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lim Projection" sheetId="1" r:id="rId4"/>
    <sheet state="visible" name="Inputs" sheetId="2" r:id="rId5"/>
    <sheet state="visible" name="Zacs Picks" sheetId="3" r:id="rId6"/>
    <sheet state="visible" name="Player Page" sheetId="4" r:id="rId7"/>
    <sheet state="visible" name="Player Shot Dis." sheetId="5" r:id="rId8"/>
    <sheet state="visible" name="Opponent Shot Stats" sheetId="6" r:id="rId9"/>
    <sheet state="visible" name="PPM L10" sheetId="7" r:id="rId10"/>
    <sheet state="visible" name="Recent Minutes Tracker" sheetId="8" r:id="rId11"/>
    <sheet state="visible" name="Minutes Forecast Error" sheetId="9" r:id="rId12"/>
    <sheet state="visible" name="Matchup Rating" sheetId="10" r:id="rId13"/>
    <sheet state="visible" name="Adjustments" sheetId="11" r:id="rId14"/>
    <sheet state="visible" name="Teams Page" sheetId="12" r:id="rId15"/>
    <sheet state="visible" name="Opponent Defense" sheetId="13" r:id="rId16"/>
    <sheet state="visible" name="Team Defense Hashtag Basketball" sheetId="14" r:id="rId17"/>
    <sheet state="visible" name="Game Results" sheetId="15" r:id="rId18"/>
    <sheet state="visible" name="Blowouts" sheetId="16" r:id="rId19"/>
    <sheet state="visible" name="Hashtag Bball Data Sheet" sheetId="17" r:id="rId20"/>
    <sheet state="visible" name="PBP Team Opponent Shot Dis." sheetId="18" r:id="rId21"/>
    <sheet state="visible" name="LinksInputsUse Cases" sheetId="19" r:id="rId22"/>
  </sheets>
  <definedNames>
    <definedName hidden="1" localSheetId="0" name="_xlnm._FilterDatabase">'Prelim Projection'!$A$1:$AE$1999</definedName>
    <definedName hidden="1" localSheetId="1" name="_xlnm._FilterDatabase">Inputs!$A$1:$F$531</definedName>
    <definedName hidden="1" localSheetId="3" name="_xlnm._FilterDatabase">'Player Page'!$A$1:$W$1283</definedName>
    <definedName hidden="1" localSheetId="7" name="_xlnm._FilterDatabase">'Recent Minutes Tracker'!$A$3:$AB$1140</definedName>
    <definedName hidden="1" localSheetId="15" name="_xlnm._FilterDatabase">Blowouts!$A$1:$G$118</definedName>
    <definedName hidden="1" localSheetId="0" name="Z_5206527B_FF3C_403F_BBA5_2674B41B46E4_.wvu.FilterData">'Prelim Projection'!$A$1:$E$509</definedName>
  </definedNames>
  <calcPr/>
  <customWorkbookViews>
    <customWorkbookView activeSheetId="0" maximized="1" windowHeight="0" windowWidth="0" guid="{5206527B-FF3C-403F-BBA5-2674B41B46E4}" name="Filter 1"/>
  </customWorkbookViews>
</workbook>
</file>

<file path=xl/sharedStrings.xml><?xml version="1.0" encoding="utf-8"?>
<sst xmlns="http://schemas.openxmlformats.org/spreadsheetml/2006/main" count="12932" uniqueCount="3523">
  <si>
    <t>Player</t>
  </si>
  <si>
    <t>Position</t>
  </si>
  <si>
    <t>Team</t>
  </si>
  <si>
    <t>Opponent</t>
  </si>
  <si>
    <t>PPG</t>
  </si>
  <si>
    <t>PPM</t>
  </si>
  <si>
    <t>PPM L10</t>
  </si>
  <si>
    <t>Minutes Proj.</t>
  </si>
  <si>
    <t>Oppg Delta</t>
  </si>
  <si>
    <t>Oppg Delta (L30)</t>
  </si>
  <si>
    <t>Oppg by Position</t>
  </si>
  <si>
    <t>Delta AVG</t>
  </si>
  <si>
    <t>xPPM</t>
  </si>
  <si>
    <t>Points Projection</t>
  </si>
  <si>
    <t>Sportsbook Line (Manual)</t>
  </si>
  <si>
    <t>Exp. Points Diff</t>
  </si>
  <si>
    <t>NEW Matchup Rating</t>
  </si>
  <si>
    <t>3 Point Made</t>
  </si>
  <si>
    <t>3 Point Attempted</t>
  </si>
  <si>
    <t>3 Point %</t>
  </si>
  <si>
    <t>Opponent Position 3PM Delta</t>
  </si>
  <si>
    <t>3PM Projection</t>
  </si>
  <si>
    <t>Exp. 3PT Diff</t>
  </si>
  <si>
    <t>LG Status</t>
  </si>
  <si>
    <t>Recent Minutes Delta</t>
  </si>
  <si>
    <t>Milwaukee Bucks</t>
  </si>
  <si>
    <t>Atlanta Hawks</t>
  </si>
  <si>
    <t>Dallas Mavericks</t>
  </si>
  <si>
    <t>Houston Rockets</t>
  </si>
  <si>
    <t>Oklahoma City Thunder</t>
  </si>
  <si>
    <t>Chicago Bulls</t>
  </si>
  <si>
    <t>Orlando Magic</t>
  </si>
  <si>
    <t>Boston Celtics</t>
  </si>
  <si>
    <t>Los Angeles Lakers</t>
  </si>
  <si>
    <t>Sacramento Kings</t>
  </si>
  <si>
    <t>Charlotte Hornets</t>
  </si>
  <si>
    <t>Los Angeles Clippers</t>
  </si>
  <si>
    <t>Washington Wizards</t>
  </si>
  <si>
    <t>Brooklyn Nets</t>
  </si>
  <si>
    <t>Indiana Pacers</t>
  </si>
  <si>
    <t>Memphis Grizzlies</t>
  </si>
  <si>
    <t>San Antonio Spurs</t>
  </si>
  <si>
    <t>Phoenix Suns</t>
  </si>
  <si>
    <t>Denver Nuggets</t>
  </si>
  <si>
    <t>Utah Jazz</t>
  </si>
  <si>
    <t>Toronto Raptors</t>
  </si>
  <si>
    <t>Miami Heat</t>
  </si>
  <si>
    <t>New York Knicks</t>
  </si>
  <si>
    <t>Golden State Warriors</t>
  </si>
  <si>
    <t>Cleveland Cavaliers</t>
  </si>
  <si>
    <t>New Orleans Pelicans</t>
  </si>
  <si>
    <t>Minnesota Timberwolves</t>
  </si>
  <si>
    <t>Philadelphia Sixers</t>
  </si>
  <si>
    <t>Detroit Pistons</t>
  </si>
  <si>
    <t xml:space="preserve"> </t>
  </si>
  <si>
    <t>Portland Trail Blazers</t>
  </si>
  <si>
    <t>Pos</t>
  </si>
  <si>
    <t>Current Team</t>
  </si>
  <si>
    <t>Abbreviation</t>
  </si>
  <si>
    <t>Schedule</t>
  </si>
  <si>
    <t>Precious Achiuwa</t>
  </si>
  <si>
    <t>SF</t>
  </si>
  <si>
    <t>Away</t>
  </si>
  <si>
    <t>Home</t>
  </si>
  <si>
    <t>Spread (Home)</t>
  </si>
  <si>
    <t>O/U</t>
  </si>
  <si>
    <t>Implied Team Total (A)</t>
  </si>
  <si>
    <t>Implied Team Total (H)</t>
  </si>
  <si>
    <t>Steven Adams</t>
  </si>
  <si>
    <t>C</t>
  </si>
  <si>
    <t>TOR</t>
  </si>
  <si>
    <t>MIA</t>
  </si>
  <si>
    <t>Bam Adebayo</t>
  </si>
  <si>
    <t>ORL</t>
  </si>
  <si>
    <t>PHI</t>
  </si>
  <si>
    <t>Ochai Agbaji</t>
  </si>
  <si>
    <t>CHI</t>
  </si>
  <si>
    <t>WAS</t>
  </si>
  <si>
    <t>Santi Aldama</t>
  </si>
  <si>
    <t>PF</t>
  </si>
  <si>
    <t>CHA</t>
  </si>
  <si>
    <t>BOS</t>
  </si>
  <si>
    <t>Nickeil Alexander-Walker</t>
  </si>
  <si>
    <t>SG</t>
  </si>
  <si>
    <t>IND</t>
  </si>
  <si>
    <t>CLE</t>
  </si>
  <si>
    <t>Grayson Allen</t>
  </si>
  <si>
    <t>BKN</t>
  </si>
  <si>
    <t>NYK</t>
  </si>
  <si>
    <t>Jarrett Allen</t>
  </si>
  <si>
    <t>LAL</t>
  </si>
  <si>
    <t>MEM</t>
  </si>
  <si>
    <t>Saddiq Bey</t>
  </si>
  <si>
    <t>ATL</t>
  </si>
  <si>
    <t>MIN</t>
  </si>
  <si>
    <t>Kyle Anderson</t>
  </si>
  <si>
    <t>MIL</t>
  </si>
  <si>
    <t>OKC</t>
  </si>
  <si>
    <t>Kobe Bufkin</t>
  </si>
  <si>
    <t>DEN</t>
  </si>
  <si>
    <t>SAS</t>
  </si>
  <si>
    <t>Thanasis Antetokounmpo</t>
  </si>
  <si>
    <t>DET</t>
  </si>
  <si>
    <t>DAL</t>
  </si>
  <si>
    <t>Cole Anthony</t>
  </si>
  <si>
    <t>PG</t>
  </si>
  <si>
    <t>NOP</t>
  </si>
  <si>
    <t>GSW</t>
  </si>
  <si>
    <t>OG Anunoby</t>
  </si>
  <si>
    <t>HOU</t>
  </si>
  <si>
    <t>POR</t>
  </si>
  <si>
    <t>Mouhamed Gueye</t>
  </si>
  <si>
    <t>UTA</t>
  </si>
  <si>
    <t>LAC</t>
  </si>
  <si>
    <t>Deni Avdija</t>
  </si>
  <si>
    <t>PHX</t>
  </si>
  <si>
    <t>SAC</t>
  </si>
  <si>
    <t>Deandre Ayton</t>
  </si>
  <si>
    <t>Udoka Azubuike</t>
  </si>
  <si>
    <t>Marvin Bagley III</t>
  </si>
  <si>
    <t>Seth Lundy</t>
  </si>
  <si>
    <t>Patrick Baldwin, Jr.</t>
  </si>
  <si>
    <t>Abv:</t>
  </si>
  <si>
    <t>Team:</t>
  </si>
  <si>
    <t>Wesley Matthews</t>
  </si>
  <si>
    <t>Lonzo Ball</t>
  </si>
  <si>
    <t>Mohamed Bamba</t>
  </si>
  <si>
    <t>Paolo Banchero</t>
  </si>
  <si>
    <t>Desmond Bane</t>
  </si>
  <si>
    <t>Dalano Banton</t>
  </si>
  <si>
    <t>Patty Mills</t>
  </si>
  <si>
    <t>Harrison Barnes</t>
  </si>
  <si>
    <t>Scottie Barnes</t>
  </si>
  <si>
    <t>R.J. Barrett</t>
  </si>
  <si>
    <t>Charles Bassey</t>
  </si>
  <si>
    <t>LA Clippers</t>
  </si>
  <si>
    <t>Emoni Bates</t>
  </si>
  <si>
    <t>Keita Bates-Diop</t>
  </si>
  <si>
    <t>J.D. Davison</t>
  </si>
  <si>
    <t>Bradley Beal</t>
  </si>
  <si>
    <t>Malik Beasley</t>
  </si>
  <si>
    <t>MarJon Beauchamp</t>
  </si>
  <si>
    <t>Jrue Holiday</t>
  </si>
  <si>
    <t>Davis Bertans</t>
  </si>
  <si>
    <t>Patrick Beverley</t>
  </si>
  <si>
    <t>Al Horford</t>
  </si>
  <si>
    <t>Goga Bitadze</t>
  </si>
  <si>
    <t>Onuralp Bitim</t>
  </si>
  <si>
    <t>Bismack Biyombo</t>
  </si>
  <si>
    <t>Philadelphia 76ers</t>
  </si>
  <si>
    <t>Luke Kornet</t>
  </si>
  <si>
    <t>Leaky Black</t>
  </si>
  <si>
    <t>Bogdan Bogdanovic</t>
  </si>
  <si>
    <t>Kristaps Porzingis</t>
  </si>
  <si>
    <t>Bol Bol</t>
  </si>
  <si>
    <t>Marques Bolden</t>
  </si>
  <si>
    <t>Devin Booker</t>
  </si>
  <si>
    <t>B.J. Boston, Jr.</t>
  </si>
  <si>
    <t>Chris Boucher</t>
  </si>
  <si>
    <t>Jordan Walsh</t>
  </si>
  <si>
    <t>Derrick White</t>
  </si>
  <si>
    <t>Noah Clowney</t>
  </si>
  <si>
    <t>Christian Braun</t>
  </si>
  <si>
    <t>Mikal Bridges</t>
  </si>
  <si>
    <t>Miles Bridges</t>
  </si>
  <si>
    <t>Oshae Brissett</t>
  </si>
  <si>
    <t>Malcolm Brogdon</t>
  </si>
  <si>
    <t>Armoni Brooks</t>
  </si>
  <si>
    <t>Cameron Johnson</t>
  </si>
  <si>
    <t>Greg Brown III</t>
  </si>
  <si>
    <t>Jaylen Brown</t>
  </si>
  <si>
    <t>Bruce Brown Jr.</t>
  </si>
  <si>
    <t>Charlie Brown, Jr.</t>
  </si>
  <si>
    <t>Troy Brown, Jr.</t>
  </si>
  <si>
    <t>Dariq Whitehead</t>
  </si>
  <si>
    <t>Jalen Wilson</t>
  </si>
  <si>
    <t>Moses Brown</t>
  </si>
  <si>
    <t>Jalen Brunson</t>
  </si>
  <si>
    <t>Thomas Bryant</t>
  </si>
  <si>
    <t>Amari Bailey</t>
  </si>
  <si>
    <t>Reggie Bullock</t>
  </si>
  <si>
    <t>Alec Burks</t>
  </si>
  <si>
    <t>Jared Butler</t>
  </si>
  <si>
    <t>LaMelo Ball</t>
  </si>
  <si>
    <t>John Butler</t>
  </si>
  <si>
    <t>James Bouknight</t>
  </si>
  <si>
    <t>Kentavious Caldwell-Pope</t>
  </si>
  <si>
    <t>Toumani Camara</t>
  </si>
  <si>
    <t>Vlatko Cancar</t>
  </si>
  <si>
    <t>Clint Capela</t>
  </si>
  <si>
    <t>Jevon Carter</t>
  </si>
  <si>
    <t>Wendell Carter Jr.</t>
  </si>
  <si>
    <t>Gordon Hayward</t>
  </si>
  <si>
    <t>Colin Castleton</t>
  </si>
  <si>
    <t>Cody Martin</t>
  </si>
  <si>
    <t>Bryce McGowens</t>
  </si>
  <si>
    <t>Brandon Miller</t>
  </si>
  <si>
    <t>Terry Rozier</t>
  </si>
  <si>
    <t>Nick Smith, Jr.</t>
  </si>
  <si>
    <t>Alex Caruso</t>
  </si>
  <si>
    <t>Brandon Clarke</t>
  </si>
  <si>
    <t>Torrey Craig</t>
  </si>
  <si>
    <t>Nic Claxton</t>
  </si>
  <si>
    <t>DeMar DeRozan</t>
  </si>
  <si>
    <t>Amir Coffey</t>
  </si>
  <si>
    <t>John Collins</t>
  </si>
  <si>
    <t>Zach Collins</t>
  </si>
  <si>
    <t>Mike Conley</t>
  </si>
  <si>
    <t>Pat Connaughton</t>
  </si>
  <si>
    <t>Justin Lewis</t>
  </si>
  <si>
    <t>Julian Phillips</t>
  </si>
  <si>
    <t>Terry Taylor</t>
  </si>
  <si>
    <t>Patrick Williams</t>
  </si>
  <si>
    <t>Jae Crowder</t>
  </si>
  <si>
    <t>Cade Cunningham</t>
  </si>
  <si>
    <t>Darius Garland</t>
  </si>
  <si>
    <t>Caris LeVert</t>
  </si>
  <si>
    <t>Sam Merrill</t>
  </si>
  <si>
    <t>Anthony Davis</t>
  </si>
  <si>
    <t>Georges Niang</t>
  </si>
  <si>
    <t>Craig Porter, Jr.</t>
  </si>
  <si>
    <t>Ricky Rubio</t>
  </si>
  <si>
    <t>Max Strus</t>
  </si>
  <si>
    <t>Donte DiVincenzo</t>
  </si>
  <si>
    <t>Moussa Diabate</t>
  </si>
  <si>
    <t>Tristan Thompson</t>
  </si>
  <si>
    <t>Ousmane Dieng</t>
  </si>
  <si>
    <t>Spencer Dinwiddie</t>
  </si>
  <si>
    <t>Luka Doncic</t>
  </si>
  <si>
    <t>Luguentz Dort</t>
  </si>
  <si>
    <t>Ayo Dosunmu</t>
  </si>
  <si>
    <t>Andre Drummond</t>
  </si>
  <si>
    <t>Chris Duarte</t>
  </si>
  <si>
    <t>Kris Dunn</t>
  </si>
  <si>
    <t>Kevin Durant</t>
  </si>
  <si>
    <t>Jalen Duren</t>
  </si>
  <si>
    <t>Seth Curry</t>
  </si>
  <si>
    <t>Anthony Edwards</t>
  </si>
  <si>
    <t>Kessler Edwards</t>
  </si>
  <si>
    <t>Dexter Dennis</t>
  </si>
  <si>
    <t>Joel Embiid</t>
  </si>
  <si>
    <t>Drew Eubanks</t>
  </si>
  <si>
    <t>Dante Exum</t>
  </si>
  <si>
    <t>Bruno Fernando</t>
  </si>
  <si>
    <t>Dorian Finney-Smith</t>
  </si>
  <si>
    <t>Malachi Flynn</t>
  </si>
  <si>
    <t>Simone Fontecchio</t>
  </si>
  <si>
    <t>Jordan Ford</t>
  </si>
  <si>
    <t>Trent Forrest</t>
  </si>
  <si>
    <t>Evan Fournier</t>
  </si>
  <si>
    <t>De'Aaron Fox</t>
  </si>
  <si>
    <t>Richaun Holmes</t>
  </si>
  <si>
    <t>Kyrie Irving</t>
  </si>
  <si>
    <t>Markelle Fultz</t>
  </si>
  <si>
    <t>Daniel Gafford</t>
  </si>
  <si>
    <t>Danilo Gallinari</t>
  </si>
  <si>
    <t>A.J. Lawson</t>
  </si>
  <si>
    <t>Usman Garuba</t>
  </si>
  <si>
    <t>Luka Garza</t>
  </si>
  <si>
    <t>Olivier-Maxence Prosper</t>
  </si>
  <si>
    <t>Aaron Gordon</t>
  </si>
  <si>
    <t>Reggie Jackson</t>
  </si>
  <si>
    <t>Harry Giles</t>
  </si>
  <si>
    <t>Shai Gilgeous-Alexander</t>
  </si>
  <si>
    <t>Anthony Gill</t>
  </si>
  <si>
    <t>Collin Gillespie</t>
  </si>
  <si>
    <t>Jacob Gilyard</t>
  </si>
  <si>
    <t>Rudy Gobert</t>
  </si>
  <si>
    <t>Jordan Goodwin</t>
  </si>
  <si>
    <t>Jalen Pickett</t>
  </si>
  <si>
    <t>Julian Strawther</t>
  </si>
  <si>
    <t>Devonte' Graham</t>
  </si>
  <si>
    <t>Peyton Watson</t>
  </si>
  <si>
    <t>A.J. Green</t>
  </si>
  <si>
    <t>Bojan Bogdanovic</t>
  </si>
  <si>
    <t>Jalen Green</t>
  </si>
  <si>
    <t>Malcolm Cazalon</t>
  </si>
  <si>
    <t>Josh Green</t>
  </si>
  <si>
    <t>A.J. Griffin, Jr.</t>
  </si>
  <si>
    <t>Quentin Grimes</t>
  </si>
  <si>
    <t>Killian Hayes</t>
  </si>
  <si>
    <t>Jaden Ivey</t>
  </si>
  <si>
    <t>Tyrese Haliburton</t>
  </si>
  <si>
    <t>Monte Morris</t>
  </si>
  <si>
    <t>Tim Hardaway Jr.</t>
  </si>
  <si>
    <t>James Harden</t>
  </si>
  <si>
    <t>Jaden Hardy</t>
  </si>
  <si>
    <t>Marcus Sasser</t>
  </si>
  <si>
    <t>Gary Harris</t>
  </si>
  <si>
    <t>Joe Harris</t>
  </si>
  <si>
    <t>Kevon Harris</t>
  </si>
  <si>
    <t>Ausar Thompson</t>
  </si>
  <si>
    <t>Josh Hart</t>
  </si>
  <si>
    <t>Isaiah Hartenstein</t>
  </si>
  <si>
    <t>Sam Hauser</t>
  </si>
  <si>
    <t>Stanley Umude</t>
  </si>
  <si>
    <t>Jaxson Hayes</t>
  </si>
  <si>
    <t>Stephen Curry</t>
  </si>
  <si>
    <t>Draymond Green</t>
  </si>
  <si>
    <t>Trayce Jackson-Davis</t>
  </si>
  <si>
    <t>Jonathan Kuminga</t>
  </si>
  <si>
    <t>Tyler Herro</t>
  </si>
  <si>
    <t>Gary Payton II</t>
  </si>
  <si>
    <t>Brandin Podziemski</t>
  </si>
  <si>
    <t>Nathaniel Hinton</t>
  </si>
  <si>
    <t>Gui Santos</t>
  </si>
  <si>
    <t>Aaron Holiday</t>
  </si>
  <si>
    <t>Klay Thompson</t>
  </si>
  <si>
    <t>Justin Holiday</t>
  </si>
  <si>
    <t>Andrew Wiggins</t>
  </si>
  <si>
    <t>Chet Holmgren</t>
  </si>
  <si>
    <t>Jalen Hood-Schifino</t>
  </si>
  <si>
    <t>Dillon Brooks</t>
  </si>
  <si>
    <t>Talen Horton-Tucker</t>
  </si>
  <si>
    <t>Tari Eason</t>
  </si>
  <si>
    <t>Caleb Houstan</t>
  </si>
  <si>
    <t>Jeff Green</t>
  </si>
  <si>
    <t>Kevin Huerter</t>
  </si>
  <si>
    <t>James Huff</t>
  </si>
  <si>
    <t>De'Andre Hunter</t>
  </si>
  <si>
    <t>Victor Oladipo</t>
  </si>
  <si>
    <t>Jabari Smith, Jr.</t>
  </si>
  <si>
    <t>Brandon Ingram</t>
  </si>
  <si>
    <t>Jae'sean Tate</t>
  </si>
  <si>
    <t>Jonathan Isaac</t>
  </si>
  <si>
    <t>Amen Thompson</t>
  </si>
  <si>
    <t>G.G. Jackson</t>
  </si>
  <si>
    <t>Isaiah Jackson</t>
  </si>
  <si>
    <t>Fred VanVleet</t>
  </si>
  <si>
    <t>Jaren Jackson Jr.</t>
  </si>
  <si>
    <t>Cam Whitmore</t>
  </si>
  <si>
    <t>Kendall Brown</t>
  </si>
  <si>
    <t>Buddy Hield</t>
  </si>
  <si>
    <t>Bennedict Mathurin</t>
  </si>
  <si>
    <t>DaQuan Jeffries</t>
  </si>
  <si>
    <t>Ty Jerome</t>
  </si>
  <si>
    <t>Isaiah Joe</t>
  </si>
  <si>
    <t>T.J. McConnell</t>
  </si>
  <si>
    <t>Jalen Johnson</t>
  </si>
  <si>
    <t>Keldon Johnson</t>
  </si>
  <si>
    <t>Keon Johnson</t>
  </si>
  <si>
    <t>Aaron Nesmith</t>
  </si>
  <si>
    <t>Nikola Jokic</t>
  </si>
  <si>
    <t>Jordan Nwora</t>
  </si>
  <si>
    <t>Damian Jones</t>
  </si>
  <si>
    <t>Derrick Jones</t>
  </si>
  <si>
    <t>Herb Jones</t>
  </si>
  <si>
    <t>Tre Jones</t>
  </si>
  <si>
    <t>Tyus Jones</t>
  </si>
  <si>
    <t>DeAndre Jordan</t>
  </si>
  <si>
    <t>Cory Joseph</t>
  </si>
  <si>
    <t>Ben Sheppard</t>
  </si>
  <si>
    <t>Johnny Juzang</t>
  </si>
  <si>
    <t>Luke Kennard</t>
  </si>
  <si>
    <t>Walker Kessler</t>
  </si>
  <si>
    <t>Braxton Key</t>
  </si>
  <si>
    <t>Corey Kispert</t>
  </si>
  <si>
    <t>Maxi Kleber</t>
  </si>
  <si>
    <t>Nathan Knight</t>
  </si>
  <si>
    <t>Kevin Knox</t>
  </si>
  <si>
    <t>Christian Koloko</t>
  </si>
  <si>
    <t>Obi Toppin</t>
  </si>
  <si>
    <t>Furkan Korkmaz</t>
  </si>
  <si>
    <t>Oscar Tshiebwe</t>
  </si>
  <si>
    <t>Myles Turner</t>
  </si>
  <si>
    <t>Jarace Walker</t>
  </si>
  <si>
    <t>Isaiah Wong</t>
  </si>
  <si>
    <t>Zach LaVine</t>
  </si>
  <si>
    <t>Jock Landale</t>
  </si>
  <si>
    <t>Kobe Brown</t>
  </si>
  <si>
    <t>Paul George</t>
  </si>
  <si>
    <t>Bones Hyland</t>
  </si>
  <si>
    <t>Saben Lee</t>
  </si>
  <si>
    <t>Alex Len</t>
  </si>
  <si>
    <t>Kawhi Leonard</t>
  </si>
  <si>
    <t>Kira Lewis, Jr.</t>
  </si>
  <si>
    <t>Jordan Miller</t>
  </si>
  <si>
    <t>Maxwell Lewis</t>
  </si>
  <si>
    <t>E.J. Liddell</t>
  </si>
  <si>
    <t>Joshua Primo</t>
  </si>
  <si>
    <t>Nassir Little</t>
  </si>
  <si>
    <t>Dereck Lively II</t>
  </si>
  <si>
    <t>Isaiah Livers</t>
  </si>
  <si>
    <t>Russell Westbrook</t>
  </si>
  <si>
    <t>Max Christie</t>
  </si>
  <si>
    <t>Kevon Looney</t>
  </si>
  <si>
    <t>Brook Lopez</t>
  </si>
  <si>
    <t>Alex Fudge</t>
  </si>
  <si>
    <t>Rui Hachimura</t>
  </si>
  <si>
    <t>Kyle Lowry</t>
  </si>
  <si>
    <t>D'Moi Hodge</t>
  </si>
  <si>
    <t>Trey Lyles</t>
  </si>
  <si>
    <t>Theo Maledon</t>
  </si>
  <si>
    <t>LeBron James</t>
  </si>
  <si>
    <t>Terance Mann</t>
  </si>
  <si>
    <t>Tre Mann</t>
  </si>
  <si>
    <t>Boban Marjanovic</t>
  </si>
  <si>
    <t>Lauri Markkanen</t>
  </si>
  <si>
    <t>Naji Marshall</t>
  </si>
  <si>
    <t>Taurean Prince</t>
  </si>
  <si>
    <t>Cam Reddish</t>
  </si>
  <si>
    <t>Gabe Vincent</t>
  </si>
  <si>
    <t>Garrison Mathews</t>
  </si>
  <si>
    <t>John Konchar</t>
  </si>
  <si>
    <t>Jake LaRavia</t>
  </si>
  <si>
    <t>Tyrese Maxey</t>
  </si>
  <si>
    <t>Skylar Mays</t>
  </si>
  <si>
    <t>Kenny Lofton, Jr.</t>
  </si>
  <si>
    <t>Ja Morant</t>
  </si>
  <si>
    <t>David Roddy</t>
  </si>
  <si>
    <t>Ziaire Williams</t>
  </si>
  <si>
    <t>Jalen McDaniels</t>
  </si>
  <si>
    <t>Jimmy Butler</t>
  </si>
  <si>
    <t>JaVale McGee</t>
  </si>
  <si>
    <t>Jamal Cain</t>
  </si>
  <si>
    <t>R.J. Hampton</t>
  </si>
  <si>
    <t>De'Anthony Melton</t>
  </si>
  <si>
    <t>Haywood Highsmith</t>
  </si>
  <si>
    <t>Chimezie Metu</t>
  </si>
  <si>
    <t>Vasilije Micic</t>
  </si>
  <si>
    <t>Khris Middleton</t>
  </si>
  <si>
    <t>Jaime Jaquez Jr.</t>
  </si>
  <si>
    <t>Nikola Jovic</t>
  </si>
  <si>
    <t>Kevin Love</t>
  </si>
  <si>
    <t>Caleb Martin</t>
  </si>
  <si>
    <t>Shake Milton</t>
  </si>
  <si>
    <t>Josh Richardson</t>
  </si>
  <si>
    <t>Duncan Robinson</t>
  </si>
  <si>
    <t>Davion Mitchell</t>
  </si>
  <si>
    <t>Donovan Mitchell</t>
  </si>
  <si>
    <t>Evan Mobley</t>
  </si>
  <si>
    <t>Isaiah Mobley</t>
  </si>
  <si>
    <t>Malik Monk</t>
  </si>
  <si>
    <t>Moses Moody</t>
  </si>
  <si>
    <t>Wendell Moore, Jr.</t>
  </si>
  <si>
    <t>Cole Swider</t>
  </si>
  <si>
    <t>Giannis Antetokounmpo</t>
  </si>
  <si>
    <t>Markieff Morris</t>
  </si>
  <si>
    <t>Andre Jackson, Jr.</t>
  </si>
  <si>
    <t>Damian Lillard</t>
  </si>
  <si>
    <t>Dejounte Murray</t>
  </si>
  <si>
    <t>Jamal Murray</t>
  </si>
  <si>
    <t>Chris Livingston</t>
  </si>
  <si>
    <t>Robin Lopez</t>
  </si>
  <si>
    <t>Cameron Payne</t>
  </si>
  <si>
    <t>Svi Mykhailiuk</t>
  </si>
  <si>
    <t>Larry Nance, Jr.</t>
  </si>
  <si>
    <t>Andrew Nembhard</t>
  </si>
  <si>
    <t>Jaylen Clark</t>
  </si>
  <si>
    <t>G</t>
  </si>
  <si>
    <t>Jaden McDaniels</t>
  </si>
  <si>
    <t>Jordan McLaughlin</t>
  </si>
  <si>
    <t>Zeke Nnaji</t>
  </si>
  <si>
    <t>Miles Norris</t>
  </si>
  <si>
    <t>Markquis Nowell</t>
  </si>
  <si>
    <t>Frank Ntilikina</t>
  </si>
  <si>
    <t>Leonard Miller</t>
  </si>
  <si>
    <t>Josh Minott</t>
  </si>
  <si>
    <t>Royce O'Neale</t>
  </si>
  <si>
    <t>Chuma Okeke</t>
  </si>
  <si>
    <t>Josh Okogie</t>
  </si>
  <si>
    <t>Onyeka Okongwu</t>
  </si>
  <si>
    <t>Isaac Okoro</t>
  </si>
  <si>
    <t>Daishen Nix</t>
  </si>
  <si>
    <t>Kelly Olynyk</t>
  </si>
  <si>
    <t>Jose Alvarado</t>
  </si>
  <si>
    <t>Dyson Daniels</t>
  </si>
  <si>
    <t>Kelly Oubre, Jr.</t>
  </si>
  <si>
    <t>Chris Paul</t>
  </si>
  <si>
    <t>Jordan Hawkins</t>
  </si>
  <si>
    <t>CJ McCollum</t>
  </si>
  <si>
    <t>Trey Murphy III</t>
  </si>
  <si>
    <t>Cody Zeller</t>
  </si>
  <si>
    <t>Ryan Arcidiacono</t>
  </si>
  <si>
    <t>Mason Plumlee</t>
  </si>
  <si>
    <t>Miles McBride</t>
  </si>
  <si>
    <t>Jakob Poeltl</t>
  </si>
  <si>
    <t>Aleksej Pokusevski</t>
  </si>
  <si>
    <t>Jordan Poole</t>
  </si>
  <si>
    <t>Duane Washington, Jr.</t>
  </si>
  <si>
    <t>Michael Porter Jr.</t>
  </si>
  <si>
    <t>Otto Porter</t>
  </si>
  <si>
    <t>Bobby Portis</t>
  </si>
  <si>
    <t>Josh Giddey</t>
  </si>
  <si>
    <t>Micah Potter</t>
  </si>
  <si>
    <t>Dwight Powell</t>
  </si>
  <si>
    <t>Norman Powell</t>
  </si>
  <si>
    <t>Keyontae Johnson</t>
  </si>
  <si>
    <t>Olivier Sarr</t>
  </si>
  <si>
    <t>Payton Pritchard</t>
  </si>
  <si>
    <t>Cason Wallace</t>
  </si>
  <si>
    <t>Aaron Wiggins</t>
  </si>
  <si>
    <t>Neemias Queta</t>
  </si>
  <si>
    <t>Immanuel Quickley</t>
  </si>
  <si>
    <t>Lester Quinones</t>
  </si>
  <si>
    <t>Julius Randle</t>
  </si>
  <si>
    <t>Duop Reath</t>
  </si>
  <si>
    <t>Austin Reaves</t>
  </si>
  <si>
    <t>Jalen Williams</t>
  </si>
  <si>
    <t>Anthony Black</t>
  </si>
  <si>
    <t>Naz Reid</t>
  </si>
  <si>
    <t>Jared Rhoden</t>
  </si>
  <si>
    <t>Jett Howard</t>
  </si>
  <si>
    <t>Nick Richards</t>
  </si>
  <si>
    <t>Joe Ingles</t>
  </si>
  <si>
    <t>Trevelin Queen</t>
  </si>
  <si>
    <t>Jerome Robinson</t>
  </si>
  <si>
    <t>Mitchell Robinson</t>
  </si>
  <si>
    <t>Orlando Robinson</t>
  </si>
  <si>
    <t>Jeremiah Robinson-Earl</t>
  </si>
  <si>
    <t>Nicolas Batum</t>
  </si>
  <si>
    <t>Ricky Council IV</t>
  </si>
  <si>
    <t>Derrick Rose</t>
  </si>
  <si>
    <t>Robert Covington</t>
  </si>
  <si>
    <t>Tobias Harris</t>
  </si>
  <si>
    <t>Danuel House</t>
  </si>
  <si>
    <t>D'Angelo Russell</t>
  </si>
  <si>
    <t>Matt Ryan</t>
  </si>
  <si>
    <t>Domantas Sabonis</t>
  </si>
  <si>
    <t>Luka Samanic</t>
  </si>
  <si>
    <t>Jermaine Samuels</t>
  </si>
  <si>
    <t>Adama Sanogo</t>
  </si>
  <si>
    <t>K.J. Martin</t>
  </si>
  <si>
    <t>Dario Saric</t>
  </si>
  <si>
    <t>Marcus Morris</t>
  </si>
  <si>
    <t>Paul Reed</t>
  </si>
  <si>
    <t>Admiral Schofield</t>
  </si>
  <si>
    <t>Dennis Schroder</t>
  </si>
  <si>
    <t>Dereon Seabron</t>
  </si>
  <si>
    <t>Alperen Sengun</t>
  </si>
  <si>
    <t>Javonte Smart</t>
  </si>
  <si>
    <t>Collin Sexton</t>
  </si>
  <si>
    <t>Landry Shamet</t>
  </si>
  <si>
    <t>Day'Ron Sharpe</t>
  </si>
  <si>
    <t>Terquavion Smith</t>
  </si>
  <si>
    <t>Eric Gordon</t>
  </si>
  <si>
    <t>Damion Lee</t>
  </si>
  <si>
    <t>Ben Simmons</t>
  </si>
  <si>
    <t>Anfernee Simons</t>
  </si>
  <si>
    <t>Jericho Sims</t>
  </si>
  <si>
    <t>Jusuf Nurkic</t>
  </si>
  <si>
    <t>Yuta Watanabe</t>
  </si>
  <si>
    <t>Marcus Smart</t>
  </si>
  <si>
    <t>Dennis Smith</t>
  </si>
  <si>
    <t>Dru Smith</t>
  </si>
  <si>
    <t>Ish Smith</t>
  </si>
  <si>
    <t>Jalen Smith</t>
  </si>
  <si>
    <t>Jamaree Bouyea</t>
  </si>
  <si>
    <t>Jerami Grant</t>
  </si>
  <si>
    <t>Scoot Henderson</t>
  </si>
  <si>
    <t>Jeremy Sochan</t>
  </si>
  <si>
    <t>Jaden Springer</t>
  </si>
  <si>
    <t>Lamar Stevens</t>
  </si>
  <si>
    <t>Isaiah Stewart II</t>
  </si>
  <si>
    <t>Justin Minaya</t>
  </si>
  <si>
    <t>Kris Murray</t>
  </si>
  <si>
    <t>Jalen Suggs</t>
  </si>
  <si>
    <t>Rayan Rupert</t>
  </si>
  <si>
    <t>Shaedon Sharpe</t>
  </si>
  <si>
    <t>Jayson Tatum</t>
  </si>
  <si>
    <t>Ish Wainright</t>
  </si>
  <si>
    <t>Jabari Walker</t>
  </si>
  <si>
    <t>Dalen Terry</t>
  </si>
  <si>
    <t>Daniel Theis</t>
  </si>
  <si>
    <t>Cam Thomas</t>
  </si>
  <si>
    <t>Keon Ellis</t>
  </si>
  <si>
    <t>Colby Jones</t>
  </si>
  <si>
    <t>Keegan Murray</t>
  </si>
  <si>
    <t>Filip Petrusev</t>
  </si>
  <si>
    <t>J.T. Thor</t>
  </si>
  <si>
    <t>Matisse Thybulle</t>
  </si>
  <si>
    <t>Xavier Tillman, Sr.</t>
  </si>
  <si>
    <t>Jacob Toppin</t>
  </si>
  <si>
    <t>Jalen Slawson</t>
  </si>
  <si>
    <t>Karl-Anthony Towns</t>
  </si>
  <si>
    <t>Gary Trent, Jr.</t>
  </si>
  <si>
    <t>Dominick Barlow</t>
  </si>
  <si>
    <t>P.J. Tucker</t>
  </si>
  <si>
    <t>Charles Bediako</t>
  </si>
  <si>
    <t>Hunter Tyson</t>
  </si>
  <si>
    <t>Malaki Branham</t>
  </si>
  <si>
    <t>Jonas Valanciunas</t>
  </si>
  <si>
    <t>Julian Champagnie</t>
  </si>
  <si>
    <t>Jarred Vanderbilt</t>
  </si>
  <si>
    <t>Devin Vassell</t>
  </si>
  <si>
    <t>Sasha Vezenkov</t>
  </si>
  <si>
    <t>Sidy Cissoko</t>
  </si>
  <si>
    <t>Nikola Vucevic</t>
  </si>
  <si>
    <t>Dean Wade</t>
  </si>
  <si>
    <t>Franz Wagner</t>
  </si>
  <si>
    <t>Moe Wagner</t>
  </si>
  <si>
    <t>Sandro Mamukelashvili</t>
  </si>
  <si>
    <t>Doug McDermott</t>
  </si>
  <si>
    <t>Cedi Osman</t>
  </si>
  <si>
    <t>Lonnie Walker</t>
  </si>
  <si>
    <t>Sir'Jabari Rice</t>
  </si>
  <si>
    <t>Victor Wembanyama</t>
  </si>
  <si>
    <t>Gradey Dick</t>
  </si>
  <si>
    <t>TyTy Washington, Jr.</t>
  </si>
  <si>
    <t>P.J. Washington</t>
  </si>
  <si>
    <t>Javon Freeman-Liberty</t>
  </si>
  <si>
    <t>Lindy Waters III</t>
  </si>
  <si>
    <t>Trendon Watford</t>
  </si>
  <si>
    <t>Ron Harper</t>
  </si>
  <si>
    <t>Pascal Siakam</t>
  </si>
  <si>
    <t>Blake Wesley</t>
  </si>
  <si>
    <t>Garrett Temple</t>
  </si>
  <si>
    <t>Coby White</t>
  </si>
  <si>
    <t>Thaddeus Young</t>
  </si>
  <si>
    <t>Josh Christopher</t>
  </si>
  <si>
    <t>Jordan Clarkson</t>
  </si>
  <si>
    <t>Keyonte George</t>
  </si>
  <si>
    <t>Taylor Hendricks</t>
  </si>
  <si>
    <t>Lindell Wigginton</t>
  </si>
  <si>
    <t>Grant Williams</t>
  </si>
  <si>
    <t>Brice Sensabaugh</t>
  </si>
  <si>
    <t>Jaylin Williams</t>
  </si>
  <si>
    <t>Nate Williams, Jr.</t>
  </si>
  <si>
    <t>Vince Williams</t>
  </si>
  <si>
    <t>Kenrich Williams</t>
  </si>
  <si>
    <t>Mark Williams</t>
  </si>
  <si>
    <t>Bilal Coulibaly</t>
  </si>
  <si>
    <t>Robert Williams</t>
  </si>
  <si>
    <t>Johnny Davis</t>
  </si>
  <si>
    <t>Zion Williamson</t>
  </si>
  <si>
    <t>Kyle Kuzma</t>
  </si>
  <si>
    <t>Dylan Windler</t>
  </si>
  <si>
    <t>James Wiseman</t>
  </si>
  <si>
    <t>Mike Muscala</t>
  </si>
  <si>
    <t>Christian Wood</t>
  </si>
  <si>
    <t>Eugene Omoruyi</t>
  </si>
  <si>
    <t>Ryan Rollins</t>
  </si>
  <si>
    <t>Trae Young</t>
  </si>
  <si>
    <t>Omer Yurtseven</t>
  </si>
  <si>
    <t>Delon Wright</t>
  </si>
  <si>
    <t>Ivica Zubac</t>
  </si>
  <si>
    <t>NBA Model Cont. (241-161) 60%</t>
  </si>
  <si>
    <t>1/5 Plays:</t>
  </si>
  <si>
    <t>❌Porzingis O 30.5 PR</t>
  </si>
  <si>
    <t>❌ Trae Young O 28.5 P</t>
  </si>
  <si>
    <t>❌ Jarrett Allen O 36.5 PRA</t>
  </si>
  <si>
    <t>Oof…blowout city and trae can’t shoot. Onto next</t>
  </si>
  <si>
    <t>1/6 Plays:</t>
  </si>
  <si>
    <t>✅ Jayson Tatum O 35.5 PR</t>
  </si>
  <si>
    <t>✅ Jalen Brunson O 33.5 PA</t>
  </si>
  <si>
    <t>(Push)Giannis U 16 P 1H</t>
  </si>
  <si>
    <t>✅ Lean: Jaylen Brown O 31.5 PRA</t>
  </si>
  <si>
    <t>1/7 Plays:</t>
  </si>
  <si>
    <t>✅Jarrett Allen O 16.5 1H PRA</t>
  </si>
  <si>
    <t>✅Jakob Poeltl O 19.5 PRA</t>
  </si>
  <si>
    <t>✅Paolo Banchero O 43.5 PRA</t>
  </si>
  <si>
    <t>✅Stephen Curry U 40.5 PRA</t>
  </si>
  <si>
    <t>Lean:</t>
  </si>
  <si>
    <t>✅Jamal Murray O 10.5 1H Points</t>
  </si>
  <si>
    <t>1/8 Plays:</t>
  </si>
  <si>
    <t>✅Chet Holmgren O 27.5 PR</t>
  </si>
  <si>
    <t>(Injury Reboot) Colin Sexton O 12.5 1H PRA</t>
  </si>
  <si>
    <t>✅Khris Middleton O 19.5 P</t>
  </si>
  <si>
    <t>✅Sengun U 27.5 PA</t>
  </si>
  <si>
    <t>❌James Harden U 18.5 P</t>
  </si>
  <si>
    <t>1/9 Plays:</t>
  </si>
  <si>
    <t>❌De’aaron Fox O 26.5 P</t>
  </si>
  <si>
    <t>✅Immanuel Quickley O 26.5 PRA</t>
  </si>
  <si>
    <t>❌Scoot Henderson O 21.5 PRA</t>
  </si>
  <si>
    <t>❌Austin Reaves O 16.5 P</t>
  </si>
  <si>
    <t>1/10 Plays:</t>
  </si>
  <si>
    <t>✅Myles Turner O 19.5 PA</t>
  </si>
  <si>
    <t>✅Keegan Murray O 14.5 P</t>
  </si>
  <si>
    <t>❌Benedict Mathurin O 17.5 P</t>
  </si>
  <si>
    <t>❌Fred Vanvleet U 21.5 PR</t>
  </si>
  <si>
    <t>❌Kuzma O 12 1H P</t>
  </si>
  <si>
    <t>✅Jalen Williams O 17.5 P</t>
  </si>
  <si>
    <t>❌Maxey U 32.5</t>
  </si>
  <si>
    <t>1/11 Plays:</t>
  </si>
  <si>
    <t>❌Shai O 31.5 P (Late Line oops) (Up 50 in the 3rd quarter hook LMAOOOO)</t>
  </si>
  <si>
    <t>❌Jrue Holiday O 12.5 P (6.5 1H P) (Lost by 100 points)</t>
  </si>
  <si>
    <t>❌Giannis U 16.5 1H P</t>
  </si>
  <si>
    <t>✅Chet O 9.5 1H</t>
  </si>
  <si>
    <t>1/12 Plays:</t>
  </si>
  <si>
    <t>✅Stephen Curry U 27.5 P</t>
  </si>
  <si>
    <t>❌Tobias Harris U 22.5 P</t>
  </si>
  <si>
    <t>✅Dejounte Murray O 11.5 1H P</t>
  </si>
  <si>
    <t>✅Sengun O 12.5 1H P (24.5)</t>
  </si>
  <si>
    <t>✅Aaron Nesmith O 11.5 P</t>
  </si>
  <si>
    <t>✅Paolo Banchero U 27.5 P</t>
  </si>
  <si>
    <t>Leans:</t>
  </si>
  <si>
    <t>❌Myles Turner O 21.5 PA</t>
  </si>
  <si>
    <t>✅Saddiq Bey O 21.5 PRA</t>
  </si>
  <si>
    <t>✅Fred Vanvleet O 27.5 PA or 19.5 P</t>
  </si>
  <si>
    <t>1/13 Plays:</t>
  </si>
  <si>
    <t>✅Julius Randle U 31.5 P</t>
  </si>
  <si>
    <t>❌Anthony Davis O 27.5 P</t>
  </si>
  <si>
    <t>❌Tre Jones U 12.5 P</t>
  </si>
  <si>
    <t>✅Giannis U 53.5 PRA</t>
  </si>
  <si>
    <t>1/14 Plays:</t>
  </si>
  <si>
    <t>✅Aaron Gordon O 22.5 PRA (7 1H P)</t>
  </si>
  <si>
    <t>❌Kawhi Leonard U 23.5 P</t>
  </si>
  <si>
    <t>1/15 Plays:</t>
  </si>
  <si>
    <t>❌Alperen Sengun O 36.5 PRA</t>
  </si>
  <si>
    <t>✅Alex Caruso O 15.5 PRA??</t>
  </si>
  <si>
    <t>❌Donovan Mitchell U 31.5 P</t>
  </si>
  <si>
    <t>✅AD U 28.5 P</t>
  </si>
  <si>
    <t>✅Lauri Markannen O 25.5 P</t>
  </si>
  <si>
    <t>1/16 Plays:</t>
  </si>
  <si>
    <t>✅Embiid O 32.5 P (1H?)</t>
  </si>
  <si>
    <t>✅Sabonis O 20.5 P</t>
  </si>
  <si>
    <t>1/17 Plays:</t>
  </si>
  <si>
    <t>❌Zion Williamson O 21.5 P (10.5 1H P)</t>
  </si>
  <si>
    <t>✅Ant Edwards O 7.5 1Q P</t>
  </si>
  <si>
    <t>❌Jonas Val O 24.5 PRA</t>
  </si>
  <si>
    <t>✅Jarrett Allen O 20.5 1H FS (32.5 PRA)</t>
  </si>
  <si>
    <t>❌Dillon Brooks O 11.5 P</t>
  </si>
  <si>
    <t>1/18 Plays:</t>
  </si>
  <si>
    <t>❌Sabonis O 34.5 PR</t>
  </si>
  <si>
    <t>✅Jalen Williams O 24.5 PA</t>
  </si>
  <si>
    <t>✅Caruso O 1.5 3PM</t>
  </si>
  <si>
    <t>✅Anunoby O 14 P</t>
  </si>
  <si>
    <t>✅Kevin Huerter O 8.5 1H PRA</t>
  </si>
  <si>
    <t>1/19 Plays:</t>
  </si>
  <si>
    <t>✅Jerami Grant O 19.5 P (10.5 1H P)</t>
  </si>
  <si>
    <t>✅Clint Capela U 12.5 PA</t>
  </si>
  <si>
    <t>✅Lamelo O 26.5 P</t>
  </si>
  <si>
    <t>✅Paolo U 26.5</t>
  </si>
  <si>
    <t>1/20 Plays:</t>
  </si>
  <si>
    <t>✅Colin Sexton O 18.5 (19.5) P (Wagon)</t>
  </si>
  <si>
    <t>✅Embiid O 18 1H P (Wagon)</t>
  </si>
  <si>
    <t>❌Jarrett Allen O 17.5 1H PRA (Wagon)</t>
  </si>
  <si>
    <t>❌Giannis O 15.5 1H P</t>
  </si>
  <si>
    <t>✅Poole U 21.5 P (13.5 1H PRA)</t>
  </si>
  <si>
    <t>❌Dillon Brooks O 1.5 3PM (+150)</t>
  </si>
  <si>
    <t>1/21 Plays:</t>
  </si>
  <si>
    <t>✅Nikola Jokic O 13.5 1H Points</t>
  </si>
  <si>
    <t>✅Cam Johnson U 13 P</t>
  </si>
  <si>
    <t>✅Paolo U 17.5 1H PRA</t>
  </si>
  <si>
    <t>✅Herro U 15.5 1H PRA</t>
  </si>
  <si>
    <t>✅Kevin Durant O 27.5 P</t>
  </si>
  <si>
    <t>1/22 Plays:</t>
  </si>
  <si>
    <t>Sabonis O 20.5 P</t>
  </si>
  <si>
    <t>❌Sabonis O 20.5 P</t>
  </si>
  <si>
    <t>✅Embiid O 18 1H P</t>
  </si>
  <si>
    <t>✅KAT O 16.5 1H PRA</t>
  </si>
  <si>
    <t>❌Khris Middleton U 27.5 PRA</t>
  </si>
  <si>
    <t>✅Coby White O 29.5 PRA</t>
  </si>
  <si>
    <t>✅Killian Hayes O 1.5 1Q P</t>
  </si>
  <si>
    <t>❌RJ Barrett U 21.5 P</t>
  </si>
  <si>
    <t>❌Malik Beasley O 5.5 1H P</t>
  </si>
  <si>
    <t>1/23 Plays:</t>
  </si>
  <si>
    <t>❌MPJ O 16.5 P (8.5 1H P)</t>
  </si>
  <si>
    <t>✅Colin Sexton O 10.5 1H P (20.5 P)</t>
  </si>
  <si>
    <t>✅D’Angelo Russell O 9.5 1H P</t>
  </si>
  <si>
    <t>❌Julius Randle U 40.5 PRA</t>
  </si>
  <si>
    <t>✅Shai O 16 1H P (9.5 1Q)</t>
  </si>
  <si>
    <t>❌Cam Johnson U</t>
  </si>
  <si>
    <t>1/24 Plays:</t>
  </si>
  <si>
    <t>✅Jarrett Allen O 29.5 PRA (7.5 1H P)</t>
  </si>
  <si>
    <t>✅Chet O 15.5 P</t>
  </si>
  <si>
    <t>✅Rudy Gobert O 29.5 PRA</t>
  </si>
  <si>
    <t>❌Jalen Duren O 26.5 PR (11.5 R)</t>
  </si>
  <si>
    <t>✅Malcolm Brogdon O 26.5 PRA</t>
  </si>
  <si>
    <t>✅Curry U 28.5 P</t>
  </si>
  <si>
    <t>❌Jalen Williams O 23 PA</t>
  </si>
  <si>
    <t>❌Lamelo Ball O 28.5 (26.5) P</t>
  </si>
  <si>
    <t>✅Vassell O P/PA</t>
  </si>
  <si>
    <t>1/25 Plays:</t>
  </si>
  <si>
    <t>❌MPJ O 20.5 PRA (2)</t>
  </si>
  <si>
    <t>✅Huerter O 8.5 1H PRA (2)</t>
  </si>
  <si>
    <t>🤕 Kristaps O 24.5 PR (17 1H FS)</t>
  </si>
  <si>
    <t>❌Walker Kessler O 15.5 PR (2)</t>
  </si>
  <si>
    <t>✅Maxey U 40.5 PRA (1)</t>
  </si>
  <si>
    <t>✅Julius Randle U 25.5 P (1)</t>
  </si>
  <si>
    <t>✅Tyler Herro O 21.5 PA (1)</t>
  </si>
  <si>
    <t>✅Myles Turner O 17.5 PA (1)</t>
  </si>
  <si>
    <t>1/26 Plays:</t>
  </si>
  <si>
    <t>❌Alperen Sengoat O 39.5 PRA (7)</t>
  </si>
  <si>
    <t>✅RJ Barrett O 10.5 1H P (21.5) (4.50)</t>
  </si>
  <si>
    <t>❌Jabari Walker O 11.5 PA (6)</t>
  </si>
  <si>
    <t>✅Pascal Siakam O 25.5 PA (5)</t>
  </si>
  <si>
    <t>✅Scottie Barnes U 29.5 PR (7)</t>
  </si>
  <si>
    <t>❌KD O 23.5 1H FS</t>
  </si>
  <si>
    <t>❌Trae Young U 26.5 P (2.50)</t>
  </si>
  <si>
    <t>✅Luka O</t>
  </si>
  <si>
    <t>1/27 Plays:</t>
  </si>
  <si>
    <t>❌✅D’Angelo Russell O 9.5 1H P (18.5 P) (3)</t>
  </si>
  <si>
    <t>✅Kawhi U 26.5 P (2)</t>
  </si>
  <si>
    <t>❌Cam Thomas U 23.5 P (2)</t>
  </si>
  <si>
    <t>✅Colin Sexton O 8.5 1H P (3)</t>
  </si>
  <si>
    <t>❌Fred VanVleet O 15.5 P (3)</t>
  </si>
  <si>
    <t>❌✅Jokic O 14 1H P (39.5 PR) (2)</t>
  </si>
  <si>
    <t>✅Dame U 37.5 PA (2)</t>
  </si>
  <si>
    <t>✅John Collins O 22.5 PRA (2)</t>
  </si>
  <si>
    <t>✅Jonas Val O 11.5 P (2)</t>
  </si>
  <si>
    <t>✅Bball Paul O 21.5 PRA (1)</t>
  </si>
  <si>
    <t>1/28 Plays:</t>
  </si>
  <si>
    <t>✅JJJ U 31.5 P</t>
  </si>
  <si>
    <t>1/29 Plays:</t>
  </si>
  <si>
    <t>❌✅Colin Sexton O 13.5 1H PRA (O 5 Assists) (2)</t>
  </si>
  <si>
    <t>❌Colin Sexton O 1.5 3PM (1)</t>
  </si>
  <si>
    <t>✅D’Angelo Russell O 18 P (8.5 1H) (2)</t>
  </si>
  <si>
    <t>✅Sabonis O 39.5 PRA (2.5)</t>
  </si>
  <si>
    <t>❌Kevin Durant O 23.5 P (1.5)</t>
  </si>
  <si>
    <t>❌✅Jamal Murray O 2.5 3PM (12.5 1H P) (2.5)</t>
  </si>
  <si>
    <t>❌Fred VanVleet O 26 PRA (3)</t>
  </si>
  <si>
    <t>❌Wembanyama O 41.5 PRA (1.5)</t>
  </si>
  <si>
    <t>❌Luka U 37.5 P (2.5)</t>
  </si>
  <si>
    <t>✅Nurkic U 20.5 PR (1.5)</t>
  </si>
  <si>
    <t>1/30 Plays:</t>
  </si>
  <si>
    <t>✅Jalen Brunson U 16.5 1H P (32.5) (1.5)</t>
  </si>
  <si>
    <t>✅Sexgod O 16.5 1H FS (2)</t>
  </si>
  <si>
    <t>✅John Collins O 21 PRA (1.6)</t>
  </si>
  <si>
    <t>❌Lebron O 20.5 1H PRA (2)</t>
  </si>
  <si>
    <t>❌Dlo O 19 FGA (1)</t>
  </si>
  <si>
    <t>Maybe:</t>
  </si>
  <si>
    <t>Coby White U 24.5 P</t>
  </si>
  <si>
    <t>Nesmith U</t>
  </si>
  <si>
    <t>1/31 Plays:</t>
  </si>
  <si>
    <t>✅Wemby U 28.5 PA (3)</t>
  </si>
  <si>
    <t>❌✅Brogdon O 20.5 PR (13.5 1H PRA) (4 (oops))</t>
  </si>
  <si>
    <t>❌Booker O 22.5 1H FS (29.5 P) (2)</t>
  </si>
  <si>
    <t>✅Wendell Carter O 20.5 PRA (3)</t>
  </si>
  <si>
    <t>❌Cade O 15.5 1H PRA (2)</t>
  </si>
  <si>
    <t>✅Vuc O 8.5 1H P (2)</t>
  </si>
  <si>
    <t>✅Franz Wagner PA (1)</t>
  </si>
  <si>
    <t>Lessons:</t>
  </si>
  <si>
    <t>Durant vs Booker: maybe stay away!</t>
  </si>
  <si>
    <t>Brogdon: split your dang units</t>
  </si>
  <si>
    <t>Cade: lines makers good</t>
  </si>
  <si>
    <t>2/1 Plays:</t>
  </si>
  <si>
    <t>✅Nesmith O 22.5 PRA (2.5)</t>
  </si>
  <si>
    <t>(Push) ✅Sexgod O 16.5 1H FS (18.5 P) (3)</t>
  </si>
  <si>
    <t>✅Jaren Jackson Jr. U 25.5 P (PITP) (1)</t>
  </si>
  <si>
    <t>✅❌Jarrett Allen O 29.5 PRA (20.5 FS)</t>
  </si>
  <si>
    <t>❌Brunson U 32.5 P (1H) (2)</t>
  </si>
  <si>
    <t>2/2 Plays:</t>
  </si>
  <si>
    <t>✅Durant O 32.5 PR (3)</t>
  </si>
  <si>
    <t>✅Sabonis O 34.5 PR (1.5)</t>
  </si>
  <si>
    <t>✅Trae Young O 37.5 PA/2.5 3pm (2.5)</t>
  </si>
  <si>
    <t>✅Ivey O 6.5 1H P (1)</t>
  </si>
  <si>
    <t>✅Dejounte Murray U 23.5 P (2)</t>
  </si>
  <si>
    <t>✅Kuminga O 26.5 PR (1.5)</t>
  </si>
  <si>
    <t>✅Zion O 21.5 P (2)</t>
  </si>
  <si>
    <t>✅Lu Dort U 13.5 P (1.5)</t>
  </si>
  <si>
    <t>✅Brogdon O 1H PRA (1)</t>
  </si>
  <si>
    <t>✅Shai U 45.5 PRA (0.5)</t>
  </si>
  <si>
    <t>✅Ivey 1.5 3PM?</t>
  </si>
  <si>
    <t>2/3 Plays:</t>
  </si>
  <si>
    <t>❌Kuminga O 31.5 PRA (fouled out lol)</t>
  </si>
  <si>
    <t>❌Dejounte Murray O 33.5 PRA</t>
  </si>
  <si>
    <t>2/4 Plays:</t>
  </si>
  <si>
    <t>❌Durant O 19.5 1H PRA (FG) (2.5)</t>
  </si>
  <si>
    <t>(It may be impossible to bet kd with a big spread)</t>
  </si>
  <si>
    <t>❌Jokic O 23.5 1H PRA (FG) (4)</t>
  </si>
  <si>
    <t>(Points Cashed with ease 😐)</t>
  </si>
  <si>
    <t>✅Poole U 21.5 P (1.5)</t>
  </si>
  <si>
    <t>✅Kawhi Under 29.5 PA (1.5)</t>
  </si>
  <si>
    <t>❌Bam O 17.5 P (32.5 PRA) (2.5)</t>
  </si>
  <si>
    <t>❌Sexton O 22.5 PR (3)</t>
  </si>
  <si>
    <t>(Didn’t play whole 4th lol)</t>
  </si>
  <si>
    <t>✅Brooks U</t>
  </si>
  <si>
    <t>✅Franz O 29.5 PRA</t>
  </si>
  <si>
    <t>2/5 Plays:</t>
  </si>
  <si>
    <t>❌Mikal Bridges O 11.5 1H P (23.5 P) (1)</t>
  </si>
  <si>
    <t>❌CJ McCollum O 9.5 1H P (19.5 P) (1)</t>
  </si>
  <si>
    <t>✅Kuminga O 18.5 P (1)</t>
  </si>
  <si>
    <t>✅Strus O 1.5/2.5 3PM (1)</t>
  </si>
  <si>
    <t>✅Luka U 36.5 P (1)</t>
  </si>
  <si>
    <t>✅Maxey U 33.5 PR (1)</t>
  </si>
  <si>
    <t>❌Harden U 21.5 P (1)</t>
  </si>
  <si>
    <t>✅Podziemski RA</t>
  </si>
  <si>
    <t>2/6 Plays:</t>
  </si>
  <si>
    <t>(push)Derozan Under 12 1H P (23.5) (4.5)</t>
  </si>
  <si>
    <t>✅Booker Over 27.5 P (6)</t>
  </si>
  <si>
    <t>❌Suggs O 9.5 P (4)</t>
  </si>
  <si>
    <t>🤕Khris Middleton O 26.5 PRA (2)</t>
  </si>
  <si>
    <t>✅Jalen Green O 20.5 P (4)</t>
  </si>
  <si>
    <t>❌Fontecchio O 7.5 P (4.5)</t>
  </si>
  <si>
    <t>❌✅Vucevic O 8 1H P (15.5) (3)</t>
  </si>
  <si>
    <t>❌Nesmith O 6.5 RA (2)</t>
  </si>
  <si>
    <t>✅Conley Under 9.5 P (2)</t>
  </si>
  <si>
    <t>✅John Collins O 13.5 P</t>
  </si>
  <si>
    <t>❌Beasley Under 10.5 P (2)</t>
  </si>
  <si>
    <t>2/7 Plays:</t>
  </si>
  <si>
    <t>❌Trae Over 23.5 P (1)</t>
  </si>
  <si>
    <t>✅Poole Under 14.5 P (0.5)</t>
  </si>
  <si>
    <t>❌Brandon Miller Over 22 P (2.5)</t>
  </si>
  <si>
    <t>(Push)Kuminga Over 29 PRA (1.5)</t>
  </si>
  <si>
    <t>❌Fox O 30.5 PA (1)</t>
  </si>
  <si>
    <t>✅Bam O (Can’t play it lol)</t>
  </si>
  <si>
    <t>❌Tre Jones Under</t>
  </si>
  <si>
    <t>✅Paul George Under (0.5)</t>
  </si>
  <si>
    <t>2/8 Plays:</t>
  </si>
  <si>
    <t>❌Kuminga Over 28.5 PRA (1)</t>
  </si>
  <si>
    <t>❌✅Wiggins Over 16.5 PR (11 1H FS) (1.5)</t>
  </si>
  <si>
    <t>✅Reaves O 19.5 PA (1.5)</t>
  </si>
  <si>
    <t>✅MPJ O 11 1H PRA (O 2.5 3PM) (1.5)</t>
  </si>
  <si>
    <t>✅Sochan Under 14.5 PA (1.5)</t>
  </si>
  <si>
    <t>2/9 Plays:</t>
  </si>
  <si>
    <t>❌Poole U 14.5 P (1)</t>
  </si>
  <si>
    <t>✅Dillon Brooks O 18.5 PRA (1)</t>
  </si>
  <si>
    <t>❌Jalen Johnson O 15.5 P (1)</t>
  </si>
  <si>
    <t>✅Brandon Miller U 29.5 PA (1)</t>
  </si>
  <si>
    <t>✅Damian Lillard U 3.5 3PM (1)</t>
  </si>
  <si>
    <t>McCollum Over</t>
  </si>
  <si>
    <t>✅Keegan Murray U 2.5 3PM (1)</t>
  </si>
  <si>
    <t>2/10 Plays:</t>
  </si>
  <si>
    <t>✅Cam Thomas O 22.5 P (1.5)</t>
  </si>
  <si>
    <t>❌Myles Turner Under 23.5 PR</t>
  </si>
  <si>
    <t>❌Maxey Under 41.5 PRA</t>
  </si>
  <si>
    <t>❌Santi Aldama O 11.5 P</t>
  </si>
  <si>
    <t>(Push)Mikal Bridges 3PM</t>
  </si>
  <si>
    <t>✅Nesmith O 12.5</t>
  </si>
  <si>
    <t>✅Ivey Over 21.5 P</t>
  </si>
  <si>
    <t>✅Poole Under 16.5 P</t>
  </si>
  <si>
    <t>2/11 Plays:</t>
  </si>
  <si>
    <t>❌Rozier O 22.5 PA</t>
  </si>
  <si>
    <t>❌Derrick White O 17.5 PA</t>
  </si>
  <si>
    <t>✅Sabonis O 22.5 RA</t>
  </si>
  <si>
    <t>❌Herro U 24.5 PR</t>
  </si>
  <si>
    <t>✅Kristaps O 1.5 3PM</t>
  </si>
  <si>
    <t>2/12 Plays:</t>
  </si>
  <si>
    <t>✅Luka O 26 1H PRA (0.5)</t>
  </si>
  <si>
    <t>✅Rudy Gobert O 25.5 PR (DD) (3)</t>
  </si>
  <si>
    <t>✅Zion O 16 1H PRA (31.5) (1.3)</t>
  </si>
  <si>
    <t>✅Deni Avdija O 13 1H PRA (0.8)</t>
  </si>
  <si>
    <t>❌✅Poeltl O 20.5 PR (1.4)</t>
  </si>
  <si>
    <t>❌(reboot)Jamal Murray O 22.5 P (1.3)</t>
  </si>
  <si>
    <t>❌Kuminga O 23.5 PA (2.75) (goddammit my fucking adds I knew not to play this)</t>
  </si>
  <si>
    <t>❌Giannis Under 15.5 1H P (0.5)</t>
  </si>
  <si>
    <t>2/13 Plays:</t>
  </si>
  <si>
    <t>✅Bam U 23.5 P (3)</t>
  </si>
  <si>
    <t>✅KAT U 2.5 3PM (1)</t>
  </si>
  <si>
    <t>❌Chet O 14.5 P (1)</t>
  </si>
  <si>
    <t>✅DLo O 15 1H PRA (1.5)</t>
  </si>
  <si>
    <t>❌Giannis O 29.5 P (1.5)</t>
  </si>
  <si>
    <t>✅Keegan Murray U 13.5 P (1.5)</t>
  </si>
  <si>
    <t>✅Suggs O 1.5 3PM</t>
  </si>
  <si>
    <t>✅Shai pts</t>
  </si>
  <si>
    <t>2/14 Plays:</t>
  </si>
  <si>
    <t>✅Deni Avdija O 25.5 PRA (13 1H) (2)</t>
  </si>
  <si>
    <t>✅Jalen Johnson O 14.5 1H PRA (28.5) (2.5)</t>
  </si>
  <si>
    <t>❌Luka O 3.5 3PM (1.5)</t>
  </si>
  <si>
    <t>✅Tyus Jones O 20.5 PA (1.5)</t>
  </si>
  <si>
    <t>✅Jalen Brunson O 31.5 PR (21.0 FGA) (3)</t>
  </si>
  <si>
    <t>❌Max Strus O 12.5 PA (2.5)</t>
  </si>
  <si>
    <t>❌Ayo Dosunmu Over 15.5 PA (2.5)</t>
  </si>
  <si>
    <t>❌Trae O 23.5 P (2)</t>
  </si>
  <si>
    <t>✅Sengun Under 36.5 PRA (1)</t>
  </si>
  <si>
    <t>✅Quickley Under 18.5 P (2)</t>
  </si>
  <si>
    <t>❌Haliburton U 5 1Q P (0.5)</t>
  </si>
  <si>
    <t>❌Bam Under 22.5 P (0.5)</t>
  </si>
  <si>
    <t>2/15 Plays:</t>
  </si>
  <si>
    <t>❌Lauri Markannen O 2.5 3PM</t>
  </si>
  <si>
    <t>❌Rudy Gobert P/PR/DD</t>
  </si>
  <si>
    <t>❌Jordan Clarkson O 20.5 PR</t>
  </si>
  <si>
    <t>✅Vince Williams O 17.5 PR (3.5 1Q P)</t>
  </si>
  <si>
    <t>Naz Reid O 11.5 P</t>
  </si>
  <si>
    <t>❌Damian Lillard U 7.5 1Q P</t>
  </si>
  <si>
    <t>2/22 Plays:</t>
  </si>
  <si>
    <t>❌Wemby O 1.5 3PM (1)</t>
  </si>
  <si>
    <t>✅Luka O 24.5 1H PRA (2)</t>
  </si>
  <si>
    <t>❌Paolo Banchero O 25.5 PA (1)</t>
  </si>
  <si>
    <t>✅Haliburton O 19.5 P (2)</t>
  </si>
  <si>
    <t>✅Harden O 16.5 P (1)</t>
  </si>
  <si>
    <t>❌Westbrook O 10.5 P (1)</t>
  </si>
  <si>
    <t>❌D’Lo O 19.5 P (1)</t>
  </si>
  <si>
    <t>✅John Collins O 23.5 PR (0.7)</t>
  </si>
  <si>
    <t>❌Maxey U 33.5 PA (0.7)</t>
  </si>
  <si>
    <t>✅Fox O 25.5 P (0.5)</t>
  </si>
  <si>
    <t>✅Jrue Holiday U 14.5 P</t>
  </si>
  <si>
    <t>✅Bridges Over</t>
  </si>
  <si>
    <t>✅Chet O 14.5 P</t>
  </si>
  <si>
    <t>2/23 Plays:</t>
  </si>
  <si>
    <t>❌Vince Williams O 17.5 PA (2)</t>
  </si>
  <si>
    <t>(Push) KD U 28 P (1)</t>
  </si>
  <si>
    <t>❌Jerami Grant U 25.5 PA (2)</t>
  </si>
  <si>
    <t>✅Bogdan Bogdanovic O 13.5 P</t>
  </si>
  <si>
    <t>✅Jalen Green U 16.5 P (0.5)</t>
  </si>
  <si>
    <t>✅Lebron James O 1.5 3PM (1)</t>
  </si>
  <si>
    <t>❌✅Kyle Kuzma O 20.5 P (5.5 1Q) (0.5)</t>
  </si>
  <si>
    <t>✅Lillard U 12.5 1H P (24.5 P) (1)</t>
  </si>
  <si>
    <t>✅Anthony Davis O 12.5 1H P (0.5)</t>
  </si>
  <si>
    <t>✅Rui Hachimura O 13.5 PA (9 1H PRA) (1)</t>
  </si>
  <si>
    <t>✅Jokic O 24.5 P</t>
  </si>
  <si>
    <t>❌Andrew Wiggins O 6.5 1H P (1)</t>
  </si>
  <si>
    <t>2/24 Plays:</t>
  </si>
  <si>
    <t>✅Brunson O 28.5 P</t>
  </si>
  <si>
    <t>❌Franz O 25.5 PA</t>
  </si>
  <si>
    <t>Mikal Bridges U 21.5 P</t>
  </si>
  <si>
    <t>❌Paolo O 21.5 P</t>
  </si>
  <si>
    <t>2/25 Plays:</t>
  </si>
  <si>
    <t>❌Maxey O 26.5 P (1.5)</t>
  </si>
  <si>
    <t>✅Durant U 29.5 P (15 1H P) (1.25)</t>
  </si>
  <si>
    <t>✅Austin Reaves O 12 1H PRA (1.5)</t>
  </si>
  <si>
    <t>❌Malik Monk O 16.5 P (1.5)</t>
  </si>
  <si>
    <t>❌Jerami Grant O 23.5 P (1.25)</t>
  </si>
  <si>
    <t>❌Kuminga U 16.5 P (1)</t>
  </si>
  <si>
    <t>✅John Collins O 24.5 PR</t>
  </si>
  <si>
    <t>✅Markannen O 3.5 3PM (1)</t>
  </si>
  <si>
    <t>✅Hield O 2.5 1Q P (1)</t>
  </si>
  <si>
    <t>❌Keyonte George O 15.5 P (1)</t>
  </si>
  <si>
    <t>2/26 Plays:</t>
  </si>
  <si>
    <t>✅Benedict Mathurin O 6.5 RA (22.5 PRA) (2)</t>
  </si>
  <si>
    <t>❌Cam Thomas O 22.5 PA (2)</t>
  </si>
  <si>
    <t>✅ Quickley O 18.5 P</t>
  </si>
  <si>
    <t>2/27 Plays:</t>
  </si>
  <si>
    <t>✅Sexton O 18 P (4)</t>
  </si>
  <si>
    <t>✅Chet O 27.5 PRA (2)</t>
  </si>
  <si>
    <t>✅Demar Derozan O 28.5 PA (1.5)</t>
  </si>
  <si>
    <t>❌🪝Rudy Gobert O 13.5 P (1.3)</t>
  </si>
  <si>
    <t>✅Donovan Mitchell O 25.5 P (3)</t>
  </si>
  <si>
    <t>❌PJ Washington O 4.5 R (2)</t>
  </si>
  <si>
    <t>❌Cade Cunningham U 22.5 P (1.5)</t>
  </si>
  <si>
    <t>✅Ayton U 16.5 P (1)</t>
  </si>
  <si>
    <t>✅Donte Divincenzo O 3.5 3PM (1)</t>
  </si>
  <si>
    <t>❌Buddy Hield O 15.5 PA (1.8)</t>
  </si>
  <si>
    <t>❌Kyrie Irving U 25.5 P (0.5)</t>
  </si>
  <si>
    <t>✅Kuminga O (1H P)</t>
  </si>
  <si>
    <t>2/28 Plays:</t>
  </si>
  <si>
    <t>✅Demar Derozan O 27.5 PA (3)</t>
  </si>
  <si>
    <t>❌Rudy Gobert O 14.5 1H PRA (1.5)</t>
  </si>
  <si>
    <t>✅Kawhi O 36.5 PRA (3.2)</t>
  </si>
  <si>
    <t>✅Max Strus O 8.5 P (1.5)</t>
  </si>
  <si>
    <t>❌Nikola Vucevic U 28.5 PR (1.2)</t>
  </si>
  <si>
    <t>❌Jamal Murray U 22.5 P (1.2)</t>
  </si>
  <si>
    <t>✅Vince Williams U 12.5 P (1.2)</t>
  </si>
  <si>
    <t>✅Luka U 33.5 P (0.7)</t>
  </si>
  <si>
    <t>❌Jaren Jackson Jr. U 28.5 PR (1.5)</t>
  </si>
  <si>
    <t>2/29 Plays:</t>
  </si>
  <si>
    <t>✅Chet Holmgren O 25.5 PR (14 1H PRA) (2)</t>
  </si>
  <si>
    <t>✅Colin Sexton O 22.5 PA (2.5)</t>
  </si>
  <si>
    <t>✅Jalen Suggs O 13.5 PR (1.5)</t>
  </si>
  <si>
    <t>✅Nic Claxton U 25.5 PRA (1)</t>
  </si>
  <si>
    <t>✅Deni Avdija O 14.5 P (1.5)</t>
  </si>
  <si>
    <t>✅Jokic U 25.5 P (1)</t>
  </si>
  <si>
    <t>3/1 Plays:</t>
  </si>
  <si>
    <t>✅❌Stephen Curry U 28.5 P/5.5 3PM (2.5)</t>
  </si>
  <si>
    <t>✅Lillard U 23.5 P (1)</t>
  </si>
  <si>
    <t>✅Scottie Barnes U 20.5 P (1.5)</t>
  </si>
  <si>
    <t xml:space="preserve"> (Reboot) Ant Edwards O 29.5 P (2) (Had a baby and left at halftime lmao)</t>
  </si>
  <si>
    <t>❌CJ McCollum O 24.5 PRA (2)</t>
  </si>
  <si>
    <t>✅Deni Avdija O 12.5 1H PRA (2)</t>
  </si>
  <si>
    <t>3/2 Plays:</t>
  </si>
  <si>
    <t>(Reboot) Nurkic O 21.5 PR (1.3)</t>
  </si>
  <si>
    <t>✅Lauri Markannen O 2.5 3PM (2)</t>
  </si>
  <si>
    <t>❌AD O 26.5 PA (1.3)</t>
  </si>
  <si>
    <t>✅Vanvleet O 14.5 P (1)</t>
  </si>
  <si>
    <t>3/3 Plays:</t>
  </si>
  <si>
    <t>❌Cade O 32.5 PRA (16.5 1H PRA) (1.8)</t>
  </si>
  <si>
    <t>✅❌Myles Turner O 23.5 PR (13 1H PRA) (2.5)</t>
  </si>
  <si>
    <t>❌✅Tatum U 14.5 1H P (27.5 P) (2.5)</t>
  </si>
  <si>
    <t>✅Shai O 9.5 1Q P (16 1H P) (2.5)</t>
  </si>
  <si>
    <t>❌Buddy Hield O 17.5 PA (1.5)</t>
  </si>
  <si>
    <t>✅Paolo O 20.5 P (0.8)</t>
  </si>
  <si>
    <t>3/4 Plays:</t>
  </si>
  <si>
    <t>✅James Harden O 16.5 P (2.5)</t>
  </si>
  <si>
    <t>❌Marvin Bagley O 20.5 PR (1.5)</t>
  </si>
  <si>
    <t>✅Ayo Dosunmu O 21.5 PRA (2.5)</t>
  </si>
  <si>
    <t>❌De’Aaron Fox O 23.5 P (2.5)</t>
  </si>
  <si>
    <t>❌Shai Gilgeous-Alexander O 30.5 P (2.5)</t>
  </si>
  <si>
    <t>✅Sexton O 22.5 P</t>
  </si>
  <si>
    <t>❌Anthony Davis O 25.5 P (1)</t>
  </si>
  <si>
    <t>✅Mikal Bridges U 23 P (1)</t>
  </si>
  <si>
    <t>3/5 Plays:</t>
  </si>
  <si>
    <t>❌BI O 27.5 PA (4) (Taco)</t>
  </si>
  <si>
    <t>❌Wemby O FS (PRA) (1.5)</t>
  </si>
  <si>
    <t>✅Myles Turner O 15.5 P (2)</t>
  </si>
  <si>
    <t>✅Alperen Sengun O 21.5 P (1)</t>
  </si>
  <si>
    <t>❌Buddy Hield O 14.5 P (1)</t>
  </si>
  <si>
    <t>✅Luka Doncic O 28.5 1H PRA</t>
  </si>
  <si>
    <t>✅Immanuel Quickley U 20.5 P</t>
  </si>
  <si>
    <t>3/6 Plays:</t>
  </si>
  <si>
    <t>❌Coby White U 22.5 P (11.5 1H P) (1.5)</t>
  </si>
  <si>
    <t>❌D’Lo O 26.5 PRA (14.5 1H PRA) (2)</t>
  </si>
  <si>
    <t>❌Keegan Murray O 20.5 PRA (10.5 1H PRA) (2.5)</t>
  </si>
  <si>
    <t>✅James Harden O 17.5 P (3.5)</t>
  </si>
  <si>
    <t>❌Sengun U 21.5 P (1.3)</t>
  </si>
  <si>
    <t>❌Kuminga U 25.5 PRA (1.5)</t>
  </si>
  <si>
    <t>✅Chet Holmgren O 3.5 1Q P (2)</t>
  </si>
  <si>
    <t>✅Jalen Suggs O 10.5 1H FS (1.5)</t>
  </si>
  <si>
    <t>❌✅Clint Capela U 5.5 1H P (10.5 P) (2)</t>
  </si>
  <si>
    <t>✅Rui Hachimura O 12.5 PA (1)</t>
  </si>
  <si>
    <t>3/7 Plays:</t>
  </si>
  <si>
    <t>✅Quickley O 26.5 PA/31.5 PRA (10 1H P) (2.5)</t>
  </si>
  <si>
    <t>✅Nurkic U 14.5 P (7.5 1H P) (2.5)</t>
  </si>
  <si>
    <t>✅Hali U 9.5 1H P (1.5)</t>
  </si>
  <si>
    <t>❌Bam O 20.5 P (1.5)</t>
  </si>
  <si>
    <t>✅KD O 29.5 P (1.5)</t>
  </si>
  <si>
    <t>✅Fox O 27.5 P (1.5)</t>
  </si>
  <si>
    <t>❌Luka U 33.5 P (0.5)</t>
  </si>
  <si>
    <t>✅Ant O 29.5 P (1.5)</t>
  </si>
  <si>
    <t>3/8 Plays:</t>
  </si>
  <si>
    <t>❌Alperen Sengun O 22.5 P (3.2)</t>
  </si>
  <si>
    <t>✅Clint Capela O 10.5 PA (2.7)</t>
  </si>
  <si>
    <t>✅Paolo Banchero O 21.5 P (1)</t>
  </si>
  <si>
    <t>✅Giannis O 30.5 P (6.5 1Q P) (3.2)</t>
  </si>
  <si>
    <t>✅D’Angelo Russell O 18.5 P (1)</t>
  </si>
  <si>
    <t>✅Miles Bridges O 21.5 P (1)</t>
  </si>
  <si>
    <t>3/9 Plays:</t>
  </si>
  <si>
    <t>❌Sexton O 20.5 P</t>
  </si>
  <si>
    <t>❌Sochan Under 12.5 P/15.5 PA</t>
  </si>
  <si>
    <t>✅Luka O 28 1H PRA</t>
  </si>
  <si>
    <t>❌Aaron Gordon O 20.5 PR/Jamal Murray U 22.5 P/Reggie Jackson U 9.5 PRA</t>
  </si>
  <si>
    <t>3/10 Plays:</t>
  </si>
  <si>
    <t>❌Jalen Green O 19.5 P (14 1H PRA) (1.5)</t>
  </si>
  <si>
    <t>❌De’Aaron Fox O 26.5 P (1.5)</t>
  </si>
  <si>
    <t>❌Donte Divincenzo O 21.5 PA (1.5)</t>
  </si>
  <si>
    <t>❌Chet Holmgren O 3.5 1Q P (1.5)</t>
  </si>
  <si>
    <t>✅Clint Capela O 22.5 PRA (1.5)</t>
  </si>
  <si>
    <t>❌Jaime Jacquez O 12.5 P (1.5)</t>
  </si>
  <si>
    <t>✅Damian Lillard O 30.5 PA (1)</t>
  </si>
  <si>
    <t>❌Buddy Hield U 13.5 P (1.5)</t>
  </si>
  <si>
    <t>✅Jarrett Allen U 19.5 P (1.5)</t>
  </si>
  <si>
    <t>❌Terry Rozier O 17.5 P</t>
  </si>
  <si>
    <t>❌Jimmy Butler O 22.5 P</t>
  </si>
  <si>
    <t>3/11 Plays:</t>
  </si>
  <si>
    <t>✅Jaden Ivey U 21.5 PR (1)</t>
  </si>
  <si>
    <t>✅MPJ O 15 1H FS (1.5)</t>
  </si>
  <si>
    <t>❌Vucevic O 32.5 PR/19 1H PRA (1.5)</t>
  </si>
  <si>
    <t>Jerami Grant U 17.5 P</t>
  </si>
  <si>
    <t>KCP O 20 FS</t>
  </si>
  <si>
    <t>Tim Hardaway O 10.5 PA</t>
  </si>
  <si>
    <t>3/12 Plays:</t>
  </si>
  <si>
    <t>❌Shai O 32.5 P (2.5)</t>
  </si>
  <si>
    <t>❌Donte Divincenzo O 24.5 PRA (12.5 1H PRA) (1.5)</t>
  </si>
  <si>
    <t>❌Maxey O 25.5 P (3.5)</t>
  </si>
  <si>
    <t>❌Giannis O 31.5 P (2.5)</t>
  </si>
  <si>
    <t>❌Barnes U 1.5 3PM (2.5)</t>
  </si>
  <si>
    <t>✅De’Aaron Fox O 2.5 3PM (1.3)</t>
  </si>
  <si>
    <t>✅John Collins U 16.5 P (1)</t>
  </si>
  <si>
    <t>✅Myles Turner O 24.5 PR</t>
  </si>
  <si>
    <t>3/13 Plays:</t>
  </si>
  <si>
    <t>❌Fox O 33.5 PA (1.5)</t>
  </si>
  <si>
    <t>✅MPJ O 4.5 1Q/15.5 (2)</t>
  </si>
  <si>
    <t>❌Dejounte U 32.5 PR (1.5)</t>
  </si>
  <si>
    <t>❌Siakam O 31.5 PRA (1.5)</t>
  </si>
  <si>
    <t>❌DLo O 3.5 1Q P (8.5 1H P) (2)</t>
  </si>
  <si>
    <t>✅Demar O 23.5 P</t>
  </si>
  <si>
    <t>❌Ivey O</t>
  </si>
  <si>
    <t>Lebron O 34.5 PA (0.5)</t>
  </si>
  <si>
    <t>Scoot O 21.5 PA (1.5)</t>
  </si>
  <si>
    <t>3/14 Plays:</t>
  </si>
  <si>
    <t>Booker O 28.5 PR/13 1H P (1)</t>
  </si>
  <si>
    <t>Kuzma O 27.5 PA (1)</t>
  </si>
  <si>
    <t>Chet O 24.5 PR (0.5)</t>
  </si>
  <si>
    <t>Jalen Green O 23.5 P (1)</t>
  </si>
  <si>
    <t>Jalen Brunson U 27.5 P/30.5 PR (1)</t>
  </si>
  <si>
    <t>Tobias Harris U 20.5 PA (1)</t>
  </si>
  <si>
    <t>Durant U 20 1H PRA (0.5)</t>
  </si>
  <si>
    <t>Derrick White O 12 1H PRA (0.5)</t>
  </si>
  <si>
    <t>Kawhi O</t>
  </si>
  <si>
    <t>Maxey U/Giannis U</t>
  </si>
  <si>
    <t>3/15 Plays:</t>
  </si>
  <si>
    <t>✅Jokic O 25.5 P</t>
  </si>
  <si>
    <t>❌Sexton O 21.5</t>
  </si>
  <si>
    <t>❌✅Wendell Carter O 12 1H PRA (23.5 PRA)</t>
  </si>
  <si>
    <t>Full game fucks me again</t>
  </si>
  <si>
    <t>❌Wemby O 36.5 PRA</t>
  </si>
  <si>
    <t>3/16 Plays:</t>
  </si>
  <si>
    <t>✅Myles Turner U 24.5 PR (1) (1)</t>
  </si>
  <si>
    <t>❌✅Nic Claxton O 23.5 PRA (12 1H PRA)</t>
  </si>
  <si>
    <t>✅Chet O 1.5 3PM (2)</t>
  </si>
  <si>
    <t>❌Maxey U 28.5 P</t>
  </si>
  <si>
    <t>✅Cam Thomas O 29.5 PRA (1)</t>
  </si>
  <si>
    <t>❌Mitchell O 23.5 P</t>
  </si>
  <si>
    <t>❌Siakam U 20.5 P</t>
  </si>
  <si>
    <t>3/17 Plays:</t>
  </si>
  <si>
    <t>❌Bradley Beal O 1.5 3PM (1.5)</t>
  </si>
  <si>
    <t>It was always Grayson Allen. Read fine but take the fucking spot up shooter</t>
  </si>
  <si>
    <t>✅Cade O 11.5 RA (1.5)</t>
  </si>
  <si>
    <t>✅MPJ O 4.5 1Q P (22) - Goofy hit rate, fine matchup</t>
  </si>
  <si>
    <t>✅Luka O 32 P (2.5)</t>
  </si>
  <si>
    <t>✅Dejounte Murray O 22 1H FS (20.5 P) (2.5)</t>
  </si>
  <si>
    <t>(Push) Nic Claxton O 12 1H PRA</t>
  </si>
  <si>
    <t>❌Harden O 15.5 P (0.5)</t>
  </si>
  <si>
    <t>❌Suggs O 11.5 P blowout?? Maybe (0.5)</t>
  </si>
  <si>
    <t>✅Dame O 23.5 P (0.5)</t>
  </si>
  <si>
    <t>✅KCP O 12.5 PRA (0.5)</t>
  </si>
  <si>
    <t>❌Dbook O 25.5 P (1)</t>
  </si>
  <si>
    <t>❌Jokic O 27.5 P (2.5) (Played as discount 21.5)</t>
  </si>
  <si>
    <t>3/18 Picks:</t>
  </si>
  <si>
    <t>✅Ayton O 20.5 PA (2.5)</t>
  </si>
  <si>
    <t>✅Dejounte O 23 1H FS (33.5 PA) (2.5)</t>
  </si>
  <si>
    <t>Shot 6-18 + Blowout | 1H FS Wagon</t>
  </si>
  <si>
    <t>❌Okoro O 14.5 PR (1.5)</t>
  </si>
  <si>
    <t>Ok Read, bad Player</t>
  </si>
  <si>
    <t>❌Austin Reaves O 16.5 P (2.5)</t>
  </si>
  <si>
    <t>Blowout + Wrong guard, DLo goes crazy</t>
  </si>
  <si>
    <t>❌Maxey U 28.5 P (2)</t>
  </si>
  <si>
    <t>Stop fading maxey, missed by one</t>
  </si>
  <si>
    <t>✅Anfernee O 28.5 PA (1)</t>
  </si>
  <si>
    <t>✅Caruso U 23.5 PRA (1)</t>
  </si>
  <si>
    <t>❌Davis U 21 1H PRA (1.5)</t>
  </si>
  <si>
    <t>✅Myles Turner O 1.5 3PM</t>
  </si>
  <si>
    <t>3/19 Picks:</t>
  </si>
  <si>
    <t>✅Gafford O 18.5 PRA (1)</t>
  </si>
  <si>
    <t>❌Zion U 30.5 PA (1)</t>
  </si>
  <si>
    <t>❌Bridges O 16 1H PRA (1)</t>
  </si>
  <si>
    <t>Vassell O</t>
  </si>
  <si>
    <t>✅CJ O 12 1H PRA</t>
  </si>
  <si>
    <t>3/20 Picks:</t>
  </si>
  <si>
    <t>✅Jalen Williams O 10.5 1H P (20.5 P) (2.5)</t>
  </si>
  <si>
    <t>✅Cade Cunningham O 11 1H P (5.5 1Q P) (2.5)</t>
  </si>
  <si>
    <t>❌Jaylen Brown O 12 1H P (23.5 P) (2.5)</t>
  </si>
  <si>
    <t>Gianis ruled out changed MIL defense?</t>
  </si>
  <si>
    <t>✅Damian Lillard O 25.5 PR (2)</t>
  </si>
  <si>
    <t>✅Stephen Curry U 4.5 3PM (2)</t>
  </si>
  <si>
    <t>❌Sabonis O 11 1H P (21.5 P) (1.9)</t>
  </si>
  <si>
    <t>TOR defense not center target/Sabonis very hard to predict aggressiveness</t>
  </si>
  <si>
    <t>❌Anfernee Simons O 17 1H PRA (27.5 PR) (2)</t>
  </si>
  <si>
    <t>❌Chet O 1.5 3PM (1)</t>
  </si>
  <si>
    <t>❌Myles Turner O 1.5 3PM (1)</t>
  </si>
  <si>
    <t>✅Hali O 19.5 P (1)</t>
  </si>
  <si>
    <t>3/21 Picks:</t>
  </si>
  <si>
    <t>❌Kevin Durant O 35.5 PRA (12.5 1H P) (1,5)</t>
  </si>
  <si>
    <t>✅CJ McCollum O 3.5 1Q P (1.5)</t>
  </si>
  <si>
    <t>✅Kyle Kuzma O 22.5 P (2)</t>
  </si>
  <si>
    <t>❌Bogdan O 24.5 PRA (1.5)</t>
  </si>
  <si>
    <t>✅Cam Thomas O 29.5 PRA (1.5)</t>
  </si>
  <si>
    <t>✅Gafford O 5.5 1H P (1)</t>
  </si>
  <si>
    <t>✅Harrison Barnes O 9 1H PRA (1)</t>
  </si>
  <si>
    <t>Fox O (0.5)</t>
  </si>
  <si>
    <t>Vucevic O</t>
  </si>
  <si>
    <t>Grayson Allen O 3’s</t>
  </si>
  <si>
    <t>3/22 Picks:</t>
  </si>
  <si>
    <t>❌Simons O 21.5 P (2)</t>
  </si>
  <si>
    <t>❌Lebron O 34.5 PA (3)</t>
  </si>
  <si>
    <t>✅AD U 24.5 P (2)</t>
  </si>
  <si>
    <t>❌Jalen Williams O 10.5 1H P (3.5 1Q P) (2)</t>
  </si>
  <si>
    <t>✅Klay Thompson O 16.5 P (1)</t>
  </si>
  <si>
    <t>❌Maxey O 28.5 P</t>
  </si>
  <si>
    <t>❌Curry O 27.5 P (2)</t>
  </si>
  <si>
    <t>3/23 Picks:</t>
  </si>
  <si>
    <t>❌Nurkic O 20.5 PR (DD) (1.8)</t>
  </si>
  <si>
    <t>❌Kuzma O 24.5 (1)</t>
  </si>
  <si>
    <t>✅Bogdan U 18.5 P (1)</t>
  </si>
  <si>
    <t>✅Colin Sexton O 35 FS (27.5 PA)</t>
  </si>
  <si>
    <t>❌Derozan U 22.5 P (1)</t>
  </si>
  <si>
    <t>✅Sabonis O</t>
  </si>
  <si>
    <t>3/24 Picks:</t>
  </si>
  <si>
    <t>❌Hali O 30.5 PA (2.5)</t>
  </si>
  <si>
    <t>✅Jarrett Allen U 28.5 PR (1.7)</t>
  </si>
  <si>
    <t>✅Ant U 29.5 P (0.5)</t>
  </si>
  <si>
    <t>✅Tobias Harris O 16.5 P</t>
  </si>
  <si>
    <t>3/25 Picks:</t>
  </si>
  <si>
    <t>❌Vucevic O 30.5 PR (2)</t>
  </si>
  <si>
    <t>✅PG O 4.5 1Q P (23.5 P) (1.7)</t>
  </si>
  <si>
    <t>✅Dillon Brooks U 12.5 P (2.2)</t>
  </si>
  <si>
    <t>✅Grayson Allen U 2.5 3PM (2)</t>
  </si>
  <si>
    <t>❌Brandon Miller U 24.5 PRA (2)</t>
  </si>
  <si>
    <t>✅Pascal Siakam O 34.5 PRA (1)</t>
  </si>
  <si>
    <t>❌Jarrett Allen U 29.5 PR (1)</t>
  </si>
  <si>
    <t>3/26 Picks:</t>
  </si>
  <si>
    <t>✅D’Angelo Russell O 7.5 A (1.7)</t>
  </si>
  <si>
    <t>Free without Lebron</t>
  </si>
  <si>
    <t>✅Lillard O 30.5 PA (1.5)</t>
  </si>
  <si>
    <t>Shot terribly, OT bailed 🤷‍♂️</t>
  </si>
  <si>
    <t>✅Curry U 4.5 3PM (12 3PA) (2)</t>
  </si>
  <si>
    <t>Free. Froney 🧈</t>
  </si>
  <si>
    <t>❌Fox O 26 P (2.2)</t>
  </si>
  <si>
    <t>Shot horribly, got blown out</t>
  </si>
  <si>
    <t>✅Podz U 8.5 P (2.5)</t>
  </si>
  <si>
    <t>🔪</t>
  </si>
  <si>
    <t>✅Shai U 1.5 3PM (35.5 PR) (1.5)</t>
  </si>
  <si>
    <t>🧈 3 Attempts</t>
  </si>
  <si>
    <t>✅Bobby P O 13.5 P</t>
  </si>
  <si>
    <t>✅❌Luka U 33.5 P (Over TD) (1.2)</t>
  </si>
  <si>
    <t>3/27 Picks:</t>
  </si>
  <si>
    <t>❌Santi Aldama O 17.5 PR (2)</t>
  </si>
  <si>
    <t>Idiot</t>
  </si>
  <si>
    <t>✅Clax O 11.5 R (1.9)</t>
  </si>
  <si>
    <t>Bailed</t>
  </si>
  <si>
    <t>✅Bogdan U 24.5 PR (2)</t>
  </si>
  <si>
    <t>Good read</t>
  </si>
  <si>
    <t>✅Ayo O 15.5 P (2.2)</t>
  </si>
  <si>
    <t>Weird. Shot efficiently</t>
  </si>
  <si>
    <t>❌Tobias Harris O 17.5 P (1.5)</t>
  </si>
  <si>
    <t>Passive Loser</t>
  </si>
  <si>
    <t>❌Cade U 20.5 P (1.7)</t>
  </si>
  <si>
    <t>Terrible read?</t>
  </si>
  <si>
    <t>✅Cam Thomas O 24.5 P (2.2)</t>
  </si>
  <si>
    <t>Money.</t>
  </si>
  <si>
    <t>❌Hali O 18.5 P (30.5 PA)</t>
  </si>
  <si>
    <t>3/28 Picks:</t>
  </si>
  <si>
    <t>✅Derrick White O 12.5 1H PRA (2.5 1Q P) (1)</t>
  </si>
  <si>
    <t>2.5 1Q P has hit in 13/15 games with jrue holiday inactive</t>
  </si>
  <si>
    <t>9/12 overall</t>
  </si>
  <si>
    <t>❌Malik Beasley U 2.5 3PM (2)</t>
  </si>
  <si>
    <t>Dejounte U 34.5 PA</t>
  </si>
  <si>
    <t>Zion U</t>
  </si>
  <si>
    <t>3/29 Picks:</t>
  </si>
  <si>
    <t>✅Siakam O 30.5 PR (3)</t>
  </si>
  <si>
    <t>✅Josh Giddey O 21.5 PR (2)</t>
  </si>
  <si>
    <t>✅Ayton U 19.5 P (2)</t>
  </si>
  <si>
    <t>✅Luka U 32.5 P</t>
  </si>
  <si>
    <t>✅Curry U 4.5 3PM</t>
  </si>
  <si>
    <t>✅Cam Thomas O 27.5 PA</t>
  </si>
  <si>
    <t>✅Sexton O 21.5 P</t>
  </si>
  <si>
    <t>❌Kuzma O 27.5 PA</t>
  </si>
  <si>
    <t>❌Russell/Reaves O</t>
  </si>
  <si>
    <t>❌Zubac U</t>
  </si>
  <si>
    <t>3/30 Picks:</t>
  </si>
  <si>
    <t>✅Suggs O 12.5 P</t>
  </si>
  <si>
    <t>3/31 Picks:</t>
  </si>
  <si>
    <t>✅Cam Thomas O 32.5 PRA (2)</t>
  </si>
  <si>
    <t>✅Kyrie Irving O 29.5 PA (1.7)</t>
  </si>
  <si>
    <t>❌Jalen Green O 26.5 O (1.7)</t>
  </si>
  <si>
    <t>❌✅Bam O 10.5 R (DD) (2)</t>
  </si>
  <si>
    <t>✅Mobley O 16.5 PA (1.7)</t>
  </si>
  <si>
    <t>✅Bridges O 21.5 P</t>
  </si>
  <si>
    <t>✅Klay U 3’s?</t>
  </si>
  <si>
    <t>❌JWill U</t>
  </si>
  <si>
    <t>❌Donovan Mitchell O 29.5 PRA (2)</t>
  </si>
  <si>
    <t>4/1 Picks:</t>
  </si>
  <si>
    <t>❌Cam Thomas O 28.5 PR (4.1)</t>
  </si>
  <si>
    <t>✅Derrick White O 14.5 P (12.5 1H PRA) (2.7)</t>
  </si>
  <si>
    <t>❌Ayo O 17.5 PA (2)</t>
  </si>
  <si>
    <t>(Cashed PTS)</t>
  </si>
  <si>
    <t>✅Clint Capela O 22.5 PR (DD) (2.2)</t>
  </si>
  <si>
    <t>❌Santi O 10.5 P (0.5)</t>
  </si>
  <si>
    <t>❌Scoot U 28.5 PRA (0.5)</t>
  </si>
  <si>
    <t>4/2 Picks:</t>
  </si>
  <si>
    <t>*Conley O 19.5 PA (1.2)</t>
  </si>
  <si>
    <t>*Brook Lopez O 17.5 PRA (1.5)</t>
  </si>
  <si>
    <t>*Keyonte George U 22.5 PR (1.2)</t>
  </si>
  <si>
    <t>*Brunson U 28.5 P (0.7)</t>
  </si>
  <si>
    <t>*Jokic O 24 1H PRA (1)</t>
  </si>
  <si>
    <t>MPJ O 4.5 1Q P (U 17.5 P) (IDFK I’m Confused) (2.4)</t>
  </si>
  <si>
    <t>DLO O 13 1H PRA (2.5 3PM) (1.5)</t>
  </si>
  <si>
    <t>*Brooks U 1.5 3PM (1)</t>
  </si>
  <si>
    <t>Chet U 3’s</t>
  </si>
  <si>
    <t>Gobert U 13.5 P</t>
  </si>
  <si>
    <t>4/3 Picks:</t>
  </si>
  <si>
    <t>✅Jonas U 12.5 PA (20.5 PRA) (2)</t>
  </si>
  <si>
    <t>❌Suggs O 14.5 PA (1.7)</t>
  </si>
  <si>
    <t>✅Rui O 14.5 PA (7 1H P) (2)</t>
  </si>
  <si>
    <t>❌✅Jarrett Allen O 8.5 1H P (15.5 P) (1.7)</t>
  </si>
  <si>
    <t>✅Naz O 9.5 1H P (1.5)</t>
  </si>
  <si>
    <t>❌Bogdan O 7.5 RA (26.5 PRA) (2)</t>
  </si>
  <si>
    <t>❌Book U 27.5 P (1.5)</t>
  </si>
  <si>
    <t>✅Trey Murphy O 5.5 R (1.5)</t>
  </si>
  <si>
    <t>✅❌JB O 21.5 P (11.5 1H P) (1.5)</t>
  </si>
  <si>
    <t>4/4 Picks:</t>
  </si>
  <si>
    <t>✅MPJ O 4.5 1Q P (1.5)</t>
  </si>
  <si>
    <t>❌Dejounte O 37.5 PRA (2.7)</t>
  </si>
  <si>
    <t>✅Curry O 36.5 PRA (1.7)</t>
  </si>
  <si>
    <t>❌Fox U 25.5 P (3)</t>
  </si>
  <si>
    <t>❌Jokic U 28.5 P (1.7)</t>
  </si>
  <si>
    <t>✅Jalen Green U 26.5 (1)</t>
  </si>
  <si>
    <t>✅Gordon O 21.5 PR (0.5)</t>
  </si>
  <si>
    <t>4/5 Picks:</t>
  </si>
  <si>
    <t>❌✅Rozier O 17.5 P (2.5 3PM)</t>
  </si>
  <si>
    <t>✅Bobby Portis O 17.5 PA</t>
  </si>
  <si>
    <t>PLAYER</t>
  </si>
  <si>
    <t>TEAM</t>
  </si>
  <si>
    <t>GP</t>
  </si>
  <si>
    <t>PTS</t>
  </si>
  <si>
    <t>FGM</t>
  </si>
  <si>
    <t>FGA</t>
  </si>
  <si>
    <t>FG</t>
  </si>
  <si>
    <t>3PM</t>
  </si>
  <si>
    <t>3PA</t>
  </si>
  <si>
    <t>3PT %</t>
  </si>
  <si>
    <t>FTM</t>
  </si>
  <si>
    <t>FTA</t>
  </si>
  <si>
    <t>FT</t>
  </si>
  <si>
    <t>OREB</t>
  </si>
  <si>
    <t>DREB</t>
  </si>
  <si>
    <t>REB</t>
  </si>
  <si>
    <t>AST</t>
  </si>
  <si>
    <t>STL</t>
  </si>
  <si>
    <t>BLK</t>
  </si>
  <si>
    <t>TOV</t>
  </si>
  <si>
    <t>EFF</t>
  </si>
  <si>
    <t>Kelly Oubre Jr.</t>
  </si>
  <si>
    <t>Jabari Smith Jr.</t>
  </si>
  <si>
    <t>Gary Trent Jr.</t>
  </si>
  <si>
    <t>Bruce Brown</t>
  </si>
  <si>
    <t>Moritz Wagner</t>
  </si>
  <si>
    <t>Isaiah Stewart</t>
  </si>
  <si>
    <t>Herbert Jones</t>
  </si>
  <si>
    <t>Derrick Jones Jr.</t>
  </si>
  <si>
    <t>Marcus Morris Sr.</t>
  </si>
  <si>
    <t>Jae'Sean Tate</t>
  </si>
  <si>
    <t>Troy Brown Jr.</t>
  </si>
  <si>
    <t>JT Thor</t>
  </si>
  <si>
    <t>Andre Jackson Jr.</t>
  </si>
  <si>
    <t>KJ Martin</t>
  </si>
  <si>
    <t>Lonnie Walker IV</t>
  </si>
  <si>
    <t>Xavier Tillman</t>
  </si>
  <si>
    <t>Robert Williams III</t>
  </si>
  <si>
    <t>Dennis Smith Jr.</t>
  </si>
  <si>
    <t>Larry Nance Jr.</t>
  </si>
  <si>
    <t>Kira Lewis Jr.</t>
  </si>
  <si>
    <t>AJ Griffin</t>
  </si>
  <si>
    <t>Label</t>
  </si>
  <si>
    <t>Rim or 3%</t>
  </si>
  <si>
    <t>Avg_2pt_Shot_Distance</t>
  </si>
  <si>
    <t>Avg_3pt_Shot_Distance</t>
  </si>
  <si>
    <t>Rim_FGM</t>
  </si>
  <si>
    <t>Rim_FGA</t>
  </si>
  <si>
    <t>RimFGA/avg</t>
  </si>
  <si>
    <t>Rim_Freq</t>
  </si>
  <si>
    <t>Rim_FG%</t>
  </si>
  <si>
    <t>RIMFG%/avg</t>
  </si>
  <si>
    <t>SMR_FGM</t>
  </si>
  <si>
    <t>SMR_FGA</t>
  </si>
  <si>
    <t>SMRFGA/avg</t>
  </si>
  <si>
    <t>SMR_Freq</t>
  </si>
  <si>
    <t>SMR_FG%</t>
  </si>
  <si>
    <t>SMRFG%/avg</t>
  </si>
  <si>
    <t>LMR_FGM</t>
  </si>
  <si>
    <t>LMR_FGA</t>
  </si>
  <si>
    <t>LMRFGA/AVG</t>
  </si>
  <si>
    <t>LMR_Freq</t>
  </si>
  <si>
    <t>LMR_FG%</t>
  </si>
  <si>
    <t>LMRFG%/AVG</t>
  </si>
  <si>
    <t>C3_FGM</t>
  </si>
  <si>
    <t>C3_FGA</t>
  </si>
  <si>
    <t>C3FGA/AVG</t>
  </si>
  <si>
    <t>C3_Freq</t>
  </si>
  <si>
    <t>C3_FG%</t>
  </si>
  <si>
    <t>C3FG%/AVG</t>
  </si>
  <si>
    <t>AB3_FGM</t>
  </si>
  <si>
    <t>AB3_FGASort_table_by_AB3_FGA_in_descending_order</t>
  </si>
  <si>
    <t>AB3 FGA/AVg</t>
  </si>
  <si>
    <t>AB3_FreqSort_table_by_AB3_Freq_in_descending_order</t>
  </si>
  <si>
    <t>AB3_FG%</t>
  </si>
  <si>
    <t>AB3 FG%/AVG</t>
  </si>
  <si>
    <t xml:space="preserve">Coby White
            </t>
  </si>
  <si>
    <t xml:space="preserve">
              CHI
            </t>
  </si>
  <si>
    <t xml:space="preserve">
DeMar DeRozan
            </t>
  </si>
  <si>
    <t xml:space="preserve">Jalen Brunson
            </t>
  </si>
  <si>
    <t xml:space="preserve">
              NYK
            </t>
  </si>
  <si>
    <t xml:space="preserve">Paolo Banchero
            </t>
  </si>
  <si>
    <t xml:space="preserve">
              ORL
            </t>
  </si>
  <si>
    <t xml:space="preserve">Domantas Sabonis
            </t>
  </si>
  <si>
    <t xml:space="preserve">
              SAC
            </t>
  </si>
  <si>
    <t xml:space="preserve">Fred VanVleet
            </t>
  </si>
  <si>
    <t xml:space="preserve">
              HOU
            </t>
  </si>
  <si>
    <t xml:space="preserve">
 Scottie Barnes
            </t>
  </si>
  <si>
    <t xml:space="preserve">
              TOR
            </t>
  </si>
  <si>
    <t xml:space="preserve">
Anthony Davis
            </t>
  </si>
  <si>
    <t xml:space="preserve">
              LAL
            </t>
  </si>
  <si>
    <t xml:space="preserve">
              Mikal Bridges
            </t>
  </si>
  <si>
    <t xml:space="preserve">
              BKN
            </t>
  </si>
  <si>
    <t xml:space="preserve">
              Dejounte Murray
            </t>
  </si>
  <si>
    <t xml:space="preserve">
              ATL
            </t>
  </si>
  <si>
    <t xml:space="preserve">
              Giannis Antetokounmpo
            </t>
  </si>
  <si>
    <t xml:space="preserve">
              MIL
            </t>
  </si>
  <si>
    <t xml:space="preserve">
              Pascal Siakam
            </t>
  </si>
  <si>
    <t xml:space="preserve">
              IND
            </t>
  </si>
  <si>
    <t xml:space="preserve">
              Jayson Tatum
            </t>
  </si>
  <si>
    <t xml:space="preserve">
              BOS
            </t>
  </si>
  <si>
    <t xml:space="preserve">
              Shai Gilgeous-Alexander
            </t>
  </si>
  <si>
    <t xml:space="preserve">
              OKC
            </t>
  </si>
  <si>
    <t xml:space="preserve">
              Tyrese Maxey
            </t>
  </si>
  <si>
    <t xml:space="preserve">
              PHI
            </t>
  </si>
  <si>
    <t xml:space="preserve">
              Julius Randle
            </t>
  </si>
  <si>
    <t xml:space="preserve">
              Damian Lillard
            </t>
  </si>
  <si>
    <t xml:space="preserve">
              Nikola Jokic
            </t>
  </si>
  <si>
    <t xml:space="preserve">
              DEN
            </t>
  </si>
  <si>
    <t xml:space="preserve">
              Trae Young
            </t>
  </si>
  <si>
    <t xml:space="preserve">
              Anthony Edwards
            </t>
  </si>
  <si>
    <t xml:space="preserve">
              MIN
            </t>
  </si>
  <si>
    <t xml:space="preserve">
              Karl-Anthony Towns
            </t>
  </si>
  <si>
    <t xml:space="preserve">
              Rudy Gobert
            </t>
  </si>
  <si>
    <t xml:space="preserve">
              Michael Porter Jr.
            </t>
  </si>
  <si>
    <t xml:space="preserve">
              Austin Reaves
            </t>
  </si>
  <si>
    <t xml:space="preserve">
              LeBron James
            </t>
  </si>
  <si>
    <t xml:space="preserve">
              Kevin Durant
            </t>
  </si>
  <si>
    <t xml:space="preserve">
              PHX
            </t>
  </si>
  <si>
    <t xml:space="preserve">
              Alperen Sengun
            </t>
  </si>
  <si>
    <t xml:space="preserve">
              Kentavious Caldwell-Pope
            </t>
  </si>
  <si>
    <t xml:space="preserve">
              Saddiq Bey
            </t>
  </si>
  <si>
    <t xml:space="preserve">
              Max Strus
            </t>
  </si>
  <si>
    <t xml:space="preserve">
              CLE
            </t>
  </si>
  <si>
    <t xml:space="preserve">
              Luka Doncic
            </t>
  </si>
  <si>
    <t xml:space="preserve">
              DAL
            </t>
  </si>
  <si>
    <t xml:space="preserve">
              Brook Lopez
            </t>
  </si>
  <si>
    <t xml:space="preserve">
              Jaylen Brown
            </t>
  </si>
  <si>
    <t xml:space="preserve">
              Nikola Vucevic
            </t>
  </si>
  <si>
    <t xml:space="preserve">
              Kyle Kuzma
            </t>
  </si>
  <si>
    <t xml:space="preserve">
              WAS
            </t>
  </si>
  <si>
    <t xml:space="preserve">
              Jrue Holiday
            </t>
  </si>
  <si>
    <t xml:space="preserve">
              De'Aaron Fox
            </t>
  </si>
  <si>
    <t xml:space="preserve">
              Tobias Harris
            </t>
  </si>
  <si>
    <t xml:space="preserve">
              Jaren Jackson Jr.
            </t>
  </si>
  <si>
    <t xml:space="preserve">
              MEM
            </t>
  </si>
  <si>
    <t xml:space="preserve">
              Brandon Ingram
            </t>
  </si>
  <si>
    <t xml:space="preserve">
              NOP
            </t>
  </si>
  <si>
    <t xml:space="preserve">
              Paul George
            </t>
  </si>
  <si>
    <t xml:space="preserve">
              LAC
            </t>
  </si>
  <si>
    <t xml:space="preserve">
              Dennis Schroder
            </t>
  </si>
  <si>
    <t xml:space="preserve">
              Jalen Green
            </t>
  </si>
  <si>
    <t xml:space="preserve">
              Kawhi Leonard
            </t>
  </si>
  <si>
    <t xml:space="preserve">
              Jeremy Sochan
            </t>
  </si>
  <si>
    <t xml:space="preserve">
              SAS
            </t>
  </si>
  <si>
    <t xml:space="preserve">
              Chet Holmgren
            </t>
  </si>
  <si>
    <t xml:space="preserve">
              Taurean Prince
            </t>
  </si>
  <si>
    <t xml:space="preserve">
              Devin Booker
            </t>
  </si>
  <si>
    <t xml:space="preserve">
              Stephen Curry
            </t>
  </si>
  <si>
    <t xml:space="preserve">
              GSW
            </t>
  </si>
  <si>
    <t xml:space="preserve">
              D'Angelo Russell
            </t>
  </si>
  <si>
    <t xml:space="preserve">
              Keegan Murray
            </t>
  </si>
  <si>
    <t xml:space="preserve">
              Derrick White
            </t>
  </si>
  <si>
    <t xml:space="preserve">
              Harrison Barnes
            </t>
  </si>
  <si>
    <t xml:space="preserve">
              Jerami Grant
            </t>
  </si>
  <si>
    <t xml:space="preserve">
              POR
            </t>
  </si>
  <si>
    <t xml:space="preserve">
              James Harden
            </t>
  </si>
  <si>
    <t xml:space="preserve">
              Josh Hart
            </t>
  </si>
  <si>
    <t xml:space="preserve">
              Devin Vassell
            </t>
  </si>
  <si>
    <t xml:space="preserve">
              Grayson Allen
            </t>
  </si>
  <si>
    <t xml:space="preserve">
              Aaron Gordon
            </t>
  </si>
  <si>
    <t xml:space="preserve">
              Jalen Williams
            </t>
  </si>
  <si>
    <t xml:space="preserve">
              OG Anunoby
            </t>
  </si>
  <si>
    <t xml:space="preserve">
              Spencer Dinwiddie
            </t>
  </si>
  <si>
    <t xml:space="preserve">
              Keldon Johnson
            </t>
  </si>
  <si>
    <t xml:space="preserve">
              Tim Hardaway Jr.
            </t>
  </si>
  <si>
    <t xml:space="preserve">
              Malik Beasley
            </t>
  </si>
  <si>
    <t xml:space="preserve">
              Tyus Jones
            </t>
  </si>
  <si>
    <t xml:space="preserve">
              Klay Thompson
            </t>
  </si>
  <si>
    <t xml:space="preserve">
              Bam Adebayo
            </t>
  </si>
  <si>
    <t xml:space="preserve">
              MIA
            </t>
  </si>
  <si>
    <t xml:space="preserve">
              Franz Wagner
            </t>
  </si>
  <si>
    <t xml:space="preserve">
              Bogdan Bogdanovic
            </t>
  </si>
  <si>
    <t xml:space="preserve">
              Donovan Mitchell
            </t>
  </si>
  <si>
    <t xml:space="preserve">
              Jabari Smith Jr.
            </t>
  </si>
  <si>
    <t xml:space="preserve">
              Jordan Poole
            </t>
  </si>
  <si>
    <t xml:space="preserve">
              Cade Cunningham
            </t>
  </si>
  <si>
    <t xml:space="preserve">
              DET
            </t>
  </si>
  <si>
    <t xml:space="preserve">
              Miles Bridges
            </t>
  </si>
  <si>
    <t xml:space="preserve">
              CHA
            </t>
  </si>
  <si>
    <t xml:space="preserve">
              Luguentz Dort
            </t>
  </si>
  <si>
    <t xml:space="preserve">
              Deni Avdija
            </t>
  </si>
  <si>
    <t xml:space="preserve">
              Lauri Markkanen
            </t>
  </si>
  <si>
    <t xml:space="preserve">
              UTA
            </t>
  </si>
  <si>
    <t xml:space="preserve">
              Buddy Hield
            </t>
  </si>
  <si>
    <t xml:space="preserve">
              Jonas Valanciunas
            </t>
  </si>
  <si>
    <t xml:space="preserve">
              Myles Turner
            </t>
  </si>
  <si>
    <t xml:space="preserve">
              Mike Conley
            </t>
  </si>
  <si>
    <t xml:space="preserve">
              Jaime Jaquez Jr.
            </t>
  </si>
  <si>
    <t xml:space="preserve">
              Desmond Bane
            </t>
  </si>
  <si>
    <t xml:space="preserve">
              John Collins
            </t>
  </si>
  <si>
    <t xml:space="preserve">
              Jarrett Allen
            </t>
  </si>
  <si>
    <t xml:space="preserve">
              Brandon Miller
            </t>
  </si>
  <si>
    <t xml:space="preserve">
              Jusuf Nurkic
            </t>
  </si>
  <si>
    <t xml:space="preserve">
              Victor Wembanyama
            </t>
  </si>
  <si>
    <t xml:space="preserve">
              Herbert Jones
            </t>
  </si>
  <si>
    <t xml:space="preserve">
              Bilal Coulibaly
            </t>
  </si>
  <si>
    <t xml:space="preserve">
              Terry Rozier
            </t>
  </si>
  <si>
    <t xml:space="preserve">
              Eric Gordon
            </t>
  </si>
  <si>
    <t xml:space="preserve">
              Duncan Robinson
            </t>
  </si>
  <si>
    <t xml:space="preserve">
              Bennedict Mathurin
            </t>
  </si>
  <si>
    <t xml:space="preserve">
              Isaiah Hartenstein
            </t>
  </si>
  <si>
    <t xml:space="preserve">
              Dillon Brooks
            </t>
  </si>
  <si>
    <t xml:space="preserve">
              Collin Sexton
            </t>
  </si>
  <si>
    <t xml:space="preserve">
              Dorian Finney-Smith
            </t>
  </si>
  <si>
    <t xml:space="preserve">
              Clint Capela
            </t>
  </si>
  <si>
    <t xml:space="preserve">
              Aaron Nesmith
            </t>
  </si>
  <si>
    <t xml:space="preserve">
              Jordan Clarkson
            </t>
  </si>
  <si>
    <t xml:space="preserve">
              RJ Barrett
            </t>
  </si>
  <si>
    <t xml:space="preserve">
              Tyrese Haliburton
            </t>
  </si>
  <si>
    <t xml:space="preserve">
              Malik Monk
            </t>
  </si>
  <si>
    <t xml:space="preserve">
              Jalen Suggs
            </t>
  </si>
  <si>
    <t xml:space="preserve">
              Onyeka Okongwu
            </t>
  </si>
  <si>
    <t xml:space="preserve">
              Norman Powell
            </t>
  </si>
  <si>
    <t xml:space="preserve">
              Grant Williams
            </t>
  </si>
  <si>
    <t xml:space="preserve">
              P.J. Washington
            </t>
  </si>
  <si>
    <t xml:space="preserve">
              Zion Williamson
            </t>
  </si>
  <si>
    <t xml:space="preserve">
              Donte DiVincenzo
            </t>
  </si>
  <si>
    <t xml:space="preserve">
              Josh Giddey
            </t>
  </si>
  <si>
    <t xml:space="preserve">
              Jaden Ivey
            </t>
  </si>
  <si>
    <t xml:space="preserve">
              Ayo Dosunmu
            </t>
  </si>
  <si>
    <t xml:space="preserve">
              Bruce Brown
            </t>
  </si>
  <si>
    <t xml:space="preserve">
              Patrick Williams
            </t>
  </si>
  <si>
    <t xml:space="preserve">
              Jalen Johnson
            </t>
  </si>
  <si>
    <t xml:space="preserve">
              Tre Jones
            </t>
  </si>
  <si>
    <t xml:space="preserve">
              Reggie Jackson
            </t>
  </si>
  <si>
    <t xml:space="preserve">
              Joel Embiid
            </t>
  </si>
  <si>
    <t xml:space="preserve">
              Obi Toppin
            </t>
  </si>
  <si>
    <t xml:space="preserve">
              Bobby Portis
            </t>
  </si>
  <si>
    <t xml:space="preserve">
              Jimmy Butler
            </t>
  </si>
  <si>
    <t xml:space="preserve">
              Alex Caruso
            </t>
  </si>
  <si>
    <t xml:space="preserve">
              Kevin Huerter
            </t>
  </si>
  <si>
    <t xml:space="preserve">
              Jamal Murray
            </t>
  </si>
  <si>
    <t xml:space="preserve">
              Derrick Jones Jr.
            </t>
  </si>
  <si>
    <t xml:space="preserve">
              Royce O'Neale
            </t>
  </si>
  <si>
    <t xml:space="preserve">
              Andrew Wiggins
            </t>
  </si>
  <si>
    <t xml:space="preserve">
              Cam Thomas
            </t>
  </si>
  <si>
    <t xml:space="preserve">
              Toumani Camara
            </t>
  </si>
  <si>
    <t xml:space="preserve">
              Daniel Gafford
            </t>
  </si>
  <si>
    <t xml:space="preserve">
              Immanuel Quickley
            </t>
  </si>
  <si>
    <t xml:space="preserve">
              Nickeil Alexander-Walker
            </t>
  </si>
  <si>
    <t xml:space="preserve">
              Cole Anthony
            </t>
  </si>
  <si>
    <t xml:space="preserve">
              Ausar Thompson
            </t>
  </si>
  <si>
    <t xml:space="preserve">
              CJ McCollum
            </t>
  </si>
  <si>
    <t xml:space="preserve">
              Nic Claxton
            </t>
  </si>
  <si>
    <t xml:space="preserve">
              Jaden McDaniels
            </t>
  </si>
  <si>
    <t xml:space="preserve">
              Gary Trent Jr.
            </t>
  </si>
  <si>
    <t xml:space="preserve">
              Khris Middleton
            </t>
  </si>
  <si>
    <t xml:space="preserve">
              Malcolm Brogdon
            </t>
  </si>
  <si>
    <t xml:space="preserve">Jonathan Kuminga
            </t>
  </si>
  <si>
    <t xml:space="preserve">
              Cameron Johnson
            </t>
  </si>
  <si>
    <t xml:space="preserve">
              Simone Fontecchio
            </t>
  </si>
  <si>
    <t xml:space="preserve">
              Naz Reid
            </t>
  </si>
  <si>
    <t xml:space="preserve">
              Russell Westbrook
            </t>
  </si>
  <si>
    <t xml:space="preserve">
              Kyle Anderson
            </t>
  </si>
  <si>
    <t xml:space="preserve">
              Al Horford
            </t>
  </si>
  <si>
    <t xml:space="preserve">
              Isaiah Stewart
            </t>
  </si>
  <si>
    <t xml:space="preserve">
              Dyson Daniels
            </t>
  </si>
  <si>
    <t xml:space="preserve">
              Matisse Thybulle
            </t>
  </si>
  <si>
    <t xml:space="preserve">
              Scoot Henderson
            </t>
  </si>
  <si>
    <t xml:space="preserve">
              Keyonte George
            </t>
  </si>
  <si>
    <t xml:space="preserve">
              Shaedon Sharpe
            </t>
  </si>
  <si>
    <t xml:space="preserve">
              David Roddy
            </t>
  </si>
  <si>
    <t xml:space="preserve">
              Caris LeVert
            </t>
  </si>
  <si>
    <t xml:space="preserve">
              Deandre Ayton
            </t>
  </si>
  <si>
    <t xml:space="preserve">
              Kristaps Porzingis
            </t>
  </si>
  <si>
    <t xml:space="preserve">
              Sam Hauser
            </t>
  </si>
  <si>
    <t xml:space="preserve">
              Kyle Lowry
            </t>
  </si>
  <si>
    <t xml:space="preserve">
              Georges Niang
            </t>
  </si>
  <si>
    <t xml:space="preserve">
              Cason Wallace
            </t>
  </si>
  <si>
    <t xml:space="preserve">
              Ivica Zubac
            </t>
  </si>
  <si>
    <t xml:space="preserve">
              Terance Mann
            </t>
  </si>
  <si>
    <t xml:space="preserve">
              Corey Kispert
            </t>
  </si>
  <si>
    <t xml:space="preserve">
              Payton Pritchard
            </t>
  </si>
  <si>
    <t xml:space="preserve">
              Brandin Podziemski
            </t>
  </si>
  <si>
    <t xml:space="preserve">
              Tyler Herro
            </t>
  </si>
  <si>
    <t xml:space="preserve">
              Kelly Oubre Jr.
            </t>
  </si>
  <si>
    <t xml:space="preserve">
              Josh Richardson
            </t>
  </si>
  <si>
    <t xml:space="preserve">
              Isaac Okoro
            </t>
  </si>
  <si>
    <t xml:space="preserve">
              Ochai Agbaji
            </t>
  </si>
  <si>
    <t xml:space="preserve">
              Jalen Duren
            </t>
  </si>
  <si>
    <t xml:space="preserve">
              Kelly Olynyk
            </t>
  </si>
  <si>
    <t xml:space="preserve">
              Killian Hayes
            </t>
  </si>
  <si>
    <t xml:space="preserve">
              Josh Green
            </t>
  </si>
  <si>
    <t xml:space="preserve">
              Jakob Poeltl
            </t>
  </si>
  <si>
    <t xml:space="preserve">
              Walker Kessler
            </t>
  </si>
  <si>
    <t xml:space="preserve">
              Jabari Walker
            </t>
  </si>
  <si>
    <t xml:space="preserve">
              Nick Richards
            </t>
  </si>
  <si>
    <t xml:space="preserve">
              De'Anthony Melton
            </t>
  </si>
  <si>
    <t xml:space="preserve">
              Vince Williams Jr.
            </t>
  </si>
  <si>
    <t xml:space="preserve">
              Zach Collins
            </t>
  </si>
  <si>
    <t xml:space="preserve">
              Jordan Hawkins
            </t>
  </si>
  <si>
    <t xml:space="preserve">
              Dereck Lively II
            </t>
  </si>
  <si>
    <t xml:space="preserve">
              Christian Braun
            </t>
  </si>
  <si>
    <t xml:space="preserve">
              Malaki Branham
            </t>
  </si>
  <si>
    <t xml:space="preserve">
              Santi Aldama
            </t>
  </si>
  <si>
    <t xml:space="preserve">
              Anfernee Simons
            </t>
  </si>
  <si>
    <t xml:space="preserve">
              Quentin Grimes
            </t>
  </si>
  <si>
    <t xml:space="preserve">
              Cedi Osman
            </t>
  </si>
  <si>
    <t xml:space="preserve">
              Dario Saric
            </t>
  </si>
  <si>
    <t xml:space="preserve">
              Kyrie Irving
            </t>
  </si>
  <si>
    <t xml:space="preserve">
              Pat Connaughton
            </t>
  </si>
  <si>
    <t xml:space="preserve">
              Bojan Bogdanovic
            </t>
  </si>
  <si>
    <t xml:space="preserve">
              Moritz Wagner
            </t>
  </si>
  <si>
    <t xml:space="preserve">
              Kevon Looney
            </t>
  </si>
  <si>
    <t xml:space="preserve">
              Isaiah Joe
            </t>
  </si>
  <si>
    <t xml:space="preserve">
              Chris Paul
            </t>
  </si>
  <si>
    <t xml:space="preserve">
              Patrick Beverley
            </t>
  </si>
  <si>
    <t xml:space="preserve">
              Anthony Black
            </t>
  </si>
  <si>
    <t xml:space="preserve">
              Dean Wade
            </t>
  </si>
  <si>
    <t xml:space="preserve">
              Zach LaVine
            </t>
  </si>
  <si>
    <t xml:space="preserve">
              Peyton Watson
            </t>
  </si>
  <si>
    <t xml:space="preserve">
              Alec Burks
            </t>
  </si>
  <si>
    <t xml:space="preserve">
              Rui Hachimura
            </t>
  </si>
  <si>
    <t xml:space="preserve">
              Nicolas Batum
            </t>
  </si>
  <si>
    <t xml:space="preserve">
              Caleb Martin
            </t>
  </si>
  <si>
    <t xml:space="preserve">
              Bradley Beal
            </t>
  </si>
  <si>
    <t xml:space="preserve">
              Ziaire Williams
            </t>
  </si>
  <si>
    <t xml:space="preserve">
              Jae'Sean Tate
            </t>
  </si>
  <si>
    <t xml:space="preserve">
              Cam Reddish
            </t>
  </si>
  <si>
    <t xml:space="preserve">
              Precious Achiuwa
            </t>
  </si>
  <si>
    <t xml:space="preserve">
              Goga Bitadze
            </t>
  </si>
  <si>
    <t xml:space="preserve">
              Christian Wood
            </t>
  </si>
  <si>
    <t xml:space="preserve">
              Gordon Hayward
            </t>
  </si>
  <si>
    <t xml:space="preserve">
              Andre Drummond
            </t>
  </si>
  <si>
    <t xml:space="preserve">
              Josh Okogie
            </t>
  </si>
  <si>
    <t xml:space="preserve">
              Paul Reed
            </t>
  </si>
  <si>
    <t xml:space="preserve">
              Andrew Nembhard
            </t>
  </si>
  <si>
    <t xml:space="preserve">
              Evan Mobley
            </t>
  </si>
  <si>
    <t xml:space="preserve">
              Aaron Holiday
            </t>
  </si>
  <si>
    <t xml:space="preserve">
              Jeff Green
            </t>
  </si>
  <si>
    <t xml:space="preserve">
              De'Andre Hunter
            </t>
  </si>
  <si>
    <t xml:space="preserve">
              Darius Garland
            </t>
  </si>
  <si>
    <t xml:space="preserve">
              Naji Marshall
            </t>
  </si>
  <si>
    <t xml:space="preserve">
              Haywood Highsmith
            </t>
  </si>
  <si>
    <t xml:space="preserve">
              Kris Dunn
            </t>
  </si>
  <si>
    <t xml:space="preserve">
              John Konchar
            </t>
  </si>
  <si>
    <t xml:space="preserve">
              Bismack Biyombo
            </t>
  </si>
  <si>
    <t xml:space="preserve">
              LaMelo Ball
            </t>
  </si>
  <si>
    <t xml:space="preserve">
              Julian Champagnie
            </t>
  </si>
  <si>
    <t xml:space="preserve">
              Max Christie
            </t>
  </si>
  <si>
    <t xml:space="preserve">
              Jaden Hardy
            </t>
  </si>
  <si>
    <t xml:space="preserve">
              Xavier Tillman
            </t>
  </si>
  <si>
    <t xml:space="preserve">
              Drew Eubanks
            </t>
  </si>
  <si>
    <t xml:space="preserve">
              Doug McDermott
            </t>
  </si>
  <si>
    <t xml:space="preserve">
              Trey Lyles
            </t>
  </si>
  <si>
    <t xml:space="preserve">
              Kevin Love
            </t>
  </si>
  <si>
    <t xml:space="preserve">
              Talen Horton-Tucker
            </t>
  </si>
  <si>
    <t xml:space="preserve">
              Marvin Bagley III
            </t>
  </si>
  <si>
    <t xml:space="preserve">
              Cameron Payne
            </t>
  </si>
  <si>
    <t xml:space="preserve">
              T.J. McConnell
            </t>
  </si>
  <si>
    <t xml:space="preserve">
              Marcus Sasser
            </t>
  </si>
  <si>
    <t xml:space="preserve">
              Ish Smith
            </t>
  </si>
  <si>
    <t xml:space="preserve">
              Dwight Powell
            </t>
  </si>
  <si>
    <t xml:space="preserve">
              Jevon Carter
            </t>
  </si>
  <si>
    <t xml:space="preserve">
              Duop Reath
            </t>
  </si>
  <si>
    <t xml:space="preserve">
              Daniel Theis
            </t>
  </si>
  <si>
    <t xml:space="preserve">
              Jalen Smith
            </t>
  </si>
  <si>
    <t xml:space="preserve">
              Gary Harris
            </t>
  </si>
  <si>
    <t xml:space="preserve">
              Dante Exum
            </t>
  </si>
  <si>
    <t xml:space="preserve">
              Dennis Smith Jr.
            </t>
  </si>
  <si>
    <t xml:space="preserve">
              Aaron Wiggins
            </t>
  </si>
  <si>
    <t xml:space="preserve">
              Joe Ingles
            </t>
  </si>
  <si>
    <t xml:space="preserve">
              Trey Murphy III
            </t>
  </si>
  <si>
    <t xml:space="preserve">
              Chris Boucher
            </t>
  </si>
  <si>
    <t xml:space="preserve">
              Bryce McGowens
            </t>
  </si>
  <si>
    <t xml:space="preserve">
              Mitchell Robinson
            </t>
  </si>
  <si>
    <t xml:space="preserve">
              Marcus Morris Sr.
            </t>
  </si>
  <si>
    <t xml:space="preserve">
              Moses Moody
            </t>
  </si>
  <si>
    <t xml:space="preserve">
              Marcus Smart
            </t>
  </si>
  <si>
    <t xml:space="preserve">
              Wendell Carter Jr.
            </t>
  </si>
  <si>
    <t xml:space="preserve">
              Day'Ron Sharpe
            </t>
  </si>
  <si>
    <t xml:space="preserve">
              Draymond Green
            </t>
  </si>
  <si>
    <t xml:space="preserve">
              Keita Bates-Diop
            </t>
  </si>
  <si>
    <t xml:space="preserve">
              Amir Coffey
            </t>
  </si>
  <si>
    <t xml:space="preserve">
              Torrey Craig
            </t>
  </si>
  <si>
    <t xml:space="preserve">
              Jarred Vanderbilt
            </t>
  </si>
  <si>
    <t xml:space="preserve">
              Lonnie Walker IV
            </t>
  </si>
  <si>
    <t xml:space="preserve">
              Kenrich Williams
            </t>
  </si>
  <si>
    <t xml:space="preserve">
              Caleb Houstan
            </t>
  </si>
  <si>
    <t xml:space="preserve">
              Larry Nance Jr.
            </t>
  </si>
  <si>
    <t xml:space="preserve">
              Jordan Goodwin
            </t>
  </si>
  <si>
    <t xml:space="preserve">
              Kevin Knox II
            </t>
  </si>
  <si>
    <t xml:space="preserve">
              MarJon Beauchamp
            </t>
  </si>
  <si>
    <t xml:space="preserve">
              JT Thor
            </t>
  </si>
  <si>
    <t xml:space="preserve">
              Jacob Gilyard
            </t>
  </si>
  <si>
    <t xml:space="preserve">
              Luke Kennard
            </t>
  </si>
  <si>
    <t xml:space="preserve">
              Malachi Flynn
            </t>
  </si>
  <si>
    <t xml:space="preserve">
              Sam Merrill
            </t>
  </si>
  <si>
    <t xml:space="preserve">
              Isaiah Jackson
            </t>
  </si>
  <si>
    <t xml:space="preserve">
              Mark Williams
            </t>
  </si>
  <si>
    <t xml:space="preserve">
              Jaylin Williams
            </t>
  </si>
  <si>
    <t xml:space="preserve">
              Jose Alvarado
            </t>
  </si>
  <si>
    <t xml:space="preserve">
              Luke Kornet
            </t>
  </si>
  <si>
    <t xml:space="preserve">
              Danuel House Jr.
            </t>
  </si>
  <si>
    <t xml:space="preserve">
              Nick Smith Jr.
            </t>
  </si>
  <si>
    <t xml:space="preserve">
              Robert Covington
            </t>
  </si>
  <si>
    <t xml:space="preserve">
              Shake Milton
            </t>
  </si>
  <si>
    <t xml:space="preserve">
              Trayce Jackson-Davis
            </t>
  </si>
  <si>
    <t xml:space="preserve">
              Amen Thompson
            </t>
  </si>
  <si>
    <t xml:space="preserve">
              Davion Mitchell
            </t>
  </si>
  <si>
    <t xml:space="preserve">
              Tari Eason
            </t>
  </si>
  <si>
    <t xml:space="preserve">
              Isaiah Livers
            </t>
  </si>
  <si>
    <t xml:space="preserve">
              Craig Porter Jr.
            </t>
  </si>
  <si>
    <t xml:space="preserve">
              Landry Shamet
            </t>
  </si>
  <si>
    <t xml:space="preserve">
              Chris Duarte
            </t>
  </si>
  <si>
    <t xml:space="preserve">
              Julian Strawther
            </t>
  </si>
  <si>
    <t xml:space="preserve">
              Seth Curry
            </t>
  </si>
  <si>
    <t xml:space="preserve">
              Andre Jackson Jr.
            </t>
  </si>
  <si>
    <t xml:space="preserve">
              Danilo Gallinari
            </t>
  </si>
  <si>
    <t xml:space="preserve">
              Tristan Thompson
            </t>
  </si>
  <si>
    <t xml:space="preserve">
              Jonathan Isaac
            </t>
  </si>
  <si>
    <t xml:space="preserve">
              Chimezie Metu
            </t>
  </si>
  <si>
    <t xml:space="preserve">
              Cody Martin
            </t>
  </si>
  <si>
    <t xml:space="preserve">
              Garrison Mathews
            </t>
  </si>
  <si>
    <t xml:space="preserve">
              James Wiseman
            </t>
  </si>
  <si>
    <t xml:space="preserve">
              Jaxson Hayes
            </t>
  </si>
  <si>
    <t xml:space="preserve">
              Mike Muscala
            </t>
  </si>
  <si>
    <t xml:space="preserve">
              Sasha Vezenkov
            </t>
  </si>
  <si>
    <t xml:space="preserve">
              Cam Whitmore
            </t>
  </si>
  <si>
    <t xml:space="preserve">
              Delon Wright
            </t>
  </si>
  <si>
    <t xml:space="preserve">
              Jae Crowder
            </t>
  </si>
  <si>
    <t xml:space="preserve">
              Troy Brown Jr.
            </t>
  </si>
  <si>
    <t xml:space="preserve">
              Miles McBride
            </t>
  </si>
  <si>
    <t xml:space="preserve">
              Trendon Watford
            </t>
  </si>
  <si>
    <t xml:space="preserve">
              Markelle Fultz
            </t>
  </si>
  <si>
    <t xml:space="preserve">
              Skylar Mays
            </t>
  </si>
  <si>
    <t xml:space="preserve">
              Gradey Dick
            </t>
  </si>
  <si>
    <t xml:space="preserve">
              Nassir Little
            </t>
  </si>
  <si>
    <t xml:space="preserve">
              Yuta Watanabe
            </t>
  </si>
  <si>
    <t xml:space="preserve">
              Chuma Okeke
            </t>
  </si>
  <si>
    <t xml:space="preserve">
              Justin Holiday
            </t>
  </si>
  <si>
    <t xml:space="preserve">
              Kris Murray
            </t>
  </si>
  <si>
    <t xml:space="preserve">
              Oshae Brissett
            </t>
  </si>
  <si>
    <t xml:space="preserve">
              Zeke Nnaji
            </t>
  </si>
  <si>
    <t xml:space="preserve">
              Keon Ellis
            </t>
  </si>
  <si>
    <t xml:space="preserve">
              Blake Wesley
            </t>
  </si>
  <si>
    <t xml:space="preserve">
              Vasilije Micic
            </t>
  </si>
  <si>
    <t xml:space="preserve">
              Jaden Springer
            </t>
  </si>
  <si>
    <t xml:space="preserve">
              Derrick Rose
            </t>
  </si>
  <si>
    <t xml:space="preserve">
              Ja Morant
            </t>
  </si>
  <si>
    <t xml:space="preserve">
              Nikola Jovic
            </t>
  </si>
  <si>
    <t xml:space="preserve">
              KJ Martin
            </t>
  </si>
  <si>
    <t xml:space="preserve">
              Dalen Terry
            </t>
  </si>
  <si>
    <t xml:space="preserve">
              Ben Sheppard
            </t>
  </si>
  <si>
    <t xml:space="preserve">
              Mason Plumlee
            </t>
  </si>
  <si>
    <t xml:space="preserve">
              Thaddeus Young
            </t>
  </si>
  <si>
    <t xml:space="preserve">
              JaVale McGee
            </t>
  </si>
  <si>
    <t xml:space="preserve">
              Matt Ryan
            </t>
  </si>
  <si>
    <t xml:space="preserve">
              DeAndre Jordan
            </t>
  </si>
  <si>
    <t xml:space="preserve">
              Dominick Barlow
            </t>
  </si>
  <si>
    <t xml:space="preserve">
              Cory Joseph
            </t>
  </si>
  <si>
    <t xml:space="preserve">
              Cody Zeller
            </t>
  </si>
  <si>
    <t>GUARDS</t>
  </si>
  <si>
    <t>Last 30 Days</t>
  </si>
  <si>
    <t>LESS THAN 5FT.</t>
  </si>
  <si>
    <t>5-9 FT.</t>
  </si>
  <si>
    <t>10-14 FT.</t>
  </si>
  <si>
    <t>15-19 FT.</t>
  </si>
  <si>
    <t>20-24 FT.</t>
  </si>
  <si>
    <t>25-29 FT.</t>
  </si>
  <si>
    <t>Abv.</t>
  </si>
  <si>
    <t>FG%</t>
  </si>
  <si>
    <t>Averages:</t>
  </si>
  <si>
    <t>Deltas:</t>
  </si>
  <si>
    <t>FORWARDS</t>
  </si>
  <si>
    <t>CENTERS</t>
  </si>
  <si>
    <t>#</t>
  </si>
  <si>
    <t>3P%</t>
  </si>
  <si>
    <t>FT%</t>
  </si>
  <si>
    <t>ORB</t>
  </si>
  <si>
    <t>DRB</t>
  </si>
  <si>
    <t>BRK</t>
  </si>
  <si>
    <t>Kenny Lofton Jr.</t>
  </si>
  <si>
    <t>Jules Bernard</t>
  </si>
  <si>
    <t>Javonte Green</t>
  </si>
  <si>
    <t>Nate Williams Jr.</t>
  </si>
  <si>
    <t>Tristan Vukcevic</t>
  </si>
  <si>
    <t>Mamadi Diakite</t>
  </si>
  <si>
    <t>Scotty Pippen Jr.</t>
  </si>
  <si>
    <t>Craig Porter Jr.</t>
  </si>
  <si>
    <t>B.J. Boston Jr.</t>
  </si>
  <si>
    <t>Buddy Boeheim</t>
  </si>
  <si>
    <t>Maozinha Pereira</t>
  </si>
  <si>
    <t>Jahmi'us Ramsey</t>
  </si>
  <si>
    <t>Jaylen Nowell</t>
  </si>
  <si>
    <t>Paul Reed Jr.</t>
  </si>
  <si>
    <t>Vincent Williams Jr.</t>
  </si>
  <si>
    <t>Jeff Dowtin</t>
  </si>
  <si>
    <t>Justin Champagnie</t>
  </si>
  <si>
    <t>Trey Jemison</t>
  </si>
  <si>
    <t>Brandon Williams</t>
  </si>
  <si>
    <t>Nick Smith Jr.</t>
  </si>
  <si>
    <t>T.J. Warren</t>
  </si>
  <si>
    <t>Tosan Evbuomwan</t>
  </si>
  <si>
    <t>Kobi Simmons</t>
  </si>
  <si>
    <t>Patrick Baldwin Jr.</t>
  </si>
  <si>
    <t>Jontay Porter</t>
  </si>
  <si>
    <t>DeJon Jarreau</t>
  </si>
  <si>
    <t>Matthew Hurt</t>
  </si>
  <si>
    <t>Xavier Moon</t>
  </si>
  <si>
    <t>Vit Krejci</t>
  </si>
  <si>
    <t>Ashton Hagans</t>
  </si>
  <si>
    <t>Darius Bazley</t>
  </si>
  <si>
    <t>Mouhamadou Gueye</t>
  </si>
  <si>
    <t>Zavier Simpson</t>
  </si>
  <si>
    <t>Jason Preston</t>
  </si>
  <si>
    <t>Wenyen Gabriel</t>
  </si>
  <si>
    <t>Wendell Moore Jr.</t>
  </si>
  <si>
    <t>A.J. Griffin Jr.</t>
  </si>
  <si>
    <t>James Johnson</t>
  </si>
  <si>
    <t>Ibou Badji</t>
  </si>
  <si>
    <t>TyTy Washington Jr.</t>
  </si>
  <si>
    <t>NBA Minutes Tracker</t>
  </si>
  <si>
    <t>Minutes Per Game</t>
  </si>
  <si>
    <t>Team's Last 5 Games (Most Recent First)</t>
  </si>
  <si>
    <t>L3</t>
  </si>
  <si>
    <t>L5</t>
  </si>
  <si>
    <t>L10</t>
  </si>
  <si>
    <t>All</t>
  </si>
  <si>
    <t>Delta (L3/L10)</t>
  </si>
  <si>
    <t>Delta (1/5)</t>
  </si>
  <si>
    <t>Average w Recency Bias</t>
  </si>
  <si>
    <t>Injury Adjustment</t>
  </si>
  <si>
    <t>Game Spread</t>
  </si>
  <si>
    <t>Blowout Potential</t>
  </si>
  <si>
    <t>F</t>
  </si>
  <si>
    <t>Kelly Oubre</t>
  </si>
  <si>
    <t>Trey Murphy</t>
  </si>
  <si>
    <t>Gary Trent</t>
  </si>
  <si>
    <t>Jabari Smith</t>
  </si>
  <si>
    <t>Wendell Carter</t>
  </si>
  <si>
    <t>GG Jackson</t>
  </si>
  <si>
    <t>Troy Brown</t>
  </si>
  <si>
    <t>Danny Green</t>
  </si>
  <si>
    <t>Kaiser Gates</t>
  </si>
  <si>
    <t>Timmy Allen</t>
  </si>
  <si>
    <t>Scotty Pippen</t>
  </si>
  <si>
    <t>Dereck Lively</t>
  </si>
  <si>
    <t>Tim Hardaway</t>
  </si>
  <si>
    <t>Larry Nance</t>
  </si>
  <si>
    <t>AJ Green</t>
  </si>
  <si>
    <t>Gary Payton</t>
  </si>
  <si>
    <t>Mason Jones</t>
  </si>
  <si>
    <t>Nick Smith</t>
  </si>
  <si>
    <t>Ricky Council</t>
  </si>
  <si>
    <t>Patrick Baldwin</t>
  </si>
  <si>
    <t>Kira Lewis</t>
  </si>
  <si>
    <t>Mo Bamba</t>
  </si>
  <si>
    <t>Lindy Waters</t>
  </si>
  <si>
    <t>Matt Hurt</t>
  </si>
  <si>
    <t>Alondes Williams</t>
  </si>
  <si>
    <t>Jalen Crutcher</t>
  </si>
  <si>
    <t>Charlie Brown</t>
  </si>
  <si>
    <t>Pat Spencer</t>
  </si>
  <si>
    <t>Malik Williams</t>
  </si>
  <si>
    <t>Kenneth Lofton</t>
  </si>
  <si>
    <t>Andre Jackson</t>
  </si>
  <si>
    <t>Taj Gibson</t>
  </si>
  <si>
    <t>Adam Flagler</t>
  </si>
  <si>
    <t>Brandon Boston</t>
  </si>
  <si>
    <t>D.J. Carton</t>
  </si>
  <si>
    <t>TyTy Washington</t>
  </si>
  <si>
    <t>Juan Toscano-Anderson</t>
  </si>
  <si>
    <t>Dmytro Skapintsev</t>
  </si>
  <si>
    <t>Drew Peterson</t>
  </si>
  <si>
    <t>Pete Nance</t>
  </si>
  <si>
    <t>Taze Moore</t>
  </si>
  <si>
    <t>Wendell Moore</t>
  </si>
  <si>
    <t>Nathan Mensah</t>
  </si>
  <si>
    <t>Justin Jackson</t>
  </si>
  <si>
    <t>Nate Hinton</t>
  </si>
  <si>
    <t>Shaquille Harrison</t>
  </si>
  <si>
    <t>Hamidou Diallo</t>
  </si>
  <si>
    <t>JD Davison</t>
  </si>
  <si>
    <t>Greg Brown</t>
  </si>
  <si>
    <t>Nate Williams</t>
  </si>
  <si>
    <t>Jay Huff</t>
  </si>
  <si>
    <t>Isaiah Thomas</t>
  </si>
  <si>
    <t>Craig Porter</t>
  </si>
  <si>
    <t>Andrew Funk</t>
  </si>
  <si>
    <t>Henri Drell</t>
  </si>
  <si>
    <t>Marvin Bagley</t>
  </si>
  <si>
    <t>D.J. Wilson</t>
  </si>
  <si>
    <t>Quenton Jackson</t>
  </si>
  <si>
    <t>Izaiah Brockington</t>
  </si>
  <si>
    <t xml:space="preserve">Latest Actual Mins Played </t>
  </si>
  <si>
    <t>Latest Projected Mins Played</t>
  </si>
  <si>
    <t xml:space="preserve">Forecast Error </t>
  </si>
  <si>
    <t>Abs. Forecast Error</t>
  </si>
  <si>
    <t>Forecast Error = "Projected is __ mins higher/lower than actual on average"</t>
  </si>
  <si>
    <t>currently its using this when calculating the MAD, which measures how accurate forecast is.... but dont want it to because dont have latest minute to get an accurate forecast error.... is there a way to have it ignore situations like this?</t>
  </si>
  <si>
    <t xml:space="preserve">right now idk if data is synced. like it’s taking the players latest game minutes and comparing it to projection. but that projection is about the FUTURE game, not the previous projected for the game that we now have actual minutes on </t>
  </si>
  <si>
    <t>Mean Forecast Error</t>
  </si>
  <si>
    <t xml:space="preserve">This is good, but outliers.... </t>
  </si>
  <si>
    <t>Mean Absolute Deviation = "Projected is _ mins away from actual"</t>
  </si>
  <si>
    <t>RJ Barrett</t>
  </si>
  <si>
    <t>Matchup Rating</t>
  </si>
  <si>
    <t>Formula: Weighted Ratio of Predictive Measures</t>
  </si>
  <si>
    <t>Formula:</t>
  </si>
  <si>
    <t>if</t>
  </si>
  <si>
    <t>Highest Possible:</t>
  </si>
  <si>
    <t>Deviation</t>
  </si>
  <si>
    <t>From 5-10</t>
  </si>
  <si>
    <t>Oppg Delta:</t>
  </si>
  <si>
    <t>Per 1 Matchup Point</t>
  </si>
  <si>
    <t>Oppg Delta L30</t>
  </si>
  <si>
    <t>Per .1 Matchup Point</t>
  </si>
  <si>
    <t>Oppg by Position:</t>
  </si>
  <si>
    <t>Average</t>
  </si>
  <si>
    <t>From 1-5</t>
  </si>
  <si>
    <t>Lowest Possible:</t>
  </si>
  <si>
    <t>Most Mid Possible:</t>
  </si>
  <si>
    <t>Matchup Rating Tiers</t>
  </si>
  <si>
    <t>Player Out:</t>
  </si>
  <si>
    <t>Biggest Effect</t>
  </si>
  <si>
    <t>Usage With</t>
  </si>
  <si>
    <t>Usage Without</t>
  </si>
  <si>
    <t>Delta</t>
  </si>
  <si>
    <t>Full Name</t>
  </si>
  <si>
    <t>Name</t>
  </si>
  <si>
    <t>GamesPlayed</t>
  </si>
  <si>
    <t>OffPoss</t>
  </si>
  <si>
    <t>Points (per 100 possessions)</t>
  </si>
  <si>
    <t>FG2M</t>
  </si>
  <si>
    <t>FG2A</t>
  </si>
  <si>
    <t>Fg2Pct</t>
  </si>
  <si>
    <t>FG3M</t>
  </si>
  <si>
    <t>FG3A</t>
  </si>
  <si>
    <t>Fg3Pct</t>
  </si>
  <si>
    <t>NonHeaveFg3Pct</t>
  </si>
  <si>
    <t>FtPoints</t>
  </si>
  <si>
    <t>PtsAssisted2s</t>
  </si>
  <si>
    <t>PtsUnassisted2s</t>
  </si>
  <si>
    <t>PtsAssisted3s</t>
  </si>
  <si>
    <t>PtsUnassisted3s</t>
  </si>
  <si>
    <t>Assisted2sPct</t>
  </si>
  <si>
    <t>NonPutbacksAssisted2sPct</t>
  </si>
  <si>
    <t>Assisted3sPct</t>
  </si>
  <si>
    <t>FG3APct</t>
  </si>
  <si>
    <t>ShotQualityAvg</t>
  </si>
  <si>
    <t>EfgPct</t>
  </si>
  <si>
    <t>TsPct</t>
  </si>
  <si>
    <t>PtsPutbacks</t>
  </si>
  <si>
    <t>Fg2aBlocked</t>
  </si>
  <si>
    <t>FG2APctBlocked</t>
  </si>
  <si>
    <t>Fg3aBlocked</t>
  </si>
  <si>
    <t>FG3APctBlocked</t>
  </si>
  <si>
    <t>Los angeles Clippers</t>
  </si>
  <si>
    <t>Updated: 3/29</t>
  </si>
  <si>
    <t>Points</t>
  </si>
  <si>
    <t>League Average</t>
  </si>
  <si>
    <r>
      <rPr>
        <rFont val="Arial"/>
        <b/>
        <color theme="1"/>
      </rPr>
      <t>Deltas</t>
    </r>
    <r>
      <rPr>
        <rFont val="Arial"/>
        <color theme="1"/>
      </rPr>
      <t xml:space="preserve"> (Compared to Lg Avg)</t>
    </r>
  </si>
  <si>
    <t>L30 Days</t>
  </si>
  <si>
    <t>Updated:</t>
  </si>
  <si>
    <t>Deltas (Comparison to Lg AVG</t>
  </si>
  <si>
    <t>Key</t>
  </si>
  <si>
    <t xml:space="preserve">Overall Rank </t>
  </si>
  <si>
    <t>Pts per game</t>
  </si>
  <si>
    <t>FG %</t>
  </si>
  <si>
    <t>3PMs</t>
  </si>
  <si>
    <t>REBs</t>
  </si>
  <si>
    <t>ASTs</t>
  </si>
  <si>
    <t>STLs</t>
  </si>
  <si>
    <t>BLKs</t>
  </si>
  <si>
    <t>TOs</t>
  </si>
  <si>
    <t>LG AVG</t>
  </si>
  <si>
    <t>LG Avg</t>
  </si>
  <si>
    <t>Time</t>
  </si>
  <si>
    <t>event_participant</t>
  </si>
  <si>
    <t>event_participant1</t>
  </si>
  <si>
    <t>Score</t>
  </si>
  <si>
    <t>Score2</t>
  </si>
  <si>
    <t>event_part</t>
  </si>
  <si>
    <t>event_part3</t>
  </si>
  <si>
    <t>event_part4</t>
  </si>
  <si>
    <t>event_part5</t>
  </si>
  <si>
    <t>event_part6</t>
  </si>
  <si>
    <t>event_part7</t>
  </si>
  <si>
    <t>event_part8</t>
  </si>
  <si>
    <t>event_part9</t>
  </si>
  <si>
    <t>Nov 29
10:00 PM</t>
  </si>
  <si>
    <t>@
Sacramento Kings</t>
  </si>
  <si>
    <t>Nov 29
09:00 PM</t>
  </si>
  <si>
    <t>@
Denver Nuggets</t>
  </si>
  <si>
    <t>Nov 29
08:00 PM</t>
  </si>
  <si>
    <t>@
New Orleans Pelicans</t>
  </si>
  <si>
    <t>@
Memphis Grizzlies</t>
  </si>
  <si>
    <t>Nov 29
07:30 PM</t>
  </si>
  <si>
    <t>@
Toronto Raptors</t>
  </si>
  <si>
    <t>Nov 29
07:00 PM</t>
  </si>
  <si>
    <t>@
Detroit Pistons</t>
  </si>
  <si>
    <t>@
Orlando Magic</t>
  </si>
  <si>
    <t>Nov 28
10:00 PM</t>
  </si>
  <si>
    <t>Nov 28
08:30 PM</t>
  </si>
  <si>
    <t>@
Dallas Mavericks</t>
  </si>
  <si>
    <t>Nov 28
08:00 PM</t>
  </si>
  <si>
    <t>@
Minnesota Timberwolves</t>
  </si>
  <si>
    <t>Nov 28
07:30 PM</t>
  </si>
  <si>
    <t>@
Cleveland Cavaliers</t>
  </si>
  <si>
    <t>@
New York Knicks</t>
  </si>
  <si>
    <t>@
Boston Celtics</t>
  </si>
  <si>
    <t>@
Miami Heat</t>
  </si>
  <si>
    <t>@
Brooklyn Nets</t>
  </si>
  <si>
    <t>Nov 27
10:30 PM</t>
  </si>
  <si>
    <t>@
Los Angeles Clippers</t>
  </si>
  <si>
    <t>Nov 27
09:00 PM</t>
  </si>
  <si>
    <t>@
Utah Jazz</t>
  </si>
  <si>
    <t>Nov 27
07:00 PM</t>
  </si>
  <si>
    <t>@
Philadelphia 76ers</t>
  </si>
  <si>
    <t>@
Indiana Pacers</t>
  </si>
  <si>
    <t>Nov 26
08:00 PM</t>
  </si>
  <si>
    <t>Nov 26
07:30 PM</t>
  </si>
  <si>
    <t>Nov 26
06:00 PM</t>
  </si>
  <si>
    <t>Nov 26
03:30 PM</t>
  </si>
  <si>
    <t>@
Milwaukee Bucks</t>
  </si>
  <si>
    <t>Nov 25
10:30 PM</t>
  </si>
  <si>
    <t>Nov 25
09:30 PM</t>
  </si>
  <si>
    <t>Nov 25
07:30 PM</t>
  </si>
  <si>
    <t>Nov 25
07:00 PM</t>
  </si>
  <si>
    <t>@
Washington Wizards</t>
  </si>
  <si>
    <t>Nov 25
06:00 PM</t>
  </si>
  <si>
    <t>Nov 25
05:00 PM</t>
  </si>
  <si>
    <t>@
Oklahoma City Thunder</t>
  </si>
  <si>
    <t>Nov 24
10:30 PM</t>
  </si>
  <si>
    <t>Nov 24
10:00 PM</t>
  </si>
  <si>
    <t>@
Golden State Warriors</t>
  </si>
  <si>
    <t>Nov 24
08:00 PM</t>
  </si>
  <si>
    <t>@
Houston Rockets</t>
  </si>
  <si>
    <t>Nov 24
07:30 PM</t>
  </si>
  <si>
    <t>Nov 24
05:00 PM</t>
  </si>
  <si>
    <t>Nov 24
02:30 PM</t>
  </si>
  <si>
    <t>Nov 22
10:30 PM</t>
  </si>
  <si>
    <t>@
Los Angeles Lakers</t>
  </si>
  <si>
    <t>Nov 22
10:00 PM</t>
  </si>
  <si>
    <t>@
Phoenix Suns</t>
  </si>
  <si>
    <t>@
Portland Trail Blazers</t>
  </si>
  <si>
    <t>Nov 22
08:00 PM</t>
  </si>
  <si>
    <t>@
San Antonio Spurs</t>
  </si>
  <si>
    <t>Nov 22
07:30 PM
AOT</t>
  </si>
  <si>
    <t>@
Atlanta Hawks</t>
  </si>
  <si>
    <t>Nov 22
07:30 PM</t>
  </si>
  <si>
    <t>Nov 22
07:00 PM</t>
  </si>
  <si>
    <t>@
Charlotte Hornets</t>
  </si>
  <si>
    <t>Nov 21
10:00 PM</t>
  </si>
  <si>
    <t>Nov 21
09:00 PM</t>
  </si>
  <si>
    <t>Nov 21
07:30 PM
AOT</t>
  </si>
  <si>
    <t>Nov 21
07:30 PM</t>
  </si>
  <si>
    <t>Nov 21
07:00 PM</t>
  </si>
  <si>
    <t>Nov 20
10:00 PM</t>
  </si>
  <si>
    <t>Nov 20
08:00 PM</t>
  </si>
  <si>
    <t>@
Chicago Bulls</t>
  </si>
  <si>
    <t>Nov 20
07:00 PM
AOT</t>
  </si>
  <si>
    <t>Nov 20
07:00 PM</t>
  </si>
  <si>
    <t>Nov 19
09:30 PM</t>
  </si>
  <si>
    <t>Nov 19
09:00 PM</t>
  </si>
  <si>
    <t>Nov 19
08:00 PM</t>
  </si>
  <si>
    <t>Nov 19
08:00 PM
AOT</t>
  </si>
  <si>
    <t>Nov 19
07:30 PM</t>
  </si>
  <si>
    <t>Nov 19
06:00 PM</t>
  </si>
  <si>
    <t>Nov 19
05:00 PM</t>
  </si>
  <si>
    <t>Nov 19
04:00 PM</t>
  </si>
  <si>
    <t>Nov 19
03:00 PM</t>
  </si>
  <si>
    <t>Nov 18
08:30 PM
AOT</t>
  </si>
  <si>
    <t>Nov 18
08:00 PM</t>
  </si>
  <si>
    <t>Nov 18
07:00 PM</t>
  </si>
  <si>
    <t>Nov 18
06:00 PM</t>
  </si>
  <si>
    <t>Nov 17
10:30 PM</t>
  </si>
  <si>
    <t>Nov 17
10:00 PM</t>
  </si>
  <si>
    <t>Nov 17
08:00 PM</t>
  </si>
  <si>
    <t>Nov 17
07:30 PM</t>
  </si>
  <si>
    <t>Nov 17
07:00 PM</t>
  </si>
  <si>
    <t>Nov 16
10:00 PM</t>
  </si>
  <si>
    <t>Nov 16
07:30 PM</t>
  </si>
  <si>
    <t>Nov 15
10:00 PM</t>
  </si>
  <si>
    <t>Nov 15
09:00 PM</t>
  </si>
  <si>
    <t>Nov 15
08:00 PM</t>
  </si>
  <si>
    <t>Nov 15
07:30 PM</t>
  </si>
  <si>
    <t>Nov 15
07:00 PM</t>
  </si>
  <si>
    <t>Nov 14
10:30 PM</t>
  </si>
  <si>
    <t>Nov 14
10:00 PM</t>
  </si>
  <si>
    <t>Nov 14
09:00 PM</t>
  </si>
  <si>
    <t>Nov 14
08:00 PM</t>
  </si>
  <si>
    <t>Nov 14
07:30 PM</t>
  </si>
  <si>
    <t>Nov 14
07:00 PM</t>
  </si>
  <si>
    <t>Nov 13
10:00 PM</t>
  </si>
  <si>
    <t>Nov 13
08:00 PM</t>
  </si>
  <si>
    <t>Nov 13
07:30 PM</t>
  </si>
  <si>
    <t>Nov 12
10:00 PM</t>
  </si>
  <si>
    <t>Nov 12
08:30 PM</t>
  </si>
  <si>
    <t>Nov 12
08:00 PM</t>
  </si>
  <si>
    <t>Nov 12
07:00 PM</t>
  </si>
  <si>
    <t>Nov 12
06:00 PM</t>
  </si>
  <si>
    <t>Nov 12
03:30 PM</t>
  </si>
  <si>
    <t>Nov 12
03:00 PM</t>
  </si>
  <si>
    <t>Nov 12
12:00 PM</t>
  </si>
  <si>
    <t>Nov 11
08:30 PM</t>
  </si>
  <si>
    <t>Nov 11
07:30 PM</t>
  </si>
  <si>
    <t>Nov 11
07:00 PM</t>
  </si>
  <si>
    <t>Nov 11
06:00 PM</t>
  </si>
  <si>
    <t>Nov 10
10:00 PM</t>
  </si>
  <si>
    <t>Nov 10
08:30 PM</t>
  </si>
  <si>
    <t>Nov 10
08:00 PM</t>
  </si>
  <si>
    <t>Nov 10
07:30 PM</t>
  </si>
  <si>
    <t>Nov 10
07:00 PM</t>
  </si>
  <si>
    <t>Nov 09
09:30 PM</t>
  </si>
  <si>
    <t>Nov 09
07:00 PM</t>
  </si>
  <si>
    <t>Nov 08
10:00 PM</t>
  </si>
  <si>
    <t>Nov 08
10:00 PM
AOT</t>
  </si>
  <si>
    <t>Nov 08
08:30 PM</t>
  </si>
  <si>
    <t>Nov 08
08:00 PM</t>
  </si>
  <si>
    <t>Nov 08
08:00 PM
AOT</t>
  </si>
  <si>
    <t>Nov 08
07:30 PM</t>
  </si>
  <si>
    <t>Nov 08
07:00 PM</t>
  </si>
  <si>
    <t>Nov 06
09:00 PM</t>
  </si>
  <si>
    <t>Nov 06
08:00 PM</t>
  </si>
  <si>
    <t>Nov 06
08:00 PM
AOT</t>
  </si>
  <si>
    <t>Nov 06
07:30 PM</t>
  </si>
  <si>
    <t>Nov 06
07:00 PM</t>
  </si>
  <si>
    <t>Nov 05
09:00 PM</t>
  </si>
  <si>
    <t>Nov 05
07:30 PM</t>
  </si>
  <si>
    <t>Nov 05
06:00 PM</t>
  </si>
  <si>
    <t>Nov 05
03:30 PM
AOT</t>
  </si>
  <si>
    <t>Nov 05
03:00 PM</t>
  </si>
  <si>
    <t>Nov 04
09:00 PM</t>
  </si>
  <si>
    <t>Nov 04
08:00 PM</t>
  </si>
  <si>
    <t>Nov 04
07:00 PM</t>
  </si>
  <si>
    <t>Nov 04
01:00 PM</t>
  </si>
  <si>
    <t>Nov 03
10:00 PM</t>
  </si>
  <si>
    <t>Nov 03
10:00 PM
AOT</t>
  </si>
  <si>
    <t>Nov 03
08:00 PM</t>
  </si>
  <si>
    <t>Nov 03
07:30 PM</t>
  </si>
  <si>
    <t>Nov 03
07:00 PM</t>
  </si>
  <si>
    <t>Nov 02
10:00 PM</t>
  </si>
  <si>
    <t>Nov 02
09:00 PM</t>
  </si>
  <si>
    <t>Nov 02
08:00 PM</t>
  </si>
  <si>
    <t>Nov 02
07:00 PM</t>
  </si>
  <si>
    <t>Nov 01
10:00 PM
AOT</t>
  </si>
  <si>
    <t>Nov 01
10:00 PM</t>
  </si>
  <si>
    <t>Nov 01
09:00 PM</t>
  </si>
  <si>
    <t>Nov 01
08:30 PM</t>
  </si>
  <si>
    <t>Nov 01
08:00 PM</t>
  </si>
  <si>
    <t>Nov 01
07:30 PM</t>
  </si>
  <si>
    <t>Nov 01
07:00 PM</t>
  </si>
  <si>
    <t>Oct 31
10:30 PM</t>
  </si>
  <si>
    <t>Oct 31
10:00 PM</t>
  </si>
  <si>
    <t>Oct 31
07:30 PM</t>
  </si>
  <si>
    <t>Oct 30
10:30 PM</t>
  </si>
  <si>
    <t>Oct 30
09:00 PM</t>
  </si>
  <si>
    <t>Oct 30
08:00 PM</t>
  </si>
  <si>
    <t>Oct 30
07:30 PM</t>
  </si>
  <si>
    <t>Oct 30
07:00 PM</t>
  </si>
  <si>
    <t>Oct 29
09:00 PM
AOT</t>
  </si>
  <si>
    <t>Oct 29
09:00 PM</t>
  </si>
  <si>
    <t>Oct 29
07:30 PM</t>
  </si>
  <si>
    <t>Oct 29
07:00 PM</t>
  </si>
  <si>
    <t>Oct 29
03:30 PM</t>
  </si>
  <si>
    <t>Oct 28
10:00 PM</t>
  </si>
  <si>
    <t>Oct 28
09:00 PM</t>
  </si>
  <si>
    <t>Oct 28
07:30 PM</t>
  </si>
  <si>
    <t>Oct 28
07:00 PM</t>
  </si>
  <si>
    <t>Oct 27
10:00 PM</t>
  </si>
  <si>
    <t>Oct 27
09:30 PM</t>
  </si>
  <si>
    <t>Oct 27
08:30 PM</t>
  </si>
  <si>
    <t>Oct 27
08:00 PM
AOT</t>
  </si>
  <si>
    <t>Oct 27
07:30 PM</t>
  </si>
  <si>
    <t>Oct 27
07:00 PM</t>
  </si>
  <si>
    <t>Oct 26
10:00 PM</t>
  </si>
  <si>
    <t>Oct 26
07:30 PM</t>
  </si>
  <si>
    <t>Oct 25
10:30 PM</t>
  </si>
  <si>
    <t>Oct 25
09:30 PM</t>
  </si>
  <si>
    <t>Oct 25
09:00 PM</t>
  </si>
  <si>
    <t>Oct 25
08:00 PM</t>
  </si>
  <si>
    <t>Oct 25
07:30 PM</t>
  </si>
  <si>
    <t>Oct 25
07:00 PM</t>
  </si>
  <si>
    <t>Oct 24
10:00 PM</t>
  </si>
  <si>
    <t>Oct 24
07:30 PM</t>
  </si>
  <si>
    <t>Oct 20
10:00 PM</t>
  </si>
  <si>
    <t>Oct 20
08:00 PM</t>
  </si>
  <si>
    <t>Oct 20
07:30 PM</t>
  </si>
  <si>
    <t>Oct 20
07:00 PM</t>
  </si>
  <si>
    <t>Oct 19
10:00 PM</t>
  </si>
  <si>
    <t>Oct 19
08:00 PM</t>
  </si>
  <si>
    <t>Oct 19
07:00 PM</t>
  </si>
  <si>
    <t>Oct 18
10:00 PM</t>
  </si>
  <si>
    <t>Oct 18
08:00 PM</t>
  </si>
  <si>
    <t>Oct 18
07:30 PM</t>
  </si>
  <si>
    <t>Oct 17
10:30 PM</t>
  </si>
  <si>
    <t>Oct 17
08:00 PM</t>
  </si>
  <si>
    <t>Oct 17
07:30 PM</t>
  </si>
  <si>
    <t>Oct 17
07:00 PM</t>
  </si>
  <si>
    <t>Oct 16
10:00 PM</t>
  </si>
  <si>
    <t>Oct 16
08:00 PM</t>
  </si>
  <si>
    <t>Oct 16
07:30 PM</t>
  </si>
  <si>
    <t>Oct 16
07:00 PM</t>
  </si>
  <si>
    <t>Oct 15
09:30 PM
AOT</t>
  </si>
  <si>
    <t>Oct 15
09:00 PM</t>
  </si>
  <si>
    <t>Oct 15
07:00 PM</t>
  </si>
  <si>
    <t>Oct 15
06:00 PM</t>
  </si>
  <si>
    <t>Oct 15
05:00 PM</t>
  </si>
  <si>
    <t>Oct 14
09:00 PM</t>
  </si>
  <si>
    <t>Oct 14
07:30 PM</t>
  </si>
  <si>
    <t>Oct 14
03:30 PM</t>
  </si>
  <si>
    <t>Oct 13
10:00 PM</t>
  </si>
  <si>
    <t>Oct 13
07:30 PM</t>
  </si>
  <si>
    <t>Oct 12
10:00 PM</t>
  </si>
  <si>
    <t>Oct 12
08:00 PM
AOT</t>
  </si>
  <si>
    <t>Oct 12
08:00 PM</t>
  </si>
  <si>
    <t>Oct 12
07:30 PM</t>
  </si>
  <si>
    <t>Oct 12
07:00 PM</t>
  </si>
  <si>
    <t>Oct 11
10:00 PM</t>
  </si>
  <si>
    <t>Oct 11
07:00 PM</t>
  </si>
  <si>
    <t>Oct 10
10:00 PM</t>
  </si>
  <si>
    <t>Oct 10
08:00 PM</t>
  </si>
  <si>
    <t>Oct 10
07:30 PM</t>
  </si>
  <si>
    <t>Oct 09
09:00 PM</t>
  </si>
  <si>
    <t>Oct 09
08:00 PM</t>
  </si>
  <si>
    <t>Oct 09
07:30 PM</t>
  </si>
  <si>
    <t>Oct 08
09:00 PM</t>
  </si>
  <si>
    <t>Oct 08
08:00 PM
AOT</t>
  </si>
  <si>
    <t>Oct 08
08:00 PM</t>
  </si>
  <si>
    <t>Oct 08
06:00 PM</t>
  </si>
  <si>
    <t>Oct 08
03:00 PM
AOT</t>
  </si>
  <si>
    <t>Oct 08
01:00 PM</t>
  </si>
  <si>
    <t>Oct 07
08:30 PM</t>
  </si>
  <si>
    <t>Oct 07
12:00 PM</t>
  </si>
  <si>
    <t>Oct 05
12:00 PM</t>
  </si>
  <si>
    <t>Team 1</t>
  </si>
  <si>
    <t>Team 1 Pts</t>
  </si>
  <si>
    <t>Team 2</t>
  </si>
  <si>
    <t>Team 2 Pts</t>
  </si>
  <si>
    <t>Pts Diff</t>
  </si>
  <si>
    <t>T/F</t>
  </si>
  <si>
    <t>SORT: POSITION</t>
  </si>
  <si>
    <t>SORT: FG%</t>
  </si>
  <si>
    <t>SORT: FT%</t>
  </si>
  <si>
    <t>SORT: 3PM</t>
  </si>
  <si>
    <t>SORT: REB</t>
  </si>
  <si>
    <t>SORT: AST</t>
  </si>
  <si>
    <t>SORT: STL</t>
  </si>
  <si>
    <t>SORT: BLK</t>
  </si>
  <si>
    <t>SORT: TO</t>
  </si>
  <si>
    <t>39.3  4</t>
  </si>
  <si>
    <t>71.7  26</t>
  </si>
  <si>
    <t>2.3  59</t>
  </si>
  <si>
    <t>7.2  67</t>
  </si>
  <si>
    <t>4.6  63</t>
  </si>
  <si>
    <t>1.7  110</t>
  </si>
  <si>
    <t>0.7  60</t>
  </si>
  <si>
    <t>3.3  14</t>
  </si>
  <si>
    <t>44.2  40</t>
  </si>
  <si>
    <t>81.0  95</t>
  </si>
  <si>
    <t>1.8  38</t>
  </si>
  <si>
    <t>6.6  50</t>
  </si>
  <si>
    <t>3.0  6</t>
  </si>
  <si>
    <t>1.4  68</t>
  </si>
  <si>
    <t>0.2  4</t>
  </si>
  <si>
    <t>1.7  128</t>
  </si>
  <si>
    <t>36.9  1</t>
  </si>
  <si>
    <t>81.3  98</t>
  </si>
  <si>
    <t>3.4  129</t>
  </si>
  <si>
    <t>5.6  14</t>
  </si>
  <si>
    <t>6.3  114</t>
  </si>
  <si>
    <t>1.0  17</t>
  </si>
  <si>
    <t>0.4  16</t>
  </si>
  <si>
    <t>2.2  41</t>
  </si>
  <si>
    <t>45.0  48</t>
  </si>
  <si>
    <t>65.0  3</t>
  </si>
  <si>
    <t>2.2  52</t>
  </si>
  <si>
    <t>7.8  80</t>
  </si>
  <si>
    <t>3.4  12</t>
  </si>
  <si>
    <t>1.5  87</t>
  </si>
  <si>
    <t>0.3  9</t>
  </si>
  <si>
    <t>2.1  115</t>
  </si>
  <si>
    <t>50.0  112</t>
  </si>
  <si>
    <t>67.6  9</t>
  </si>
  <si>
    <t>0.7  10</t>
  </si>
  <si>
    <t>12.7  124</t>
  </si>
  <si>
    <t>3.9  34</t>
  </si>
  <si>
    <t>0.7  2</t>
  </si>
  <si>
    <t>2.0  135</t>
  </si>
  <si>
    <t>3.6  3</t>
  </si>
  <si>
    <t>48.7  97</t>
  </si>
  <si>
    <t>70.0  17</t>
  </si>
  <si>
    <t>3.0  98</t>
  </si>
  <si>
    <t>7.8  81</t>
  </si>
  <si>
    <t>3.9  32</t>
  </si>
  <si>
    <t>1.0  19</t>
  </si>
  <si>
    <t>0.7  43</t>
  </si>
  <si>
    <t>1.9  69</t>
  </si>
  <si>
    <t>43.9  33</t>
  </si>
  <si>
    <t>81.7  103</t>
  </si>
  <si>
    <t>2.6  79</t>
  </si>
  <si>
    <t>5.6  13</t>
  </si>
  <si>
    <t>5.7  105</t>
  </si>
  <si>
    <t>1.1  37</t>
  </si>
  <si>
    <t>0.5  19</t>
  </si>
  <si>
    <t>2.7  30</t>
  </si>
  <si>
    <t>46.3  70</t>
  </si>
  <si>
    <t>73.9  38</t>
  </si>
  <si>
    <t>1.5  27</t>
  </si>
  <si>
    <t>10.3  110</t>
  </si>
  <si>
    <t>3.9  31</t>
  </si>
  <si>
    <t>0.8  7</t>
  </si>
  <si>
    <t>1.0  92</t>
  </si>
  <si>
    <t>2.1  110</t>
  </si>
  <si>
    <t>42.5  18</t>
  </si>
  <si>
    <t>82.1  105</t>
  </si>
  <si>
    <t>3.7  139</t>
  </si>
  <si>
    <t>6.0  29</t>
  </si>
  <si>
    <t>4.9  82</t>
  </si>
  <si>
    <t>1.3  56</t>
  </si>
  <si>
    <t>0.4  15</t>
  </si>
  <si>
    <t>3.1  26</t>
  </si>
  <si>
    <t>51.1  120</t>
  </si>
  <si>
    <t>71.8  27</t>
  </si>
  <si>
    <t>0.7  12</t>
  </si>
  <si>
    <t>14.7  136</t>
  </si>
  <si>
    <t>3.4  14</t>
  </si>
  <si>
    <t>1.0  27</t>
  </si>
  <si>
    <t>3.5  150</t>
  </si>
  <si>
    <t>4.2  5</t>
  </si>
  <si>
    <t>39.1  3</t>
  </si>
  <si>
    <t>89.1  146</t>
  </si>
  <si>
    <t>2.3  54</t>
  </si>
  <si>
    <t>5.8  21</t>
  </si>
  <si>
    <t>4.3  54</t>
  </si>
  <si>
    <t>1.4  76</t>
  </si>
  <si>
    <t>0.6  31</t>
  </si>
  <si>
    <t>2.5  117</t>
  </si>
  <si>
    <t>44.0  36</t>
  </si>
  <si>
    <t>73.9  39</t>
  </si>
  <si>
    <t>2.4  68</t>
  </si>
  <si>
    <t>6.5  47</t>
  </si>
  <si>
    <t>4.2  52</t>
  </si>
  <si>
    <t>1.4  75</t>
  </si>
  <si>
    <t>0.8  70</t>
  </si>
  <si>
    <t>2.5  103</t>
  </si>
  <si>
    <t>45.8  60</t>
  </si>
  <si>
    <t>76.0  53</t>
  </si>
  <si>
    <t>1.6  32</t>
  </si>
  <si>
    <t>10.0  106</t>
  </si>
  <si>
    <t>2.6  3</t>
  </si>
  <si>
    <t>1.0  23</t>
  </si>
  <si>
    <t>1.3  110</t>
  </si>
  <si>
    <t>2.1  122</t>
  </si>
  <si>
    <t>44.1  37</t>
  </si>
  <si>
    <t>79.2  78</t>
  </si>
  <si>
    <t>2.2  53</t>
  </si>
  <si>
    <t>6.8  55</t>
  </si>
  <si>
    <t>3.4  16</t>
  </si>
  <si>
    <t>1.5  85</t>
  </si>
  <si>
    <t>0.6  30</t>
  </si>
  <si>
    <t>2.6  116</t>
  </si>
  <si>
    <t>41.7  14</t>
  </si>
  <si>
    <t>78.8  73</t>
  </si>
  <si>
    <t>3.1  110</t>
  </si>
  <si>
    <t>5.8  18</t>
  </si>
  <si>
    <t>7.1  127</t>
  </si>
  <si>
    <t>1.3  55</t>
  </si>
  <si>
    <t>0.4  14</t>
  </si>
  <si>
    <t>3.0  19</t>
  </si>
  <si>
    <t>44.0  34</t>
  </si>
  <si>
    <t>79.7  83</t>
  </si>
  <si>
    <t>3.2  117</t>
  </si>
  <si>
    <t>8.8  90</t>
  </si>
  <si>
    <t>4.0  41</t>
  </si>
  <si>
    <t>0.9  10</t>
  </si>
  <si>
    <t>0.9  76</t>
  </si>
  <si>
    <t>3.2  20</t>
  </si>
  <si>
    <t>39.4  5</t>
  </si>
  <si>
    <t>84.3  119</t>
  </si>
  <si>
    <t>2.2  51</t>
  </si>
  <si>
    <t>7.9  82</t>
  </si>
  <si>
    <t>4.4  59</t>
  </si>
  <si>
    <t>1.2  47</t>
  </si>
  <si>
    <t>0.6  37</t>
  </si>
  <si>
    <t>2.1  114</t>
  </si>
  <si>
    <t>42.8  20</t>
  </si>
  <si>
    <t>88.7  144</t>
  </si>
  <si>
    <t>2.3  57</t>
  </si>
  <si>
    <t>5.7  15</t>
  </si>
  <si>
    <t>8.3  140</t>
  </si>
  <si>
    <t>1.4  78</t>
  </si>
  <si>
    <t>0.0  1</t>
  </si>
  <si>
    <t>43.3  24</t>
  </si>
  <si>
    <t>65.6  4</t>
  </si>
  <si>
    <t>2.7  85</t>
  </si>
  <si>
    <t>11.6  118</t>
  </si>
  <si>
    <t>4.7  67</t>
  </si>
  <si>
    <t>0.9  12</t>
  </si>
  <si>
    <t>1.3  107</t>
  </si>
  <si>
    <t>2.2  85</t>
  </si>
  <si>
    <t>44.0  35</t>
  </si>
  <si>
    <t>72.2  31</t>
  </si>
  <si>
    <t>2.6  78</t>
  </si>
  <si>
    <t>7.6  74</t>
  </si>
  <si>
    <t>5.2  94</t>
  </si>
  <si>
    <t>1.7  121</t>
  </si>
  <si>
    <t>0.6  34</t>
  </si>
  <si>
    <t>2.1  29</t>
  </si>
  <si>
    <t>62.2  147</t>
  </si>
  <si>
    <t>73.8  37</t>
  </si>
  <si>
    <t>0.4  3</t>
  </si>
  <si>
    <t>15.2  140</t>
  </si>
  <si>
    <t>3.1  8</t>
  </si>
  <si>
    <t>0.6  1</t>
  </si>
  <si>
    <t>0.9  77</t>
  </si>
  <si>
    <t>2.4  107</t>
  </si>
  <si>
    <t>43.8  29</t>
  </si>
  <si>
    <t>81.1  96</t>
  </si>
  <si>
    <t>4.7  150</t>
  </si>
  <si>
    <t>4.9  5</t>
  </si>
  <si>
    <t>5.1  90</t>
  </si>
  <si>
    <t>0.7  4</t>
  </si>
  <si>
    <t>0.5  18</t>
  </si>
  <si>
    <t>2.5  38</t>
  </si>
  <si>
    <t>45.3  51</t>
  </si>
  <si>
    <t>73.8  36</t>
  </si>
  <si>
    <t>0.9  15</t>
  </si>
  <si>
    <t>14.6  134</t>
  </si>
  <si>
    <t>3.6  18</t>
  </si>
  <si>
    <t>1.0  20</t>
  </si>
  <si>
    <t>1.8  126</t>
  </si>
  <si>
    <t>2.0  146</t>
  </si>
  <si>
    <t>41.1  12</t>
  </si>
  <si>
    <t>79.2  76</t>
  </si>
  <si>
    <t>2.4  71</t>
  </si>
  <si>
    <t>7.3  68</t>
  </si>
  <si>
    <t>6.8  122</t>
  </si>
  <si>
    <t>1.1  34</t>
  </si>
  <si>
    <t>0.7  41</t>
  </si>
  <si>
    <t>3.2  15</t>
  </si>
  <si>
    <t>45.3  50</t>
  </si>
  <si>
    <t>77.5  67</t>
  </si>
  <si>
    <t>3.3  121</t>
  </si>
  <si>
    <t>6.4  46</t>
  </si>
  <si>
    <t>4.8  76</t>
  </si>
  <si>
    <t>1.0  16</t>
  </si>
  <si>
    <t>0.9  75</t>
  </si>
  <si>
    <t>2.4  54</t>
  </si>
  <si>
    <t>43.6  26</t>
  </si>
  <si>
    <t>75.6  51</t>
  </si>
  <si>
    <t>2.4  72</t>
  </si>
  <si>
    <t>6.0  26</t>
  </si>
  <si>
    <t>6.8  121</t>
  </si>
  <si>
    <t>1.4  65</t>
  </si>
  <si>
    <t>0.5  22</t>
  </si>
  <si>
    <t>2.7  91</t>
  </si>
  <si>
    <t>43.9  31</t>
  </si>
  <si>
    <t>84.5  124</t>
  </si>
  <si>
    <t>2.8  93</t>
  </si>
  <si>
    <t>5.8  20</t>
  </si>
  <si>
    <t>5.4  100</t>
  </si>
  <si>
    <t>1.3  60</t>
  </si>
  <si>
    <t>0.5  21</t>
  </si>
  <si>
    <t>2.6  65</t>
  </si>
  <si>
    <t>44.1  39</t>
  </si>
  <si>
    <t>80.8  92</t>
  </si>
  <si>
    <t>3.1  108</t>
  </si>
  <si>
    <t>7.4  69</t>
  </si>
  <si>
    <t>3.8  26</t>
  </si>
  <si>
    <t>0.9  13</t>
  </si>
  <si>
    <t>1.0  93</t>
  </si>
  <si>
    <t>2.2  79</t>
  </si>
  <si>
    <t>46.7  73</t>
  </si>
  <si>
    <t>78.8  71</t>
  </si>
  <si>
    <t>2.9  97</t>
  </si>
  <si>
    <t>6.9  57</t>
  </si>
  <si>
    <t>5.2  95</t>
  </si>
  <si>
    <t>0.7  5</t>
  </si>
  <si>
    <t>0.6  38</t>
  </si>
  <si>
    <t>1.9  68</t>
  </si>
  <si>
    <t>44.1  38</t>
  </si>
  <si>
    <t>75.0  44</t>
  </si>
  <si>
    <t>2.3  61</t>
  </si>
  <si>
    <t>9.0  93</t>
  </si>
  <si>
    <t>4.0  42</t>
  </si>
  <si>
    <t>1.1  30</t>
  </si>
  <si>
    <t>1.7  119</t>
  </si>
  <si>
    <t>2.1  97</t>
  </si>
  <si>
    <t>49.1  104</t>
  </si>
  <si>
    <t>69.0  13</t>
  </si>
  <si>
    <t>2.0  42</t>
  </si>
  <si>
    <t>10.2  108</t>
  </si>
  <si>
    <t>3.6  23</t>
  </si>
  <si>
    <t>1.0  22</t>
  </si>
  <si>
    <t>0.7  44</t>
  </si>
  <si>
    <t>2.3  132</t>
  </si>
  <si>
    <t>40.0  6</t>
  </si>
  <si>
    <t>76.9  60</t>
  </si>
  <si>
    <t>2.6  82</t>
  </si>
  <si>
    <t>4.9  3</t>
  </si>
  <si>
    <t>5.7  106</t>
  </si>
  <si>
    <t>2.7  150</t>
  </si>
  <si>
    <t>0.8  74</t>
  </si>
  <si>
    <t>2.4  82</t>
  </si>
  <si>
    <t>44.7  46</t>
  </si>
  <si>
    <t>75.0  43</t>
  </si>
  <si>
    <t>2.3  58</t>
  </si>
  <si>
    <t>6.2  40</t>
  </si>
  <si>
    <t>4.9  83</t>
  </si>
  <si>
    <t>1.8  124</t>
  </si>
  <si>
    <t>0.7  58</t>
  </si>
  <si>
    <t>2.3  106</t>
  </si>
  <si>
    <t>40.4  7</t>
  </si>
  <si>
    <t>83.9  116</t>
  </si>
  <si>
    <t>2.6  77</t>
  </si>
  <si>
    <t>5.7  16</t>
  </si>
  <si>
    <t>8.0  136</t>
  </si>
  <si>
    <t>1.5  90</t>
  </si>
  <si>
    <t>0.5  28</t>
  </si>
  <si>
    <t>3.7  25</t>
  </si>
  <si>
    <t>43.8  30</t>
  </si>
  <si>
    <t>76.3  56</t>
  </si>
  <si>
    <t>2.9  96</t>
  </si>
  <si>
    <t>6.0  30</t>
  </si>
  <si>
    <t>7.2  128</t>
  </si>
  <si>
    <t>1.6  96</t>
  </si>
  <si>
    <t>0.6  33</t>
  </si>
  <si>
    <t>2.7  67</t>
  </si>
  <si>
    <t>46.1  65</t>
  </si>
  <si>
    <t>75.4  50</t>
  </si>
  <si>
    <t>1.8  35</t>
  </si>
  <si>
    <t>10.6  112</t>
  </si>
  <si>
    <t>3.8  28</t>
  </si>
  <si>
    <t>1.2  46</t>
  </si>
  <si>
    <t>1.1  94</t>
  </si>
  <si>
    <t>2.0  125</t>
  </si>
  <si>
    <t>41.3  13</t>
  </si>
  <si>
    <t>81.1  97</t>
  </si>
  <si>
    <t>2.3  55</t>
  </si>
  <si>
    <t>7.5  70</t>
  </si>
  <si>
    <t>4.2  53</t>
  </si>
  <si>
    <t>1.7  115</t>
  </si>
  <si>
    <t>0.5  23</t>
  </si>
  <si>
    <t>2.4  118</t>
  </si>
  <si>
    <t>54.7  132</t>
  </si>
  <si>
    <t>80.0  84</t>
  </si>
  <si>
    <t>0.2  1</t>
  </si>
  <si>
    <t>11.3  115</t>
  </si>
  <si>
    <t>3.8  27</t>
  </si>
  <si>
    <t>1.2  45</t>
  </si>
  <si>
    <t>2.4  144</t>
  </si>
  <si>
    <t>2.7  31</t>
  </si>
  <si>
    <t>49.0  101</t>
  </si>
  <si>
    <t>75.2  47</t>
  </si>
  <si>
    <t>2.1  48</t>
  </si>
  <si>
    <t>8.4  88</t>
  </si>
  <si>
    <t>3.9  33</t>
  </si>
  <si>
    <t>1.4  71</t>
  </si>
  <si>
    <t>1.2  104</t>
  </si>
  <si>
    <t>3.0  9</t>
  </si>
  <si>
    <t>47.3  76</t>
  </si>
  <si>
    <t>69.0  12</t>
  </si>
  <si>
    <t>2.1  47</t>
  </si>
  <si>
    <t>9.7  102</t>
  </si>
  <si>
    <t>3.6  20</t>
  </si>
  <si>
    <t>1.5  83</t>
  </si>
  <si>
    <t>1.0  90</t>
  </si>
  <si>
    <t>2.0  137</t>
  </si>
  <si>
    <t>43.6  28</t>
  </si>
  <si>
    <t>76.2  55</t>
  </si>
  <si>
    <t>3.4  130</t>
  </si>
  <si>
    <t>6.3  42</t>
  </si>
  <si>
    <t>4.5  62</t>
  </si>
  <si>
    <t>1.5  82</t>
  </si>
  <si>
    <t>0.9  87</t>
  </si>
  <si>
    <t>1.4  42</t>
  </si>
  <si>
    <t>54.8  133</t>
  </si>
  <si>
    <t>59.5  1</t>
  </si>
  <si>
    <t>1.5  29</t>
  </si>
  <si>
    <t>14.3  131</t>
  </si>
  <si>
    <t>3.4  15</t>
  </si>
  <si>
    <t>1.4  69</t>
  </si>
  <si>
    <t>2.2  139</t>
  </si>
  <si>
    <t>3.0  8</t>
  </si>
  <si>
    <t>48.2  90</t>
  </si>
  <si>
    <t>76.3  58</t>
  </si>
  <si>
    <t>2.9  95</t>
  </si>
  <si>
    <t>5.7  17</t>
  </si>
  <si>
    <t>7.0  126</t>
  </si>
  <si>
    <t>1.6  99</t>
  </si>
  <si>
    <t>0.2  2</t>
  </si>
  <si>
    <t>3.2  17</t>
  </si>
  <si>
    <t>42.0  15</t>
  </si>
  <si>
    <t>86.0  138</t>
  </si>
  <si>
    <t>2.3  56</t>
  </si>
  <si>
    <t>5.9  22</t>
  </si>
  <si>
    <t>7.0  124</t>
  </si>
  <si>
    <t>1.4  67</t>
  </si>
  <si>
    <t>0.3  5</t>
  </si>
  <si>
    <t>2.4  119</t>
  </si>
  <si>
    <t>45.3  49</t>
  </si>
  <si>
    <t>85.7  136</t>
  </si>
  <si>
    <t>2.7  88</t>
  </si>
  <si>
    <t>6.0  28</t>
  </si>
  <si>
    <t>4.8  74</t>
  </si>
  <si>
    <t>1.1  35</t>
  </si>
  <si>
    <t>0.6  39</t>
  </si>
  <si>
    <t>2.1  88</t>
  </si>
  <si>
    <t>46.1  63</t>
  </si>
  <si>
    <t>76.9  61</t>
  </si>
  <si>
    <t>2.5  74</t>
  </si>
  <si>
    <t>8.7  89</t>
  </si>
  <si>
    <t>5.0  84</t>
  </si>
  <si>
    <t>1.3  58</t>
  </si>
  <si>
    <t>0.7  50</t>
  </si>
  <si>
    <t>2.9  93</t>
  </si>
  <si>
    <t>41.1  11</t>
  </si>
  <si>
    <t>73.2  34</t>
  </si>
  <si>
    <t>3.3  124</t>
  </si>
  <si>
    <t>6.8  53</t>
  </si>
  <si>
    <t>6.3  115</t>
  </si>
  <si>
    <t>1.3  53</t>
  </si>
  <si>
    <t>0.7  48</t>
  </si>
  <si>
    <t>2.5  57</t>
  </si>
  <si>
    <t>41.1  10</t>
  </si>
  <si>
    <t>79.2  77</t>
  </si>
  <si>
    <t>3.5  132</t>
  </si>
  <si>
    <t>6.9  58</t>
  </si>
  <si>
    <t>3.9  36</t>
  </si>
  <si>
    <t>1.9  131</t>
  </si>
  <si>
    <t>0.8  66</t>
  </si>
  <si>
    <t>1.4  44</t>
  </si>
  <si>
    <t>42.4  17</t>
  </si>
  <si>
    <t>85.2  132</t>
  </si>
  <si>
    <t>3.2  115</t>
  </si>
  <si>
    <t>6.1  31</t>
  </si>
  <si>
    <t>5.6  102</t>
  </si>
  <si>
    <t>1.3  61</t>
  </si>
  <si>
    <t>0.8  71</t>
  </si>
  <si>
    <t>2.3  62</t>
  </si>
  <si>
    <t>45.6  55</t>
  </si>
  <si>
    <t>85.0  131</t>
  </si>
  <si>
    <t>3.3  127</t>
  </si>
  <si>
    <t>6.5  48</t>
  </si>
  <si>
    <t>5.3  98</t>
  </si>
  <si>
    <t>0.9  14</t>
  </si>
  <si>
    <t>0.5  17</t>
  </si>
  <si>
    <t>2.3  39</t>
  </si>
  <si>
    <t>46.3  71</t>
  </si>
  <si>
    <t>69.0  11</t>
  </si>
  <si>
    <t>2.2  49</t>
  </si>
  <si>
    <t>11.1  114</t>
  </si>
  <si>
    <t>4.3  56</t>
  </si>
  <si>
    <t>1.3  50</t>
  </si>
  <si>
    <t>1.5  116</t>
  </si>
  <si>
    <t>1.7  112</t>
  </si>
  <si>
    <t>42.2  16</t>
  </si>
  <si>
    <t>85.7  135</t>
  </si>
  <si>
    <t>3.3  123</t>
  </si>
  <si>
    <t>5.5  7</t>
  </si>
  <si>
    <t>8.5  142</t>
  </si>
  <si>
    <t>1.2  41</t>
  </si>
  <si>
    <t>0.7  47</t>
  </si>
  <si>
    <t>2.8  56</t>
  </si>
  <si>
    <t>38.3  2</t>
  </si>
  <si>
    <t>84.1  117</t>
  </si>
  <si>
    <t>2.4  69</t>
  </si>
  <si>
    <t>5.1  6</t>
  </si>
  <si>
    <t>6.6  119</t>
  </si>
  <si>
    <t>1.7  117</t>
  </si>
  <si>
    <t>0.7  57</t>
  </si>
  <si>
    <t>3.0  104</t>
  </si>
  <si>
    <t>49.8  109</t>
  </si>
  <si>
    <t>61.7  2</t>
  </si>
  <si>
    <t>1.2  23</t>
  </si>
  <si>
    <t>15.2  141</t>
  </si>
  <si>
    <t>4.0  37</t>
  </si>
  <si>
    <t>0.9  9</t>
  </si>
  <si>
    <t>1.8  125</t>
  </si>
  <si>
    <t>2.1  142</t>
  </si>
  <si>
    <t>42.7  19</t>
  </si>
  <si>
    <t>84.2  118</t>
  </si>
  <si>
    <t>3.1  112</t>
  </si>
  <si>
    <t>7.1  65</t>
  </si>
  <si>
    <t>1.6  100</t>
  </si>
  <si>
    <t>0.8  64</t>
  </si>
  <si>
    <t>2.1  59</t>
  </si>
  <si>
    <t>40.9  9</t>
  </si>
  <si>
    <t>83.5  112</t>
  </si>
  <si>
    <t>3.5  131</t>
  </si>
  <si>
    <t>6.0  25</t>
  </si>
  <si>
    <t>5.2  91</t>
  </si>
  <si>
    <t>0.3  7</t>
  </si>
  <si>
    <t>2.2  43</t>
  </si>
  <si>
    <t>50.0  110</t>
  </si>
  <si>
    <t>71.6  25</t>
  </si>
  <si>
    <t>2.7  90</t>
  </si>
  <si>
    <t>8.2  87</t>
  </si>
  <si>
    <t>4.1  45</t>
  </si>
  <si>
    <t>1.0  29</t>
  </si>
  <si>
    <t>0.7  42</t>
  </si>
  <si>
    <t>2.3  90</t>
  </si>
  <si>
    <t>44.7  45</t>
  </si>
  <si>
    <t>82.8  110</t>
  </si>
  <si>
    <t>2.7  89</t>
  </si>
  <si>
    <t>6.2  39</t>
  </si>
  <si>
    <t>6.6  118</t>
  </si>
  <si>
    <t>1.4  66</t>
  </si>
  <si>
    <t>0.7  49</t>
  </si>
  <si>
    <t>2.4  89</t>
  </si>
  <si>
    <t>50.4  118</t>
  </si>
  <si>
    <t>66.2  7</t>
  </si>
  <si>
    <t>2.3  60</t>
  </si>
  <si>
    <t>9.5  97</t>
  </si>
  <si>
    <t>3.6  21</t>
  </si>
  <si>
    <t>1.5  84</t>
  </si>
  <si>
    <t>1.1  96</t>
  </si>
  <si>
    <t>2.4  96</t>
  </si>
  <si>
    <t>45.8  59</t>
  </si>
  <si>
    <t>80.8  91</t>
  </si>
  <si>
    <t>2.4  70</t>
  </si>
  <si>
    <t>7.7  75</t>
  </si>
  <si>
    <t>4.9  81</t>
  </si>
  <si>
    <t>1.2  40</t>
  </si>
  <si>
    <t>0.6  36</t>
  </si>
  <si>
    <t>2.6  105</t>
  </si>
  <si>
    <t>45.6  54</t>
  </si>
  <si>
    <t>92.1  149</t>
  </si>
  <si>
    <t>2.7  86</t>
  </si>
  <si>
    <t>4.9  4</t>
  </si>
  <si>
    <t>8.3  139</t>
  </si>
  <si>
    <t>1.4  77</t>
  </si>
  <si>
    <t>0.3  8</t>
  </si>
  <si>
    <t>2.2  86</t>
  </si>
  <si>
    <t>44.8  47</t>
  </si>
  <si>
    <t>81.3  100</t>
  </si>
  <si>
    <t>3.3  125</t>
  </si>
  <si>
    <t>5.6  11</t>
  </si>
  <si>
    <t>7.7  132</t>
  </si>
  <si>
    <t>1.6  95</t>
  </si>
  <si>
    <t>0.4  11</t>
  </si>
  <si>
    <t>3.5  21</t>
  </si>
  <si>
    <t>49.1  103</t>
  </si>
  <si>
    <t>80.2  87</t>
  </si>
  <si>
    <t>1.9  39</t>
  </si>
  <si>
    <t>6.3  41</t>
  </si>
  <si>
    <t>4.5  61</t>
  </si>
  <si>
    <t>1.0  28</t>
  </si>
  <si>
    <t>0.9  78</t>
  </si>
  <si>
    <t>2.0  129</t>
  </si>
  <si>
    <t>51.7  121</t>
  </si>
  <si>
    <t>66.7  8</t>
  </si>
  <si>
    <t>0.5  7</t>
  </si>
  <si>
    <t>13.8  127</t>
  </si>
  <si>
    <t>5.8  108</t>
  </si>
  <si>
    <t>1.1  33</t>
  </si>
  <si>
    <t>0.7  40</t>
  </si>
  <si>
    <t>2.2  148</t>
  </si>
  <si>
    <t>58.1  139</t>
  </si>
  <si>
    <t>69.7  16</t>
  </si>
  <si>
    <t>0.6  8</t>
  </si>
  <si>
    <t>14.2  130</t>
  </si>
  <si>
    <t>3.0  5</t>
  </si>
  <si>
    <t>1.1  32</t>
  </si>
  <si>
    <t>2.2  140</t>
  </si>
  <si>
    <t>2.7  149</t>
  </si>
  <si>
    <t>53.7  130</t>
  </si>
  <si>
    <t>78.4  70</t>
  </si>
  <si>
    <t>0.5  6</t>
  </si>
  <si>
    <t>15.6  142</t>
  </si>
  <si>
    <t>4.9  79</t>
  </si>
  <si>
    <t>1.2  39</t>
  </si>
  <si>
    <t>2.0  134</t>
  </si>
  <si>
    <t>3.1  2</t>
  </si>
  <si>
    <t>52.7  125</t>
  </si>
  <si>
    <t>75.8  52</t>
  </si>
  <si>
    <t>0.9  17</t>
  </si>
  <si>
    <t>14.4  132</t>
  </si>
  <si>
    <t>4.0  39</t>
  </si>
  <si>
    <t>1.2  48</t>
  </si>
  <si>
    <t>2.6  148</t>
  </si>
  <si>
    <t>45.8  56</t>
  </si>
  <si>
    <t>69.2  15</t>
  </si>
  <si>
    <t>3.3  128</t>
  </si>
  <si>
    <t>5.6  12</t>
  </si>
  <si>
    <t>8.4  141</t>
  </si>
  <si>
    <t>1.7  107</t>
  </si>
  <si>
    <t>0.5  27</t>
  </si>
  <si>
    <t>2.8  40</t>
  </si>
  <si>
    <t>40.8  8</t>
  </si>
  <si>
    <t>77.0  63</t>
  </si>
  <si>
    <t>2.7  87</t>
  </si>
  <si>
    <t>7.8  79</t>
  </si>
  <si>
    <t>4.2  49</t>
  </si>
  <si>
    <t>2.2  145</t>
  </si>
  <si>
    <t>0.7  55</t>
  </si>
  <si>
    <t>1.9  87</t>
  </si>
  <si>
    <t>53.7  131</t>
  </si>
  <si>
    <t>66.2  6</t>
  </si>
  <si>
    <t>1.2  22</t>
  </si>
  <si>
    <t>14.0  128</t>
  </si>
  <si>
    <t>3.2  10</t>
  </si>
  <si>
    <t>1.0  25</t>
  </si>
  <si>
    <t>2.1  136</t>
  </si>
  <si>
    <t>1.8  141</t>
  </si>
  <si>
    <t>65.2  150</t>
  </si>
  <si>
    <t>76.9  62</t>
  </si>
  <si>
    <t>0.5  5</t>
  </si>
  <si>
    <t>16.5  146</t>
  </si>
  <si>
    <t>3.9  35</t>
  </si>
  <si>
    <t>0.8  6</t>
  </si>
  <si>
    <t>1.7  120</t>
  </si>
  <si>
    <t>3.1  1</t>
  </si>
  <si>
    <t>44.4  43</t>
  </si>
  <si>
    <t>72.3  32</t>
  </si>
  <si>
    <t>2.3  63</t>
  </si>
  <si>
    <t>12.1  120</t>
  </si>
  <si>
    <t>4.8  78</t>
  </si>
  <si>
    <t>1.9  135</t>
  </si>
  <si>
    <t>1.9  132</t>
  </si>
  <si>
    <t>3.2  13</t>
  </si>
  <si>
    <t>45.5  53</t>
  </si>
  <si>
    <t>83.1  111</t>
  </si>
  <si>
    <t>2.7  84</t>
  </si>
  <si>
    <t>9.7  101</t>
  </si>
  <si>
    <t>3.6  19</t>
  </si>
  <si>
    <t>1.2  44</t>
  </si>
  <si>
    <t>1.3  106</t>
  </si>
  <si>
    <t>1.7  84</t>
  </si>
  <si>
    <t>47.7  82</t>
  </si>
  <si>
    <t>84.6  127</t>
  </si>
  <si>
    <t>3.2  114</t>
  </si>
  <si>
    <t>7.8  78</t>
  </si>
  <si>
    <t>4.8  75</t>
  </si>
  <si>
    <t>1.0  15</t>
  </si>
  <si>
    <t>0.7  45</t>
  </si>
  <si>
    <t>1.9  61</t>
  </si>
  <si>
    <t>43.6  27</t>
  </si>
  <si>
    <t>85.5  134</t>
  </si>
  <si>
    <t>3.2  116</t>
  </si>
  <si>
    <t>5.9  24</t>
  </si>
  <si>
    <t>6.1  112</t>
  </si>
  <si>
    <t>1.3  54</t>
  </si>
  <si>
    <t>0.9  80</t>
  </si>
  <si>
    <t>2.8  63</t>
  </si>
  <si>
    <t>43.2  22</t>
  </si>
  <si>
    <t>90.6  148</t>
  </si>
  <si>
    <t>3.3  126</t>
  </si>
  <si>
    <t>6.2  37</t>
  </si>
  <si>
    <t>9.5  149</t>
  </si>
  <si>
    <t>1.1  38</t>
  </si>
  <si>
    <t>0.5  20</t>
  </si>
  <si>
    <t>3.4  22</t>
  </si>
  <si>
    <t>59.8  142</t>
  </si>
  <si>
    <t>75.0  45</t>
  </si>
  <si>
    <t>0.8  13</t>
  </si>
  <si>
    <t>14.1  129</t>
  </si>
  <si>
    <t>3.0  4</t>
  </si>
  <si>
    <t>1.0  24</t>
  </si>
  <si>
    <t>2.5  146</t>
  </si>
  <si>
    <t>45.5  52</t>
  </si>
  <si>
    <t>81.4  101</t>
  </si>
  <si>
    <t>3.9  143</t>
  </si>
  <si>
    <t>6.7  52</t>
  </si>
  <si>
    <t>6.1  111</t>
  </si>
  <si>
    <t>1.6  97</t>
  </si>
  <si>
    <t>0.4  12</t>
  </si>
  <si>
    <t>3.8  24</t>
  </si>
  <si>
    <t>47.8  83</t>
  </si>
  <si>
    <t>70.5  20</t>
  </si>
  <si>
    <t>3.3  120</t>
  </si>
  <si>
    <t>7.7  77</t>
  </si>
  <si>
    <t>4.7  72</t>
  </si>
  <si>
    <t>1.6  103</t>
  </si>
  <si>
    <t>0.9  86</t>
  </si>
  <si>
    <t>43.3  23</t>
  </si>
  <si>
    <t>70.6  21</t>
  </si>
  <si>
    <t>3.2  118</t>
  </si>
  <si>
    <t>8.9  92</t>
  </si>
  <si>
    <t>4.9  80</t>
  </si>
  <si>
    <t>1.6  93</t>
  </si>
  <si>
    <t>1.8  122</t>
  </si>
  <si>
    <t>2.1  51</t>
  </si>
  <si>
    <t>49.8  107</t>
  </si>
  <si>
    <t>75.3  49</t>
  </si>
  <si>
    <t>2.4  67</t>
  </si>
  <si>
    <t>9.7  100</t>
  </si>
  <si>
    <t>3.4  13</t>
  </si>
  <si>
    <t>1.4  72</t>
  </si>
  <si>
    <t>1.3  105</t>
  </si>
  <si>
    <t>2.9  102</t>
  </si>
  <si>
    <t>46.2  69</t>
  </si>
  <si>
    <t>84.6  126</t>
  </si>
  <si>
    <t>2.6  80</t>
  </si>
  <si>
    <t>6.6  49</t>
  </si>
  <si>
    <t>7.3  129</t>
  </si>
  <si>
    <t>2.1  143</t>
  </si>
  <si>
    <t>0.2  3</t>
  </si>
  <si>
    <t>3.5  16</t>
  </si>
  <si>
    <t>49.1  102</t>
  </si>
  <si>
    <t>79.1  75</t>
  </si>
  <si>
    <t>2.4  64</t>
  </si>
  <si>
    <t>10.2  109</t>
  </si>
  <si>
    <t>4.2  51</t>
  </si>
  <si>
    <t>1.2  49</t>
  </si>
  <si>
    <t>1.8  128</t>
  </si>
  <si>
    <t>2.1  99</t>
  </si>
  <si>
    <t>48.5  95</t>
  </si>
  <si>
    <t>70.3  18</t>
  </si>
  <si>
    <t>1.9  40</t>
  </si>
  <si>
    <t>11.5  116</t>
  </si>
  <si>
    <t>4.6  66</t>
  </si>
  <si>
    <t>1.5  81</t>
  </si>
  <si>
    <t>1.0  91</t>
  </si>
  <si>
    <t>2.0  130</t>
  </si>
  <si>
    <t>62.1  146</t>
  </si>
  <si>
    <t>76.1  54</t>
  </si>
  <si>
    <t>0.7  11</t>
  </si>
  <si>
    <t>15.9  143</t>
  </si>
  <si>
    <t>2.5  2</t>
  </si>
  <si>
    <t>2.0  133</t>
  </si>
  <si>
    <t>3.2  4</t>
  </si>
  <si>
    <t>62.5  148</t>
  </si>
  <si>
    <t>81.6  102</t>
  </si>
  <si>
    <t>0.3  2</t>
  </si>
  <si>
    <t>16.5  145</t>
  </si>
  <si>
    <t>2.4  1</t>
  </si>
  <si>
    <t>1.3  52</t>
  </si>
  <si>
    <t>2.4  145</t>
  </si>
  <si>
    <t>3.8  11</t>
  </si>
  <si>
    <t>50.2  116</t>
  </si>
  <si>
    <t>74.6  40</t>
  </si>
  <si>
    <t>2.0  41</t>
  </si>
  <si>
    <t>10.1  107</t>
  </si>
  <si>
    <t>3.6  22</t>
  </si>
  <si>
    <t>1.0  21</t>
  </si>
  <si>
    <t>1.8  127</t>
  </si>
  <si>
    <t>2.2  131</t>
  </si>
  <si>
    <t>48.9  98</t>
  </si>
  <si>
    <t>82.3  106</t>
  </si>
  <si>
    <t>1.4  26</t>
  </si>
  <si>
    <t>10.0  105</t>
  </si>
  <si>
    <t>4.7  69</t>
  </si>
  <si>
    <t>1.4  73</t>
  </si>
  <si>
    <t>1.2  103</t>
  </si>
  <si>
    <t>2.1  109</t>
  </si>
  <si>
    <t>46.2  68</t>
  </si>
  <si>
    <t>82.4  108</t>
  </si>
  <si>
    <t>2.8  91</t>
  </si>
  <si>
    <t>6.8  56</t>
  </si>
  <si>
    <t>9.4  148</t>
  </si>
  <si>
    <t>1.6  106</t>
  </si>
  <si>
    <t>0.7  59</t>
  </si>
  <si>
    <t>3.4  18</t>
  </si>
  <si>
    <t>48.1  88</t>
  </si>
  <si>
    <t>76.3  57</t>
  </si>
  <si>
    <t>2.1  45</t>
  </si>
  <si>
    <t>10.4  111</t>
  </si>
  <si>
    <t>4.2  50</t>
  </si>
  <si>
    <t>1.6  101</t>
  </si>
  <si>
    <t>1.5  115</t>
  </si>
  <si>
    <t>2.8  135</t>
  </si>
  <si>
    <t>50.7  119</t>
  </si>
  <si>
    <t>73.6  35</t>
  </si>
  <si>
    <t>0.5  4</t>
  </si>
  <si>
    <t>17.2  149</t>
  </si>
  <si>
    <t>3.2  9</t>
  </si>
  <si>
    <t>1.5  88</t>
  </si>
  <si>
    <t>1.3  111</t>
  </si>
  <si>
    <t>2.2  108</t>
  </si>
  <si>
    <t>49.2  105</t>
  </si>
  <si>
    <t>79.4  80</t>
  </si>
  <si>
    <t>2.2  50</t>
  </si>
  <si>
    <t>9.3  94</t>
  </si>
  <si>
    <t>3.3  11</t>
  </si>
  <si>
    <t>1.7  116</t>
  </si>
  <si>
    <t>1.3  113</t>
  </si>
  <si>
    <t>3.0  113</t>
  </si>
  <si>
    <t>45.9  61</t>
  </si>
  <si>
    <t>83.8  115</t>
  </si>
  <si>
    <t>2.6  81</t>
  </si>
  <si>
    <t>7.5  72</t>
  </si>
  <si>
    <t>5.2  92</t>
  </si>
  <si>
    <t>1.5  91</t>
  </si>
  <si>
    <t>0.3  10</t>
  </si>
  <si>
    <t>48.4  91</t>
  </si>
  <si>
    <t>88.1  143</t>
  </si>
  <si>
    <t>3.7  138</t>
  </si>
  <si>
    <t>4.7  2</t>
  </si>
  <si>
    <t>4.7  73</t>
  </si>
  <si>
    <t>1.7  109</t>
  </si>
  <si>
    <t>0.8  62</t>
  </si>
  <si>
    <t>2.4  50</t>
  </si>
  <si>
    <t>42.9  21</t>
  </si>
  <si>
    <t>82.0  104</t>
  </si>
  <si>
    <t>3.3  119</t>
  </si>
  <si>
    <t>7.0  62</t>
  </si>
  <si>
    <t>5.9  109</t>
  </si>
  <si>
    <t>1.2  42</t>
  </si>
  <si>
    <t>0.9  81</t>
  </si>
  <si>
    <t>2.4  52</t>
  </si>
  <si>
    <t>51.8  123</t>
  </si>
  <si>
    <t>72.0  28</t>
  </si>
  <si>
    <t>2.1  43</t>
  </si>
  <si>
    <t>9.4  96</t>
  </si>
  <si>
    <t>3.7  24</t>
  </si>
  <si>
    <t>1.9  130</t>
  </si>
  <si>
    <t>0.8  65</t>
  </si>
  <si>
    <t>2.7  133</t>
  </si>
  <si>
    <t>43.9  32</t>
  </si>
  <si>
    <t>77.3  64</t>
  </si>
  <si>
    <t>3.3  122</t>
  </si>
  <si>
    <t>6.3  43</t>
  </si>
  <si>
    <t>5.6  103</t>
  </si>
  <si>
    <t>2.3  147</t>
  </si>
  <si>
    <t>1.2  101</t>
  </si>
  <si>
    <t>2.4  55</t>
  </si>
  <si>
    <t>48.5  93</t>
  </si>
  <si>
    <t>82.4  107</t>
  </si>
  <si>
    <t>3.1  111</t>
  </si>
  <si>
    <t>7.5  71</t>
  </si>
  <si>
    <t>4.7  71</t>
  </si>
  <si>
    <t>1.4  74</t>
  </si>
  <si>
    <t>0.7  51</t>
  </si>
  <si>
    <t>1.9  58</t>
  </si>
  <si>
    <t>49.3  106</t>
  </si>
  <si>
    <t>77.4  65</t>
  </si>
  <si>
    <t>1.6  31</t>
  </si>
  <si>
    <t>10.9  113</t>
  </si>
  <si>
    <t>4.8  77</t>
  </si>
  <si>
    <t>1.3  57</t>
  </si>
  <si>
    <t>1.8  129</t>
  </si>
  <si>
    <t>2.3  121</t>
  </si>
  <si>
    <t>52.4  124</t>
  </si>
  <si>
    <t>75.3  48</t>
  </si>
  <si>
    <t>1.8  36</t>
  </si>
  <si>
    <t>9.9  104</t>
  </si>
  <si>
    <t>3.9  30</t>
  </si>
  <si>
    <t>0.9  84</t>
  </si>
  <si>
    <t>2.5  126</t>
  </si>
  <si>
    <t>53.3  128</t>
  </si>
  <si>
    <t>79.6  82</t>
  </si>
  <si>
    <t>0.8  14</t>
  </si>
  <si>
    <t>12.6  122</t>
  </si>
  <si>
    <t>4.4  57</t>
  </si>
  <si>
    <t>1.1  31</t>
  </si>
  <si>
    <t>1.3  109</t>
  </si>
  <si>
    <t>2.5  145</t>
  </si>
  <si>
    <t>60.3  145</t>
  </si>
  <si>
    <t>79.2  79</t>
  </si>
  <si>
    <t>0.9  16</t>
  </si>
  <si>
    <t>16.2  144</t>
  </si>
  <si>
    <t>4.4  58</t>
  </si>
  <si>
    <t>0.9  11</t>
  </si>
  <si>
    <t>2.3  142</t>
  </si>
  <si>
    <t>2.6  147</t>
  </si>
  <si>
    <t>45.9  62</t>
  </si>
  <si>
    <t>80.4  89</t>
  </si>
  <si>
    <t>2.6  83</t>
  </si>
  <si>
    <t>7.9  83</t>
  </si>
  <si>
    <t>4.3  55</t>
  </si>
  <si>
    <t>1.7  114</t>
  </si>
  <si>
    <t>1.2  102</t>
  </si>
  <si>
    <t>2.0  83</t>
  </si>
  <si>
    <t>46.1  66</t>
  </si>
  <si>
    <t>78.8  72</t>
  </si>
  <si>
    <t>3.0  99</t>
  </si>
  <si>
    <t>6.3  44</t>
  </si>
  <si>
    <t>7.8  133</t>
  </si>
  <si>
    <t>0.5  24</t>
  </si>
  <si>
    <t>2.6  70</t>
  </si>
  <si>
    <t>47.0  75</t>
  </si>
  <si>
    <t>77.6  68</t>
  </si>
  <si>
    <t>3.1  106</t>
  </si>
  <si>
    <t>8.1  86</t>
  </si>
  <si>
    <t>6.8  123</t>
  </si>
  <si>
    <t>1.0  18</t>
  </si>
  <si>
    <t>0.8  73</t>
  </si>
  <si>
    <t>2.2  77</t>
  </si>
  <si>
    <t>47.4  77</t>
  </si>
  <si>
    <t>80.0  86</t>
  </si>
  <si>
    <t>3.0  102</t>
  </si>
  <si>
    <t>5.5  9</t>
  </si>
  <si>
    <t>8.6  143</t>
  </si>
  <si>
    <t>1.6  94</t>
  </si>
  <si>
    <t>0.9  88</t>
  </si>
  <si>
    <t>2.5  73</t>
  </si>
  <si>
    <t>50.2  115</t>
  </si>
  <si>
    <t>84.4  122</t>
  </si>
  <si>
    <t>2.1  46</t>
  </si>
  <si>
    <t>12.7  123</t>
  </si>
  <si>
    <t>3.1  7</t>
  </si>
  <si>
    <t>1.0  26</t>
  </si>
  <si>
    <t>1.7  118</t>
  </si>
  <si>
    <t>2.7  136</t>
  </si>
  <si>
    <t>56.4  136</t>
  </si>
  <si>
    <t>70.9  22</t>
  </si>
  <si>
    <t>1.5  28</t>
  </si>
  <si>
    <t>15.0  138</t>
  </si>
  <si>
    <t>5.0  87</t>
  </si>
  <si>
    <t>1.4  64</t>
  </si>
  <si>
    <t>1.7  111</t>
  </si>
  <si>
    <t>60.2  144</t>
  </si>
  <si>
    <t>75.0  46</t>
  </si>
  <si>
    <t>0.6  9</t>
  </si>
  <si>
    <t>14.8  137</t>
  </si>
  <si>
    <t>5.0  86</t>
  </si>
  <si>
    <t>0.7  3</t>
  </si>
  <si>
    <t>1.3  108</t>
  </si>
  <si>
    <t>2.4  150</t>
  </si>
  <si>
    <t>45.8  58</t>
  </si>
  <si>
    <t>85.7  137</t>
  </si>
  <si>
    <t>3.0  100</t>
  </si>
  <si>
    <t>5.5  8</t>
  </si>
  <si>
    <t>8.2  138</t>
  </si>
  <si>
    <t>1.7  108</t>
  </si>
  <si>
    <t>0.6  32</t>
  </si>
  <si>
    <t>2.8  71</t>
  </si>
  <si>
    <t>47.4  78</t>
  </si>
  <si>
    <t>76.9  59</t>
  </si>
  <si>
    <t>3.7  137</t>
  </si>
  <si>
    <t>5.8  19</t>
  </si>
  <si>
    <t>5.3  99</t>
  </si>
  <si>
    <t>1.9  136</t>
  </si>
  <si>
    <t>0.9  82</t>
  </si>
  <si>
    <t>1.5  49</t>
  </si>
  <si>
    <t>43.3  25</t>
  </si>
  <si>
    <t>81.3  99</t>
  </si>
  <si>
    <t>6.2  34</t>
  </si>
  <si>
    <t>6.4  117</t>
  </si>
  <si>
    <t>0.9  85</t>
  </si>
  <si>
    <t>2.6  75</t>
  </si>
  <si>
    <t>57.1  137</t>
  </si>
  <si>
    <t>66.1  5</t>
  </si>
  <si>
    <t>1.2  24</t>
  </si>
  <si>
    <t>14.4  133</t>
  </si>
  <si>
    <t>4.0  40</t>
  </si>
  <si>
    <t>1.5  80</t>
  </si>
  <si>
    <t>2.9  149</t>
  </si>
  <si>
    <t>1.4  143</t>
  </si>
  <si>
    <t>44.4  41</t>
  </si>
  <si>
    <t>85.4  133</t>
  </si>
  <si>
    <t>3.0  103</t>
  </si>
  <si>
    <t>7.6  73</t>
  </si>
  <si>
    <t>5.2  93</t>
  </si>
  <si>
    <t>1.3  62</t>
  </si>
  <si>
    <t>0.8  72</t>
  </si>
  <si>
    <t>2.4  74</t>
  </si>
  <si>
    <t>47.5  80</t>
  </si>
  <si>
    <t>70.3  19</t>
  </si>
  <si>
    <t>3.0  105</t>
  </si>
  <si>
    <t>11.8  119</t>
  </si>
  <si>
    <t>4.7  68</t>
  </si>
  <si>
    <t>1.3  51</t>
  </si>
  <si>
    <t>1.5  117</t>
  </si>
  <si>
    <t>2.6  76</t>
  </si>
  <si>
    <t>50.2  117</t>
  </si>
  <si>
    <t>77.6  69</t>
  </si>
  <si>
    <t>1.8  37</t>
  </si>
  <si>
    <t>9.3  95</t>
  </si>
  <si>
    <t>4.1  43</t>
  </si>
  <si>
    <t>1.3  112</t>
  </si>
  <si>
    <t>2.1  127</t>
  </si>
  <si>
    <t>48.1  87</t>
  </si>
  <si>
    <t>87.5  141</t>
  </si>
  <si>
    <t>1.8  34</t>
  </si>
  <si>
    <t>9.9  103</t>
  </si>
  <si>
    <t>4.4  60</t>
  </si>
  <si>
    <t>1.6  102</t>
  </si>
  <si>
    <t>1.1  99</t>
  </si>
  <si>
    <t>2.5  124</t>
  </si>
  <si>
    <t>48.4  92</t>
  </si>
  <si>
    <t>81.0  94</t>
  </si>
  <si>
    <t>3.6  134</t>
  </si>
  <si>
    <t>7.1  66</t>
  </si>
  <si>
    <t>6.1  110</t>
  </si>
  <si>
    <t>1.2  43</t>
  </si>
  <si>
    <t>0.7  46</t>
  </si>
  <si>
    <t>2.8  46</t>
  </si>
  <si>
    <t>59.1  140</t>
  </si>
  <si>
    <t>71.2  23</t>
  </si>
  <si>
    <t>1.5  30</t>
  </si>
  <si>
    <t>14.6  135</t>
  </si>
  <si>
    <t>4.1  47</t>
  </si>
  <si>
    <t>0.8  8</t>
  </si>
  <si>
    <t>2.2  141</t>
  </si>
  <si>
    <t>2.3  120</t>
  </si>
  <si>
    <t>44.5  44</t>
  </si>
  <si>
    <t>84.5  125</t>
  </si>
  <si>
    <t>4.1  146</t>
  </si>
  <si>
    <t>6.0  27</t>
  </si>
  <si>
    <t>7.6  131</t>
  </si>
  <si>
    <t>1.9  134</t>
  </si>
  <si>
    <t>0.6  35</t>
  </si>
  <si>
    <t>2.6  34</t>
  </si>
  <si>
    <t>44.4  42</t>
  </si>
  <si>
    <t>86.6  139</t>
  </si>
  <si>
    <t>3.8  140</t>
  </si>
  <si>
    <t>6.2  38</t>
  </si>
  <si>
    <t>8.6  144</t>
  </si>
  <si>
    <t>0.4  13</t>
  </si>
  <si>
    <t>2.9  27</t>
  </si>
  <si>
    <t>46.2  67</t>
  </si>
  <si>
    <t>85.0  130</t>
  </si>
  <si>
    <t>3.6  133</t>
  </si>
  <si>
    <t>6.1  33</t>
  </si>
  <si>
    <t>6.7  120</t>
  </si>
  <si>
    <t>0.8  67</t>
  </si>
  <si>
    <t>2.3  45</t>
  </si>
  <si>
    <t>49.0  100</t>
  </si>
  <si>
    <t>84.5  123</t>
  </si>
  <si>
    <t>3.1  113</t>
  </si>
  <si>
    <t>8.0  85</t>
  </si>
  <si>
    <t>4.2  48</t>
  </si>
  <si>
    <t>1.7  113</t>
  </si>
  <si>
    <t>0.8  61</t>
  </si>
  <si>
    <t>49.8  108</t>
  </si>
  <si>
    <t>80.0  85</t>
  </si>
  <si>
    <t>3.1  109</t>
  </si>
  <si>
    <t>5.5  10</t>
  </si>
  <si>
    <t>9.6  150</t>
  </si>
  <si>
    <t>0.5  25</t>
  </si>
  <si>
    <t>2.2  80</t>
  </si>
  <si>
    <t>49.0  99</t>
  </si>
  <si>
    <t>80.9  93</t>
  </si>
  <si>
    <t>2.4  65</t>
  </si>
  <si>
    <t>9.6  98</t>
  </si>
  <si>
    <t>3.8  29</t>
  </si>
  <si>
    <t>1.4  70</t>
  </si>
  <si>
    <t>2.1  137</t>
  </si>
  <si>
    <t>2.9  100</t>
  </si>
  <si>
    <t>50.2  114</t>
  </si>
  <si>
    <t>72.1  30</t>
  </si>
  <si>
    <t>4.0  144</t>
  </si>
  <si>
    <t>6.1  32</t>
  </si>
  <si>
    <t>6.2  113</t>
  </si>
  <si>
    <t>2.2  144</t>
  </si>
  <si>
    <t>0.8  69</t>
  </si>
  <si>
    <t>2.8  32</t>
  </si>
  <si>
    <t>50.0  111</t>
  </si>
  <si>
    <t>78.9  74</t>
  </si>
  <si>
    <t>1.6  33</t>
  </si>
  <si>
    <t>13.4  125</t>
  </si>
  <si>
    <t>4.0  38</t>
  </si>
  <si>
    <t>1.1  98</t>
  </si>
  <si>
    <t>2.0  123</t>
  </si>
  <si>
    <t>45.8  57</t>
  </si>
  <si>
    <t>88.9  145</t>
  </si>
  <si>
    <t>2.8  92</t>
  </si>
  <si>
    <t>6.2  36</t>
  </si>
  <si>
    <t>8.0  137</t>
  </si>
  <si>
    <t>1.9  133</t>
  </si>
  <si>
    <t>0.3  6</t>
  </si>
  <si>
    <t>2.0  64</t>
  </si>
  <si>
    <t>53.4  129</t>
  </si>
  <si>
    <t>72.0  29</t>
  </si>
  <si>
    <t>2.4  66</t>
  </si>
  <si>
    <t>9.7  99</t>
  </si>
  <si>
    <t>4.7  70</t>
  </si>
  <si>
    <t>1.6  104</t>
  </si>
  <si>
    <t>1.1  97</t>
  </si>
  <si>
    <t>1.9  101</t>
  </si>
  <si>
    <t>64.3  149</t>
  </si>
  <si>
    <t>69.0  14</t>
  </si>
  <si>
    <t>1.4  25</t>
  </si>
  <si>
    <t>16.6  147</t>
  </si>
  <si>
    <t>4.6  65</t>
  </si>
  <si>
    <t>2.1  140</t>
  </si>
  <si>
    <t>2.5  147</t>
  </si>
  <si>
    <t>3.1  10</t>
  </si>
  <si>
    <t>48.5  94</t>
  </si>
  <si>
    <t>80.5  90</t>
  </si>
  <si>
    <t>3.9  142</t>
  </si>
  <si>
    <t>5.9  23</t>
  </si>
  <si>
    <t>8.8  145</t>
  </si>
  <si>
    <t>2.1  141</t>
  </si>
  <si>
    <t>0.7  53</t>
  </si>
  <si>
    <t>3.0  23</t>
  </si>
  <si>
    <t>47.8  84</t>
  </si>
  <si>
    <t>80.4  88</t>
  </si>
  <si>
    <t>4.2  147</t>
  </si>
  <si>
    <t>7.7  76</t>
  </si>
  <si>
    <t>5.8  107</t>
  </si>
  <si>
    <t>0.7  52</t>
  </si>
  <si>
    <t>2.1  35</t>
  </si>
  <si>
    <t>55.9  134</t>
  </si>
  <si>
    <t>74.6  41</t>
  </si>
  <si>
    <t>11.6  117</t>
  </si>
  <si>
    <t>4.1  46</t>
  </si>
  <si>
    <t>1.5  79</t>
  </si>
  <si>
    <t>1.8  123</t>
  </si>
  <si>
    <t>56.1  135</t>
  </si>
  <si>
    <t>75.0  42</t>
  </si>
  <si>
    <t>16.8  148</t>
  </si>
  <si>
    <t>3.5  17</t>
  </si>
  <si>
    <t>1.5  86</t>
  </si>
  <si>
    <t>2.9  138</t>
  </si>
  <si>
    <t>48.6  96</t>
  </si>
  <si>
    <t>83.8  114</t>
  </si>
  <si>
    <t>3.6  136</t>
  </si>
  <si>
    <t>7.1  64</t>
  </si>
  <si>
    <t>5.0  85</t>
  </si>
  <si>
    <t>1.3  59</t>
  </si>
  <si>
    <t>1.1  95</t>
  </si>
  <si>
    <t>2.2  48</t>
  </si>
  <si>
    <t>47.4  79</t>
  </si>
  <si>
    <t>77.5  66</t>
  </si>
  <si>
    <t>3.8  141</t>
  </si>
  <si>
    <t>6.3  45</t>
  </si>
  <si>
    <t>8.8  146</t>
  </si>
  <si>
    <t>0.7  54</t>
  </si>
  <si>
    <t>2.5  28</t>
  </si>
  <si>
    <t>47.6  81</t>
  </si>
  <si>
    <t>84.8  128</t>
  </si>
  <si>
    <t>2.8  94</t>
  </si>
  <si>
    <t>7.9  84</t>
  </si>
  <si>
    <t>4.1  44</t>
  </si>
  <si>
    <t>2.0  138</t>
  </si>
  <si>
    <t>1.1  100</t>
  </si>
  <si>
    <t>1.6  66</t>
  </si>
  <si>
    <t>52.8  126</t>
  </si>
  <si>
    <t>82.6  109</t>
  </si>
  <si>
    <t>4.0  145</t>
  </si>
  <si>
    <t>8.8  91</t>
  </si>
  <si>
    <t>5.1  89</t>
  </si>
  <si>
    <t>1.1  36</t>
  </si>
  <si>
    <t>0.9  79</t>
  </si>
  <si>
    <t>2.9  33</t>
  </si>
  <si>
    <t>47.9  86</t>
  </si>
  <si>
    <t>87.5  140</t>
  </si>
  <si>
    <t>3.1  107</t>
  </si>
  <si>
    <t>6.8  54</t>
  </si>
  <si>
    <t>5.7  104</t>
  </si>
  <si>
    <t>1.6  92</t>
  </si>
  <si>
    <t>0.9  89</t>
  </si>
  <si>
    <t>2.8  78</t>
  </si>
  <si>
    <t>60.0  143</t>
  </si>
  <si>
    <t>71.4  24</t>
  </si>
  <si>
    <t>1.1  20</t>
  </si>
  <si>
    <t>13.8  126</t>
  </si>
  <si>
    <t>5.2  97</t>
  </si>
  <si>
    <t>1.4  63</t>
  </si>
  <si>
    <t>1.8  139</t>
  </si>
  <si>
    <t>47.0  74</t>
  </si>
  <si>
    <t>84.3  120</t>
  </si>
  <si>
    <t>6.6  51</t>
  </si>
  <si>
    <t>8.0  134</t>
  </si>
  <si>
    <t>0.5  29</t>
  </si>
  <si>
    <t>2.6  92</t>
  </si>
  <si>
    <t>46.7  72</t>
  </si>
  <si>
    <t>84.4  121</t>
  </si>
  <si>
    <t>2.5  75</t>
  </si>
  <si>
    <t>6.9  59</t>
  </si>
  <si>
    <t>7.5  130</t>
  </si>
  <si>
    <t>2.5  148</t>
  </si>
  <si>
    <t>0.7  56</t>
  </si>
  <si>
    <t>2.4  94</t>
  </si>
  <si>
    <t>46.1  64</t>
  </si>
  <si>
    <t>87.9  142</t>
  </si>
  <si>
    <t>4.5  1</t>
  </si>
  <si>
    <t>8.0  135</t>
  </si>
  <si>
    <t>2.3  146</t>
  </si>
  <si>
    <t>0.8  68</t>
  </si>
  <si>
    <t>48.2  89</t>
  </si>
  <si>
    <t>90.2  147</t>
  </si>
  <si>
    <t>4.3  148</t>
  </si>
  <si>
    <t>6.2  35</t>
  </si>
  <si>
    <t>7.0  125</t>
  </si>
  <si>
    <t>1.6  98</t>
  </si>
  <si>
    <t>0.8  63</t>
  </si>
  <si>
    <t>2.9  36</t>
  </si>
  <si>
    <t>51.8  122</t>
  </si>
  <si>
    <t>84.8  129</t>
  </si>
  <si>
    <t>3.6  135</t>
  </si>
  <si>
    <t>6.9  61</t>
  </si>
  <si>
    <t>4.6  64</t>
  </si>
  <si>
    <t>2.1  139</t>
  </si>
  <si>
    <t>0.9  83</t>
  </si>
  <si>
    <t>1.7  47</t>
  </si>
  <si>
    <t>47.8  85</t>
  </si>
  <si>
    <t>95.1  150</t>
  </si>
  <si>
    <t>3.0  101</t>
  </si>
  <si>
    <t>7.0  63</t>
  </si>
  <si>
    <t>9.0  147</t>
  </si>
  <si>
    <t>1.6  105</t>
  </si>
  <si>
    <t>0.5  26</t>
  </si>
  <si>
    <t>2.8  72</t>
  </si>
  <si>
    <t>50.0  113</t>
  </si>
  <si>
    <t>79.6  81</t>
  </si>
  <si>
    <t>4.6  149</t>
  </si>
  <si>
    <t>6.9  60</t>
  </si>
  <si>
    <t>6.3  116</t>
  </si>
  <si>
    <t>1.5  89</t>
  </si>
  <si>
    <t>1.4  114</t>
  </si>
  <si>
    <t>2.2  37</t>
  </si>
  <si>
    <t>53.2  127</t>
  </si>
  <si>
    <t>73.0  33</t>
  </si>
  <si>
    <t>2.1  44</t>
  </si>
  <si>
    <t>12.3  121</t>
  </si>
  <si>
    <t>5.2  96</t>
  </si>
  <si>
    <t>1.7  122</t>
  </si>
  <si>
    <t>2.5  134</t>
  </si>
  <si>
    <t>59.3  141</t>
  </si>
  <si>
    <t>83.7  113</t>
  </si>
  <si>
    <t>18.9  150</t>
  </si>
  <si>
    <t>5.1  88</t>
  </si>
  <si>
    <t>2.3  143</t>
  </si>
  <si>
    <t>3.4  7</t>
  </si>
  <si>
    <t>57.8  138</t>
  </si>
  <si>
    <t>68.9  10</t>
  </si>
  <si>
    <t>1.1  21</t>
  </si>
  <si>
    <t>15.1  139</t>
  </si>
  <si>
    <t>5.4  101</t>
  </si>
  <si>
    <t>2.1  138</t>
  </si>
  <si>
    <t>2.4  140</t>
  </si>
  <si>
    <t>NameSort_table_by_Name_in_descending_order</t>
  </si>
  <si>
    <t>TeamSort_table_by_Team_in_descending_order</t>
  </si>
  <si>
    <t>Rim_or_3_FreqSort_table_by_Rim_or_3_Freq_in_descending_order</t>
  </si>
  <si>
    <t>Avg_2pt_Shot_DistanceSort_table_by_Avg_2pt_Shot_Distance_in_descending_order</t>
  </si>
  <si>
    <t>Avg_3pt_Shot_DistanceSort_table_by_Avg_3pt_Shot_Distance_in_descending_order</t>
  </si>
  <si>
    <t>Rim_FGMSort_table_by_Rim_FGM_in_descending_order</t>
  </si>
  <si>
    <t>Rim_FGASort_table_by_Rim_FGA_in_descending_order</t>
  </si>
  <si>
    <t>Rim_FreqSort_table_by_Rim_Freq_in_descending_order</t>
  </si>
  <si>
    <t>Rim_FGSort_table_by_Rim_FG_in_descending_order</t>
  </si>
  <si>
    <t>SMR_FGMSort_table_by_SMR_FGM_in_descending_order</t>
  </si>
  <si>
    <t>SMR_FGASort_table_by_SMR_FGA_in_descending_order</t>
  </si>
  <si>
    <t>SMR_FreqSort_table_by_SMR_Freq_in_descending_order</t>
  </si>
  <si>
    <t>SMR_FGSort_table_by_SMR_FG_in_descending_order</t>
  </si>
  <si>
    <t>LMR_FGMSort_table_by_LMR_FGM_in_descending_order</t>
  </si>
  <si>
    <t>LMR_FGASort_table_by_LMR_FGA_in_descending_order</t>
  </si>
  <si>
    <t>LMR_FreqSort_table_by_LMR_Freq_in_descending_order</t>
  </si>
  <si>
    <t>LMR_FGSort_table_by_LMR_FG_in_descending_order</t>
  </si>
  <si>
    <t>C3_FGMSort_table_by_C3_FGM_in_descending_order</t>
  </si>
  <si>
    <t>C3_FGASort_table_by_C3_FGA_in_descending_order</t>
  </si>
  <si>
    <t>C3_FreqSort_table_by_C3_Freq_in_descending_order</t>
  </si>
  <si>
    <t>C3_FGSort_table_by_C3_FG_in_descending_order</t>
  </si>
  <si>
    <t>AB3_FGMSort_table_by_AB3_FGM_in_descending_order</t>
  </si>
  <si>
    <t>AB3_FGSort_table_by_AB3_FG_in_descending_order</t>
  </si>
  <si>
    <t>Averages</t>
  </si>
  <si>
    <t>Player Page</t>
  </si>
  <si>
    <t>https://www.nba.com/stats/leaders</t>
  </si>
  <si>
    <t>Use Cases:</t>
  </si>
  <si>
    <t>Matching Player Names, Teams, Positions</t>
  </si>
  <si>
    <t>Opponent Defense</t>
  </si>
  <si>
    <t>https://www.pbpstats.com/totals/nba/opponent?Season=2023-24&amp;SeasonType=Regular%2BSeason&amp;StartType=All</t>
  </si>
  <si>
    <t>Team Opponent Defensive Stats for Deltas and per-game predictions</t>
  </si>
  <si>
    <t>Hashtag BBall</t>
  </si>
  <si>
    <t>https://hashtagbasketball.com/nba-defense-vs-position</t>
  </si>
  <si>
    <t>By Position Opponent Defensive stats for Deltas and per-game predictions</t>
  </si>
  <si>
    <t>Team Page</t>
  </si>
  <si>
    <t>https://www.pbpstats.com/totals/nba/team?Season=2023-24&amp;SeasonType=Regular%2BSeason&amp;StartType=All</t>
  </si>
  <si>
    <t>NBA Schedule</t>
  </si>
  <si>
    <t>https://www.sportskeeda.com/basketball/nba/schedule</t>
  </si>
  <si>
    <t>Matchup Tracking and Updating</t>
  </si>
  <si>
    <t>Game Results</t>
  </si>
  <si>
    <t>https://www.livesport.com/nba/results/</t>
  </si>
  <si>
    <t xml:space="preserve">Use Cases: </t>
  </si>
  <si>
    <t>Backtesting and Blowout Rating</t>
  </si>
  <si>
    <t>Minutes Tracker</t>
  </si>
  <si>
    <t>https://www.rotowire.com/basketball/minutes.php</t>
  </si>
  <si>
    <t>Potential Use Cases:</t>
  </si>
  <si>
    <t>1. Injury Tracker w Less Data</t>
  </si>
  <si>
    <t>2. Emerging Players</t>
  </si>
  <si>
    <t>3. Changing Usage</t>
  </si>
  <si>
    <t>4. Highlighting Volatlity</t>
  </si>
  <si>
    <t>Points Per Minute L10</t>
  </si>
  <si>
    <t>https://basketball.realgm.com/nba/stats/2024/Per_36/Qualified/points/All/desc/5/Last_10_Games</t>
  </si>
  <si>
    <t>Usage Changes, recent form, play time</t>
  </si>
  <si>
    <t>Opponent Shot Stats</t>
  </si>
  <si>
    <t>https://www.nba.com/stats/teams/opponent-shooting?DateFrom=12/30/2023&amp;PlayerPosition=C&amp;dir=D&amp;sort=Less%20Than%205%20ft.%20FGM</t>
  </si>
  <si>
    <t xml:space="preserve">Defenses that give up points in the paint, from mid range, or from 3. More specific version of opponent D </t>
  </si>
  <si>
    <t>NBA Playtype Data:</t>
  </si>
  <si>
    <t>Players:</t>
  </si>
  <si>
    <t>https://www.nba.com/stats/players/isolation?dir=D&amp;sort=POSS_PCT</t>
  </si>
  <si>
    <t>Teams</t>
  </si>
  <si>
    <t>https://www.nba.com/stats/teams/isolation?TypeGrouping=defensive&amp;dir=D&amp;sort=PPP</t>
  </si>
  <si>
    <t>Use Cases (Future):</t>
  </si>
  <si>
    <t>We can find what players run what playtype the most, and what teams defend those playtypes well.</t>
  </si>
  <si>
    <t>Can use this to circumvent errors that can be caus by position based data</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</si>
</sst>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0.000"/>
    <numFmt numFmtId="165" formatCode="#,##0.000"/>
    <numFmt numFmtId="166" formatCode="#,##0.0"/>
    <numFmt numFmtId="167" formatCode="0.0"/>
    <numFmt numFmtId="168" formatCode="0.0%"/>
    <numFmt numFmtId="169" formatCode="m/d"/>
    <numFmt numFmtId="170" formatCode="h:mm am/pm"/>
    <numFmt numFmtId="171" formatCode="mmm d h:mm am/pm"/>
  </numFmts>
  <fonts count="46">
    <font>
      <sz val="10.0"/>
      <color rgb="FF000000"/>
      <name val="Arial"/>
      <scheme val="minor"/>
    </font>
    <font>
      <color theme="1"/>
      <name val="Arial"/>
      <scheme val="minor"/>
    </font>
    <font>
      <b/>
      <color theme="1"/>
      <name val="Arial"/>
      <scheme val="minor"/>
    </font>
    <font>
      <sz val="9.0"/>
      <color rgb="FF000000"/>
      <name val="&quot;Google Sans Mono&quot;"/>
    </font>
    <font>
      <color rgb="FF000000"/>
      <name val="Arial"/>
    </font>
    <font>
      <color rgb="FF000000"/>
      <name val="Sans-serif"/>
    </font>
    <font>
      <color rgb="FF000000"/>
      <name val="Arial"/>
      <scheme val="minor"/>
    </font>
    <font>
      <color rgb="FF000000"/>
      <name val="Helvetica"/>
    </font>
    <font>
      <sz val="11.0"/>
      <color rgb="FF999999"/>
      <name val="Poppins"/>
    </font>
    <font>
      <color rgb="FF000000"/>
      <name val="&quot;Roboto Condensed&quot;"/>
    </font>
    <font>
      <sz val="9.0"/>
      <color rgb="FF6C6D6F"/>
      <name val="Arial"/>
    </font>
    <font>
      <color theme="1"/>
      <name val="Arial"/>
    </font>
    <font>
      <color rgb="FF4B4C4D"/>
      <name val="&quot;FS Industrie Nw&quot;"/>
    </font>
    <font>
      <color rgb="FF202121"/>
      <name val="&quot;FS Industrie&quot;"/>
    </font>
    <font>
      <sz val="9.0"/>
      <color rgb="FF6C6D6F"/>
      <name val="-apple-system"/>
    </font>
    <font>
      <sz val="9.0"/>
      <color rgb="FF0066CC"/>
      <name val="-apple-system"/>
    </font>
    <font>
      <sz val="12.0"/>
      <color rgb="FF2B2C2D"/>
      <name val="-apple-system"/>
    </font>
    <font>
      <color theme="1"/>
      <name val="&quot;Roboto Condensed&quot;"/>
    </font>
    <font>
      <b/>
      <sz val="16.0"/>
      <color theme="1"/>
      <name val="Arial"/>
      <scheme val="minor"/>
    </font>
    <font>
      <sz val="12.0"/>
      <color theme="1"/>
      <name val="Times New Roman"/>
    </font>
    <font>
      <sz val="12.0"/>
      <color theme="1"/>
      <name val="Arial"/>
      <scheme val="minor"/>
    </font>
    <font>
      <sz val="10.0"/>
      <color theme="1"/>
      <name val="Times New Roman"/>
    </font>
    <font>
      <color theme="1"/>
      <name val="Times New Roman"/>
    </font>
    <font>
      <b/>
      <sz val="12.0"/>
      <color theme="1"/>
      <name val="Times New Roman"/>
    </font>
    <font>
      <b/>
      <sz val="8.0"/>
      <color rgb="FF000000"/>
      <name val="&quot;Roboto Condensed&quot;"/>
    </font>
    <font/>
    <font>
      <b/>
      <u/>
      <color theme="1"/>
      <name val="Arial"/>
      <scheme val="minor"/>
    </font>
    <font>
      <b/>
      <u/>
      <color theme="1"/>
      <name val="Arial"/>
      <scheme val="minor"/>
    </font>
    <font>
      <color rgb="FFFFFFFF"/>
      <name val="Sans-serif"/>
    </font>
    <font>
      <color rgb="FF222222"/>
      <name val="Helvetica"/>
    </font>
    <font>
      <color rgb="FF134679"/>
      <name val="Helvetica"/>
    </font>
    <font>
      <color rgb="FF000000"/>
      <name val="&quot;Helvetica Neue&quot;"/>
    </font>
    <font>
      <b/>
      <color rgb="FF000000"/>
      <name val="&quot;Helvetica Neue&quot;"/>
    </font>
    <font>
      <b/>
      <sz val="8.0"/>
      <color rgb="FF000000"/>
      <name val="&quot;Helvetica Neue&quot;"/>
    </font>
    <font>
      <sz val="8.0"/>
      <color rgb="FF000000"/>
      <name val="&quot;Helvetica Neue&quot;"/>
    </font>
    <font>
      <sz val="10.0"/>
      <color rgb="FF000000"/>
      <name val="&quot;Helvetica Neue&quot;"/>
    </font>
    <font>
      <sz val="9.0"/>
      <color rgb="FF000000"/>
      <name val="Arial"/>
      <scheme val="minor"/>
    </font>
    <font>
      <sz val="11.0"/>
      <color theme="1"/>
      <name val="Montserrat"/>
    </font>
    <font>
      <sz val="11.0"/>
      <color rgb="FF22292F"/>
      <name val="Montserrat"/>
    </font>
    <font>
      <u/>
      <color rgb="FF0000FF"/>
    </font>
    <font>
      <u/>
      <color rgb="FF0000FF"/>
    </font>
    <font>
      <u/>
      <color rgb="FF0000FF"/>
    </font>
    <font>
      <u/>
      <color rgb="FF0000FF"/>
    </font>
    <font>
      <u/>
      <color rgb="FF0000FF"/>
    </font>
    <font>
      <sz val="10.0"/>
      <color theme="1"/>
      <name val="Arial"/>
      <scheme val="minor"/>
    </font>
    <font>
      <sz val="10.0"/>
      <color rgb="FF1F1F1F"/>
      <name val="&quot;Google Sans&quot;"/>
    </font>
  </fonts>
  <fills count="20">
    <fill>
      <patternFill patternType="none"/>
    </fill>
    <fill>
      <patternFill patternType="lightGray"/>
    </fill>
    <fill>
      <patternFill patternType="solid">
        <fgColor rgb="FFD4D4D4"/>
        <bgColor rgb="FFD4D4D4"/>
      </patternFill>
    </fill>
    <fill>
      <patternFill patternType="solid">
        <fgColor rgb="FFCCCCCC"/>
        <bgColor rgb="FFCCCCCC"/>
      </patternFill>
    </fill>
    <fill>
      <patternFill patternType="solid">
        <fgColor rgb="FFFFFFFF"/>
        <bgColor rgb="FFFFFFFF"/>
      </patternFill>
    </fill>
    <fill>
      <patternFill patternType="solid">
        <fgColor rgb="FFF7F7F7"/>
        <bgColor rgb="FFF7F7F7"/>
      </patternFill>
    </fill>
    <fill>
      <patternFill patternType="solid">
        <fgColor rgb="FFF5F6F7"/>
        <bgColor rgb="FFF5F6F7"/>
      </patternFill>
    </fill>
    <fill>
      <patternFill patternType="solid">
        <fgColor rgb="FFFFFF00"/>
        <bgColor rgb="FFFFFF00"/>
      </patternFill>
    </fill>
    <fill>
      <patternFill patternType="solid">
        <fgColor rgb="FF336699"/>
        <bgColor rgb="FF336699"/>
      </patternFill>
    </fill>
    <fill>
      <patternFill patternType="solid">
        <fgColor rgb="FFFF6D14"/>
        <bgColor rgb="FFFF6D14"/>
      </patternFill>
    </fill>
    <fill>
      <patternFill patternType="solid">
        <fgColor rgb="FFBDC0BF"/>
        <bgColor rgb="FFBDC0BF"/>
      </patternFill>
    </fill>
    <fill>
      <patternFill patternType="solid">
        <fgColor rgb="FFFAFDFC"/>
        <bgColor rgb="FFFAFDFC"/>
      </patternFill>
    </fill>
    <fill>
      <patternFill patternType="solid">
        <fgColor rgb="FFF7FCF9"/>
        <bgColor rgb="FFF7FCF9"/>
      </patternFill>
    </fill>
    <fill>
      <patternFill patternType="solid">
        <fgColor rgb="FFFF9900"/>
        <bgColor rgb="FFFF9900"/>
      </patternFill>
    </fill>
    <fill>
      <patternFill patternType="solid">
        <fgColor rgb="FFFFD966"/>
        <bgColor rgb="FFFFD966"/>
      </patternFill>
    </fill>
    <fill>
      <patternFill patternType="solid">
        <fgColor rgb="FFEFEFEF"/>
        <bgColor rgb="FFEFEFEF"/>
      </patternFill>
    </fill>
    <fill>
      <patternFill patternType="solid">
        <fgColor rgb="FFF3F2F7"/>
        <bgColor rgb="FFF3F2F7"/>
      </patternFill>
    </fill>
    <fill>
      <patternFill patternType="solid">
        <fgColor rgb="FFFEFEFE"/>
        <bgColor rgb="FFFEFEFE"/>
      </patternFill>
    </fill>
    <fill>
      <patternFill patternType="solid">
        <fgColor rgb="FFD9D9D9"/>
        <bgColor rgb="FFD9D9D9"/>
      </patternFill>
    </fill>
    <fill>
      <patternFill patternType="solid">
        <fgColor rgb="FFFFE599"/>
        <bgColor rgb="FFFFE599"/>
      </patternFill>
    </fill>
  </fills>
  <borders count="33">
    <border/>
    <border>
      <right style="thin">
        <color rgb="FFE4E1DE"/>
      </right>
      <bottom style="thin">
        <color rgb="FFFFFFFF"/>
      </bottom>
    </border>
    <border>
      <left style="medium">
        <color rgb="FFFFFFFF"/>
      </left>
      <right style="thin">
        <color rgb="FFE4E1DE"/>
      </right>
      <bottom style="thin">
        <color rgb="FFFFFFFF"/>
      </bottom>
    </border>
    <border>
      <bottom style="thin">
        <color rgb="FFDFDFDF"/>
      </bottom>
    </border>
    <border>
      <left style="medium">
        <color rgb="FFFFFFFF"/>
      </left>
      <right style="medium">
        <color rgb="FFFFFFFF"/>
      </right>
      <bottom style="thin">
        <color rgb="FFDFDFDF"/>
      </bottom>
    </border>
    <border>
      <bottom style="thin">
        <color rgb="FFDEDEDE"/>
      </bottom>
    </border>
    <border>
      <top style="thin">
        <color rgb="FFDEDEDE"/>
      </top>
      <bottom style="thin">
        <color rgb="FFF1F2F3"/>
      </bottom>
    </border>
    <border>
      <bottom style="thin">
        <color rgb="FFF1F2F3"/>
      </bottom>
    </border>
    <border>
      <bottom style="thin">
        <color rgb="FFD9DBDE"/>
      </bottom>
    </border>
    <border>
      <top style="thin">
        <color rgb="FF000000"/>
      </top>
      <bottom style="thin">
        <color rgb="FF000000"/>
      </bottom>
    </border>
    <border>
      <bottom style="thin">
        <color rgb="FF000000"/>
      </bottom>
    </border>
    <border>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left style="thin">
        <color rgb="FFE5E5E4"/>
      </left>
      <right style="thin">
        <color rgb="FFE4E1DE"/>
      </right>
      <top style="thin">
        <color rgb="FFE5E5E4"/>
      </top>
      <bottom style="thin">
        <color rgb="FFFFFFFF"/>
      </bottom>
    </border>
    <border>
      <left style="medium">
        <color rgb="FFFFFFFF"/>
      </left>
      <right style="thin">
        <color rgb="FFE4E1DE"/>
      </right>
      <top style="thin">
        <color rgb="FFE5E5E4"/>
      </top>
      <bottom style="thin">
        <color rgb="FFFFFFFF"/>
      </bottom>
    </border>
    <border>
      <right style="thin">
        <color rgb="FFE4E1DE"/>
      </right>
      <bottom style="thin">
        <color rgb="FFDFDFDF"/>
      </bottom>
    </border>
    <border>
      <left style="thin">
        <color rgb="FFA5A5A5"/>
      </left>
      <right style="thin">
        <color rgb="FFA5A5A5"/>
      </right>
      <top style="thin">
        <color rgb="FFA5A5A5"/>
      </top>
      <bottom style="thin">
        <color rgb="FF3F3F3F"/>
      </bottom>
    </border>
    <border>
      <right style="thin">
        <color rgb="FFA5A5A5"/>
      </right>
      <top style="thin">
        <color rgb="FFA5A5A5"/>
      </top>
      <bottom style="thin">
        <color rgb="FF3F3F3F"/>
      </bottom>
    </border>
    <border>
      <left style="thin">
        <color rgb="FFA5A5A5"/>
      </left>
      <right style="thin">
        <color rgb="FF3F3F3F"/>
      </right>
      <bottom style="thin">
        <color rgb="FFA5A5A5"/>
      </bottom>
    </border>
    <border>
      <right style="thin">
        <color rgb="FFA5A5A5"/>
      </right>
      <bottom style="thin">
        <color rgb="FFA5A5A5"/>
      </bottom>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left style="thin">
        <color rgb="FF000000"/>
      </left>
    </border>
    <border>
      <right style="thin">
        <color rgb="FF000000"/>
      </right>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s>
  <cellStyleXfs count="1">
    <xf borderId="0" fillId="0" fontId="0" numFmtId="0" applyAlignment="1" applyFont="1"/>
  </cellStyleXfs>
  <cellXfs count="212">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3" fontId="2" numFmtId="4" xfId="0" applyAlignment="1" applyFill="1" applyFont="1" applyNumberFormat="1">
      <alignment readingOrder="0"/>
    </xf>
    <xf borderId="0" fillId="0" fontId="1" numFmtId="166" xfId="0" applyAlignment="1" applyFont="1" applyNumberFormat="1">
      <alignment readingOrder="0"/>
    </xf>
    <xf borderId="0" fillId="0" fontId="1" numFmtId="10" xfId="0" applyAlignment="1" applyFont="1" applyNumberFormat="1">
      <alignment readingOrder="0"/>
    </xf>
    <xf borderId="0" fillId="3" fontId="2" numFmtId="167" xfId="0" applyAlignment="1" applyFont="1" applyNumberFormat="1">
      <alignment readingOrder="0"/>
    </xf>
    <xf borderId="0" fillId="0" fontId="1" numFmtId="0" xfId="0" applyFont="1"/>
    <xf borderId="0" fillId="4" fontId="3" numFmtId="0" xfId="0" applyFill="1" applyFont="1"/>
    <xf borderId="0" fillId="0" fontId="1" numFmtId="168" xfId="0" applyFont="1" applyNumberFormat="1"/>
    <xf borderId="0" fillId="4" fontId="3" numFmtId="164" xfId="0" applyFont="1" applyNumberFormat="1"/>
    <xf borderId="0" fillId="0" fontId="1" numFmtId="165" xfId="0" applyFont="1" applyNumberFormat="1"/>
    <xf borderId="0" fillId="3" fontId="2" numFmtId="4" xfId="0" applyFont="1" applyNumberFormat="1"/>
    <xf borderId="0" fillId="0" fontId="1" numFmtId="4" xfId="0" applyAlignment="1" applyFont="1" applyNumberFormat="1">
      <alignment readingOrder="0"/>
    </xf>
    <xf borderId="0" fillId="0" fontId="1" numFmtId="4" xfId="0" applyFont="1" applyNumberFormat="1"/>
    <xf borderId="0" fillId="4" fontId="3" numFmtId="0" xfId="0" applyFont="1"/>
    <xf borderId="0" fillId="0" fontId="1" numFmtId="10" xfId="0" applyFont="1" applyNumberFormat="1"/>
    <xf borderId="0" fillId="3" fontId="2" numFmtId="167" xfId="0" applyFont="1" applyNumberFormat="1"/>
    <xf borderId="0" fillId="0" fontId="1" numFmtId="167" xfId="0" applyFont="1" applyNumberFormat="1"/>
    <xf borderId="0" fillId="4" fontId="3" numFmtId="164" xfId="0" applyAlignment="1" applyFont="1" applyNumberFormat="1">
      <alignment readingOrder="0"/>
    </xf>
    <xf borderId="0" fillId="0" fontId="1" numFmtId="166" xfId="0" applyFont="1" applyNumberFormat="1"/>
    <xf borderId="0" fillId="4" fontId="4" numFmtId="4" xfId="0" applyAlignment="1" applyFont="1" applyNumberFormat="1">
      <alignment horizontal="right" readingOrder="0"/>
    </xf>
    <xf borderId="0" fillId="0" fontId="1" numFmtId="0" xfId="0" applyFont="1"/>
    <xf borderId="0" fillId="0" fontId="1" numFmtId="164" xfId="0" applyFont="1" applyNumberFormat="1"/>
    <xf borderId="1" fillId="0" fontId="5" numFmtId="0" xfId="0" applyAlignment="1" applyBorder="1" applyFont="1">
      <alignment horizontal="left" readingOrder="0"/>
    </xf>
    <xf borderId="2" fillId="0" fontId="5" numFmtId="0" xfId="0" applyAlignment="1" applyBorder="1" applyFont="1">
      <alignment horizontal="left" readingOrder="0"/>
    </xf>
    <xf borderId="0" fillId="0" fontId="6" numFmtId="0" xfId="0" applyAlignment="1" applyFont="1">
      <alignment readingOrder="0"/>
    </xf>
    <xf borderId="0" fillId="0" fontId="6" numFmtId="0" xfId="0" applyFont="1"/>
    <xf borderId="0" fillId="0" fontId="6" numFmtId="169" xfId="0" applyAlignment="1" applyFont="1" applyNumberFormat="1">
      <alignment readingOrder="0"/>
    </xf>
    <xf borderId="3" fillId="0" fontId="7" numFmtId="0" xfId="0" applyAlignment="1" applyBorder="1" applyFont="1">
      <alignment horizontal="left" readingOrder="0"/>
    </xf>
    <xf borderId="4" fillId="0" fontId="7" numFmtId="0" xfId="0" applyAlignment="1" applyBorder="1" applyFont="1">
      <alignment horizontal="left" readingOrder="0"/>
    </xf>
    <xf borderId="0" fillId="4" fontId="0" numFmtId="0" xfId="0" applyFont="1"/>
    <xf borderId="5" fillId="5" fontId="8" numFmtId="0" xfId="0" applyAlignment="1" applyBorder="1" applyFill="1" applyFont="1">
      <alignment horizontal="left" readingOrder="0"/>
    </xf>
    <xf borderId="0" fillId="0" fontId="9" numFmtId="0" xfId="0" applyAlignment="1" applyFont="1">
      <alignment horizontal="left" readingOrder="0" shrinkToFit="0" wrapText="0"/>
    </xf>
    <xf borderId="6" fillId="0" fontId="10" numFmtId="0" xfId="0" applyAlignment="1" applyBorder="1" applyFont="1">
      <alignment readingOrder="0" vertical="top"/>
    </xf>
    <xf borderId="0" fillId="0" fontId="11" numFmtId="0" xfId="0" applyAlignment="1" applyFont="1">
      <alignment horizontal="right" readingOrder="0" vertical="bottom"/>
    </xf>
    <xf borderId="0" fillId="6" fontId="12" numFmtId="0" xfId="0" applyAlignment="1" applyFill="1" applyFont="1">
      <alignment horizontal="center" readingOrder="0" shrinkToFit="0" wrapText="0"/>
    </xf>
    <xf borderId="7" fillId="0" fontId="10" numFmtId="0" xfId="0" applyAlignment="1" applyBorder="1" applyFont="1">
      <alignment readingOrder="0" vertical="top"/>
    </xf>
    <xf borderId="8" fillId="4" fontId="13" numFmtId="0" xfId="0" applyAlignment="1" applyBorder="1" applyFont="1">
      <alignment horizontal="left" readingOrder="0"/>
    </xf>
    <xf borderId="7" fillId="0" fontId="14" numFmtId="0" xfId="0" applyAlignment="1" applyBorder="1" applyFont="1">
      <alignment horizontal="left" shrinkToFit="0" vertical="top" wrapText="0"/>
    </xf>
    <xf borderId="7" fillId="0" fontId="15" numFmtId="0" xfId="0" applyAlignment="1" applyBorder="1" applyFont="1">
      <alignment horizontal="left" readingOrder="0" shrinkToFit="0" vertical="top" wrapText="0"/>
    </xf>
    <xf borderId="7" fillId="0" fontId="10" numFmtId="0" xfId="0" applyAlignment="1" applyBorder="1" applyFont="1">
      <alignment horizontal="left" readingOrder="0" shrinkToFit="0" vertical="top" wrapText="0"/>
    </xf>
    <xf borderId="7" fillId="0" fontId="10" numFmtId="0" xfId="0" applyAlignment="1" applyBorder="1" applyFont="1">
      <alignment horizontal="left" readingOrder="0" shrinkToFit="0" vertical="top" wrapText="0"/>
    </xf>
    <xf borderId="7" fillId="0" fontId="14" numFmtId="0" xfId="0" applyAlignment="1" applyBorder="1" applyFont="1">
      <alignment horizontal="left" readingOrder="0" shrinkToFit="0" vertical="top" wrapText="0"/>
    </xf>
    <xf borderId="7" fillId="0" fontId="15" numFmtId="170" xfId="0" applyAlignment="1" applyBorder="1" applyFont="1" applyNumberFormat="1">
      <alignment horizontal="left" readingOrder="0" shrinkToFit="0" vertical="top" wrapText="0"/>
    </xf>
    <xf borderId="7" fillId="0" fontId="14" numFmtId="0" xfId="0" applyAlignment="1" applyBorder="1" applyFont="1">
      <alignment horizontal="left" readingOrder="0" shrinkToFit="0" vertical="top" wrapText="0"/>
    </xf>
    <xf borderId="0" fillId="0" fontId="16" numFmtId="0" xfId="0" applyAlignment="1" applyFont="1">
      <alignment vertical="top"/>
    </xf>
    <xf borderId="0" fillId="0" fontId="17" numFmtId="0" xfId="0" applyAlignment="1" applyFont="1">
      <alignment vertical="bottom"/>
    </xf>
    <xf borderId="9" fillId="0" fontId="17" numFmtId="0" xfId="0" applyAlignment="1" applyBorder="1" applyFont="1">
      <alignment vertical="bottom"/>
    </xf>
    <xf borderId="10" fillId="0" fontId="17" numFmtId="0" xfId="0" applyAlignment="1" applyBorder="1" applyFont="1">
      <alignment vertical="bottom"/>
    </xf>
    <xf borderId="10" fillId="0" fontId="17"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readingOrder="0"/>
    </xf>
    <xf borderId="0" fillId="0" fontId="2" numFmtId="0" xfId="0" applyAlignment="1" applyFont="1">
      <alignment readingOrder="0"/>
    </xf>
    <xf borderId="0" fillId="0" fontId="2" numFmtId="0" xfId="0" applyFont="1"/>
    <xf borderId="0" fillId="0" fontId="2" numFmtId="0" xfId="0" applyFont="1"/>
    <xf borderId="0" fillId="0" fontId="2" numFmtId="0" xfId="0" applyAlignment="1" applyFont="1">
      <alignment readingOrder="0"/>
    </xf>
    <xf borderId="0" fillId="0" fontId="1" numFmtId="0" xfId="0" applyAlignment="1" applyFont="1">
      <alignment readingOrder="0"/>
    </xf>
    <xf borderId="0" fillId="0" fontId="1" numFmtId="49" xfId="0" applyAlignment="1" applyFont="1" applyNumberFormat="1">
      <alignment readingOrder="0"/>
    </xf>
    <xf borderId="11" fillId="0" fontId="9" numFmtId="0" xfId="0" applyAlignment="1" applyBorder="1" applyFont="1">
      <alignment horizontal="left" readingOrder="0" shrinkToFit="0" wrapText="0"/>
    </xf>
    <xf borderId="11" fillId="4" fontId="9" numFmtId="0" xfId="0" applyAlignment="1" applyBorder="1" applyFont="1">
      <alignment horizontal="right" readingOrder="0" shrinkToFit="0" wrapText="0"/>
    </xf>
    <xf borderId="0" fillId="0" fontId="1" numFmtId="0" xfId="0" applyFont="1"/>
    <xf borderId="11" fillId="0" fontId="9" numFmtId="0" xfId="0" applyAlignment="1" applyBorder="1" applyFont="1">
      <alignment horizontal="right" readingOrder="0" shrinkToFit="0" wrapText="0"/>
    </xf>
    <xf borderId="0" fillId="0" fontId="19" numFmtId="0" xfId="0" applyAlignment="1" applyFont="1">
      <alignment readingOrder="0"/>
    </xf>
    <xf borderId="12" fillId="0" fontId="19" numFmtId="0" xfId="0" applyAlignment="1" applyBorder="1" applyFont="1">
      <alignment readingOrder="0"/>
    </xf>
    <xf borderId="12" fillId="7" fontId="19" numFmtId="0" xfId="0" applyAlignment="1" applyBorder="1" applyFill="1" applyFont="1">
      <alignment readingOrder="0"/>
    </xf>
    <xf borderId="0" fillId="0" fontId="20" numFmtId="0" xfId="0" applyAlignment="1" applyFont="1">
      <alignment readingOrder="0"/>
    </xf>
    <xf borderId="0" fillId="0" fontId="20" numFmtId="0" xfId="0" applyFont="1"/>
    <xf borderId="0" fillId="0" fontId="21" numFmtId="0" xfId="0" applyAlignment="1" applyFont="1">
      <alignment horizontal="left" readingOrder="0"/>
    </xf>
    <xf borderId="12" fillId="0" fontId="21" numFmtId="0" xfId="0" applyAlignment="1" applyBorder="1" applyFont="1">
      <alignment horizontal="left" readingOrder="0"/>
    </xf>
    <xf borderId="12" fillId="0" fontId="19" numFmtId="10" xfId="0" applyAlignment="1" applyBorder="1" applyFont="1" applyNumberFormat="1">
      <alignment readingOrder="0"/>
    </xf>
    <xf borderId="12" fillId="7" fontId="19" numFmtId="10" xfId="0" applyAlignment="1" applyBorder="1" applyFont="1" applyNumberFormat="1">
      <alignment readingOrder="0"/>
    </xf>
    <xf borderId="13" fillId="0" fontId="21" numFmtId="0" xfId="0" applyAlignment="1" applyBorder="1" applyFont="1">
      <alignment horizontal="left" readingOrder="0"/>
    </xf>
    <xf borderId="13" fillId="0" fontId="19" numFmtId="0" xfId="0" applyAlignment="1" applyBorder="1" applyFont="1">
      <alignment readingOrder="0"/>
    </xf>
    <xf borderId="0" fillId="0" fontId="19" numFmtId="2" xfId="0" applyAlignment="1" applyFont="1" applyNumberFormat="1">
      <alignment readingOrder="0"/>
    </xf>
    <xf borderId="0" fillId="0" fontId="22" numFmtId="0" xfId="0" applyAlignment="1" applyFont="1">
      <alignment readingOrder="0"/>
    </xf>
    <xf borderId="0" fillId="0" fontId="22" numFmtId="4" xfId="0" applyAlignment="1" applyFont="1" applyNumberFormat="1">
      <alignment readingOrder="0"/>
    </xf>
    <xf borderId="0" fillId="0" fontId="22" numFmtId="10" xfId="0" applyAlignment="1" applyFont="1" applyNumberFormat="1">
      <alignment readingOrder="0"/>
    </xf>
    <xf borderId="0" fillId="0" fontId="23" numFmtId="0" xfId="0" applyAlignment="1" applyFont="1">
      <alignment readingOrder="0"/>
    </xf>
    <xf borderId="0" fillId="0" fontId="1" numFmtId="2" xfId="0" applyFont="1" applyNumberFormat="1"/>
    <xf borderId="0" fillId="0" fontId="1" numFmtId="169" xfId="0" applyFont="1" applyNumberFormat="1"/>
    <xf borderId="0" fillId="0" fontId="1" numFmtId="169" xfId="0" applyAlignment="1" applyFont="1" applyNumberFormat="1">
      <alignment readingOrder="0"/>
    </xf>
    <xf borderId="0" fillId="0" fontId="2" numFmtId="0" xfId="0" applyFont="1"/>
    <xf borderId="0" fillId="0" fontId="1" numFmtId="0" xfId="0" applyFont="1"/>
    <xf borderId="0" fillId="4" fontId="24" numFmtId="0" xfId="0" applyAlignment="1" applyFont="1">
      <alignment horizontal="center" shrinkToFit="0" vertical="bottom" wrapText="0"/>
    </xf>
    <xf borderId="14" fillId="4" fontId="24" numFmtId="0" xfId="0" applyAlignment="1" applyBorder="1" applyFont="1">
      <alignment horizontal="center" shrinkToFit="0" vertical="bottom" wrapText="0"/>
    </xf>
    <xf borderId="10" fillId="4" fontId="24" numFmtId="0" xfId="0" applyAlignment="1" applyBorder="1" applyFont="1">
      <alignment horizontal="center" shrinkToFit="0" vertical="bottom" wrapText="0"/>
    </xf>
    <xf borderId="10" fillId="0" fontId="25" numFmtId="0" xfId="0" applyBorder="1" applyFont="1"/>
    <xf borderId="14" fillId="0" fontId="25" numFmtId="0" xfId="0" applyBorder="1" applyFont="1"/>
    <xf borderId="0" fillId="4" fontId="24" numFmtId="0" xfId="0" applyAlignment="1" applyFont="1">
      <alignment horizontal="left" shrinkToFit="0" vertical="bottom" wrapText="0"/>
    </xf>
    <xf borderId="0" fillId="4" fontId="24" numFmtId="0" xfId="0" applyAlignment="1" applyFont="1">
      <alignment horizontal="left" shrinkToFit="0" vertical="bottom" wrapText="0"/>
    </xf>
    <xf borderId="0" fillId="4" fontId="24" numFmtId="0" xfId="0" applyAlignment="1" applyFont="1">
      <alignment horizontal="right" shrinkToFit="0" vertical="bottom" wrapText="0"/>
    </xf>
    <xf borderId="0" fillId="0" fontId="9" numFmtId="0" xfId="0" applyAlignment="1" applyFont="1">
      <alignment horizontal="left" shrinkToFit="0" wrapText="0"/>
    </xf>
    <xf borderId="11" fillId="0" fontId="9" numFmtId="0" xfId="0" applyAlignment="1" applyBorder="1" applyFont="1">
      <alignment horizontal="left" shrinkToFit="0" wrapText="0"/>
    </xf>
    <xf borderId="11" fillId="4" fontId="9" numFmtId="0" xfId="0" applyAlignment="1" applyBorder="1" applyFont="1">
      <alignment horizontal="right" shrinkToFit="0" wrapText="0"/>
    </xf>
    <xf borderId="0" fillId="4" fontId="9" numFmtId="0" xfId="0" applyAlignment="1" applyFont="1">
      <alignment horizontal="right" shrinkToFit="0" wrapText="0"/>
    </xf>
    <xf borderId="0" fillId="4" fontId="24" numFmtId="0" xfId="0" applyAlignment="1" applyFont="1">
      <alignment horizontal="right" shrinkToFit="0" vertical="bottom" wrapText="0"/>
    </xf>
    <xf borderId="11" fillId="4" fontId="9" numFmtId="10" xfId="0" applyAlignment="1" applyBorder="1" applyFont="1" applyNumberFormat="1">
      <alignment horizontal="right" shrinkToFit="0" wrapText="0"/>
    </xf>
    <xf borderId="14" fillId="4" fontId="24" numFmtId="0" xfId="0" applyAlignment="1" applyBorder="1" applyFont="1">
      <alignment horizontal="center" shrinkToFit="0" vertical="bottom" wrapText="0"/>
    </xf>
    <xf borderId="10" fillId="4" fontId="24" numFmtId="0" xfId="0" applyAlignment="1" applyBorder="1" applyFont="1">
      <alignment horizontal="center" shrinkToFit="0" vertical="bottom" wrapText="0"/>
    </xf>
    <xf borderId="0" fillId="0" fontId="26" numFmtId="0" xfId="0" applyFont="1"/>
    <xf borderId="0" fillId="0" fontId="1" numFmtId="0" xfId="0" applyFont="1"/>
    <xf borderId="9" fillId="0" fontId="9" numFmtId="0" xfId="0" applyAlignment="1" applyBorder="1" applyFont="1">
      <alignment horizontal="left" shrinkToFit="0" wrapText="0"/>
    </xf>
    <xf borderId="9" fillId="4" fontId="9" numFmtId="0" xfId="0" applyAlignment="1" applyBorder="1" applyFont="1">
      <alignment horizontal="right" shrinkToFit="0" wrapText="0"/>
    </xf>
    <xf borderId="0" fillId="0" fontId="1" numFmtId="0" xfId="0" applyFont="1"/>
    <xf borderId="0" fillId="0" fontId="27" numFmtId="0" xfId="0" applyFont="1"/>
    <xf borderId="15" fillId="8" fontId="28" numFmtId="0" xfId="0" applyAlignment="1" applyBorder="1" applyFill="1" applyFont="1">
      <alignment horizontal="left" readingOrder="0"/>
    </xf>
    <xf borderId="16" fillId="8" fontId="28" numFmtId="0" xfId="0" applyAlignment="1" applyBorder="1" applyFont="1">
      <alignment horizontal="left" readingOrder="0"/>
    </xf>
    <xf borderId="16" fillId="9" fontId="28" numFmtId="0" xfId="0" applyAlignment="1" applyBorder="1" applyFill="1" applyFont="1">
      <alignment horizontal="left" readingOrder="0"/>
    </xf>
    <xf borderId="16" fillId="8" fontId="28" numFmtId="170" xfId="0" applyAlignment="1" applyBorder="1" applyFont="1" applyNumberFormat="1">
      <alignment horizontal="left" readingOrder="0"/>
    </xf>
    <xf borderId="0" fillId="7" fontId="1" numFmtId="0" xfId="0" applyAlignment="1" applyFont="1">
      <alignment readingOrder="0"/>
    </xf>
    <xf borderId="17" fillId="0" fontId="29" numFmtId="0" xfId="0" applyAlignment="1" applyBorder="1" applyFont="1">
      <alignment horizontal="left" readingOrder="0"/>
    </xf>
    <xf borderId="4" fillId="0" fontId="30" numFmtId="0" xfId="0" applyAlignment="1" applyBorder="1" applyFont="1">
      <alignment horizontal="left" readingOrder="0"/>
    </xf>
    <xf borderId="3" fillId="0" fontId="30" numFmtId="0" xfId="0" applyAlignment="1" applyBorder="1" applyFont="1">
      <alignment horizontal="left" readingOrder="0"/>
    </xf>
    <xf borderId="4" fillId="0" fontId="29" numFmtId="0" xfId="0" applyAlignment="1" applyBorder="1" applyFont="1">
      <alignment horizontal="left" readingOrder="0"/>
    </xf>
    <xf borderId="3" fillId="0" fontId="29" numFmtId="0" xfId="0" applyAlignment="1" applyBorder="1" applyFont="1">
      <alignment horizontal="left" readingOrder="0"/>
    </xf>
    <xf borderId="0" fillId="0" fontId="31" numFmtId="0" xfId="0" applyAlignment="1" applyFont="1">
      <alignment readingOrder="0" vertical="top"/>
    </xf>
    <xf borderId="0" fillId="0" fontId="31" numFmtId="0" xfId="0" applyAlignment="1" applyFont="1">
      <alignment vertical="top"/>
    </xf>
    <xf borderId="0" fillId="0" fontId="31" numFmtId="0" xfId="0" applyAlignment="1" applyFont="1">
      <alignment vertical="top"/>
    </xf>
    <xf borderId="0" fillId="0" fontId="31" numFmtId="0" xfId="0" applyAlignment="1" applyFont="1">
      <alignment vertical="top"/>
    </xf>
    <xf borderId="18" fillId="10" fontId="31" numFmtId="0" xfId="0" applyAlignment="1" applyBorder="1" applyFill="1" applyFont="1">
      <alignment vertical="top"/>
    </xf>
    <xf borderId="19" fillId="10" fontId="32" numFmtId="0" xfId="0" applyAlignment="1" applyBorder="1" applyFont="1">
      <alignment shrinkToFit="0" vertical="top" wrapText="0"/>
    </xf>
    <xf borderId="19" fillId="10" fontId="32" numFmtId="0" xfId="0" applyAlignment="1" applyBorder="1" applyFont="1">
      <alignment readingOrder="0" shrinkToFit="0" vertical="top" wrapText="0"/>
    </xf>
    <xf borderId="0" fillId="0" fontId="31" numFmtId="0" xfId="0" applyAlignment="1" applyFont="1">
      <alignment shrinkToFit="0" vertical="top" wrapText="0"/>
    </xf>
    <xf borderId="0" fillId="0" fontId="31" numFmtId="0" xfId="0" applyAlignment="1" applyFont="1">
      <alignment readingOrder="0" vertical="top"/>
    </xf>
    <xf borderId="0" fillId="0" fontId="32" numFmtId="0" xfId="0" applyAlignment="1" applyFont="1">
      <alignment readingOrder="0" vertical="top"/>
    </xf>
    <xf borderId="0" fillId="0" fontId="1" numFmtId="2" xfId="0" applyAlignment="1" applyFont="1" applyNumberFormat="1">
      <alignment readingOrder="0"/>
    </xf>
    <xf borderId="12" fillId="2" fontId="33" numFmtId="0" xfId="0" applyAlignment="1" applyBorder="1" applyFont="1">
      <alignment readingOrder="0" vertical="top"/>
    </xf>
    <xf borderId="12" fillId="0" fontId="34" numFmtId="0" xfId="0" applyAlignment="1" applyBorder="1" applyFont="1">
      <alignment readingOrder="0" vertical="top"/>
    </xf>
    <xf borderId="12" fillId="0" fontId="1" numFmtId="0" xfId="0" applyAlignment="1" applyBorder="1" applyFont="1">
      <alignment vertical="top"/>
    </xf>
    <xf borderId="12" fillId="0" fontId="1" numFmtId="0" xfId="0" applyAlignment="1" applyBorder="1" applyFont="1">
      <alignment readingOrder="0" vertical="top"/>
    </xf>
    <xf borderId="0" fillId="11" fontId="11" numFmtId="0" xfId="0" applyAlignment="1" applyFill="1" applyFont="1">
      <alignment horizontal="right" vertical="bottom"/>
    </xf>
    <xf borderId="0" fillId="12" fontId="11" numFmtId="0" xfId="0" applyAlignment="1" applyFill="1" applyFont="1">
      <alignment horizontal="right" vertical="bottom"/>
    </xf>
    <xf borderId="0" fillId="0" fontId="11" numFmtId="0" xfId="0" applyAlignment="1" applyFont="1">
      <alignment vertical="bottom"/>
    </xf>
    <xf borderId="0" fillId="0" fontId="11" numFmtId="2" xfId="0" applyAlignment="1" applyFont="1" applyNumberFormat="1">
      <alignment horizontal="right" vertical="bottom"/>
    </xf>
    <xf borderId="20" fillId="0" fontId="1" numFmtId="0" xfId="0" applyAlignment="1" applyBorder="1" applyFont="1">
      <alignment readingOrder="0"/>
    </xf>
    <xf borderId="21" fillId="0" fontId="1" numFmtId="0" xfId="0" applyAlignment="1" applyBorder="1" applyFont="1">
      <alignment readingOrder="0"/>
    </xf>
    <xf borderId="21" fillId="0" fontId="1" numFmtId="0" xfId="0" applyBorder="1" applyFont="1"/>
    <xf borderId="0" fillId="0" fontId="11" numFmtId="0" xfId="0" applyAlignment="1" applyFont="1">
      <alignment readingOrder="0" vertical="bottom"/>
    </xf>
    <xf borderId="12" fillId="0" fontId="1" numFmtId="0" xfId="0" applyAlignment="1" applyBorder="1" applyFont="1">
      <alignment vertical="top"/>
    </xf>
    <xf borderId="0" fillId="0" fontId="2" numFmtId="2" xfId="0" applyAlignment="1" applyFont="1" applyNumberFormat="1">
      <alignment readingOrder="0"/>
    </xf>
    <xf borderId="0" fillId="0" fontId="3" numFmtId="2" xfId="0" applyFont="1" applyNumberFormat="1"/>
    <xf borderId="0" fillId="4" fontId="3" numFmtId="2" xfId="0" applyFont="1" applyNumberFormat="1"/>
    <xf borderId="12" fillId="13" fontId="33" numFmtId="0" xfId="0" applyAlignment="1" applyBorder="1" applyFill="1" applyFont="1">
      <alignment readingOrder="0" vertical="top"/>
    </xf>
    <xf borderId="0" fillId="13" fontId="3" numFmtId="2" xfId="0" applyFont="1" applyNumberFormat="1"/>
    <xf borderId="0" fillId="13" fontId="1" numFmtId="2" xfId="0" applyFont="1" applyNumberFormat="1"/>
    <xf borderId="0" fillId="13" fontId="1" numFmtId="0" xfId="0" applyFont="1"/>
    <xf borderId="0" fillId="13" fontId="1" numFmtId="0" xfId="0" applyAlignment="1" applyFont="1">
      <alignment readingOrder="0"/>
    </xf>
    <xf borderId="0" fillId="14" fontId="1" numFmtId="0" xfId="0" applyAlignment="1" applyFill="1" applyFont="1">
      <alignment readingOrder="0"/>
    </xf>
    <xf borderId="0" fillId="0" fontId="1" numFmtId="2" xfId="0" applyAlignment="1" applyFont="1" applyNumberFormat="1">
      <alignment horizontal="left"/>
    </xf>
    <xf borderId="0" fillId="4" fontId="3" numFmtId="2" xfId="0" applyAlignment="1" applyFont="1" applyNumberFormat="1">
      <alignment readingOrder="0"/>
    </xf>
    <xf borderId="0" fillId="0" fontId="1" numFmtId="9" xfId="0" applyFont="1" applyNumberFormat="1"/>
    <xf borderId="0" fillId="4" fontId="3" numFmtId="10" xfId="0" applyFont="1" applyNumberFormat="1"/>
    <xf borderId="0" fillId="0" fontId="1" numFmtId="9" xfId="0" applyAlignment="1" applyFont="1" applyNumberFormat="1">
      <alignment readingOrder="0"/>
    </xf>
    <xf borderId="0" fillId="0" fontId="35" numFmtId="0" xfId="0" applyAlignment="1" applyFont="1">
      <alignment readingOrder="0" vertical="top"/>
    </xf>
    <xf borderId="0" fillId="0" fontId="1" numFmtId="167" xfId="0" applyAlignment="1" applyFont="1" applyNumberFormat="1">
      <alignment readingOrder="0"/>
    </xf>
    <xf borderId="10" fillId="0" fontId="2" numFmtId="0" xfId="0" applyAlignment="1" applyBorder="1" applyFont="1">
      <alignment readingOrder="0"/>
    </xf>
    <xf borderId="10" fillId="0" fontId="1" numFmtId="0" xfId="0" applyBorder="1" applyFont="1"/>
    <xf borderId="10" fillId="0" fontId="1" numFmtId="167" xfId="0" applyBorder="1" applyFont="1" applyNumberFormat="1"/>
    <xf borderId="12" fillId="0" fontId="34" numFmtId="167" xfId="0" applyAlignment="1" applyBorder="1" applyFont="1" applyNumberFormat="1">
      <alignment readingOrder="0" vertical="top"/>
    </xf>
    <xf borderId="0" fillId="0" fontId="1" numFmtId="169" xfId="0" applyAlignment="1" applyFont="1" applyNumberFormat="1">
      <alignment readingOrder="0"/>
    </xf>
    <xf borderId="12" fillId="0" fontId="11" numFmtId="0" xfId="0" applyAlignment="1" applyBorder="1" applyFont="1">
      <alignment readingOrder="0"/>
    </xf>
    <xf borderId="12" fillId="0" fontId="1" numFmtId="0" xfId="0" applyAlignment="1" applyBorder="1" applyFont="1">
      <alignment readingOrder="0"/>
    </xf>
    <xf borderId="12" fillId="15" fontId="11" numFmtId="0" xfId="0" applyAlignment="1" applyBorder="1" applyFill="1" applyFont="1">
      <alignment readingOrder="0"/>
    </xf>
    <xf borderId="0" fillId="15" fontId="1" numFmtId="10" xfId="0" applyFont="1" applyNumberFormat="1"/>
    <xf borderId="0" fillId="0" fontId="1" numFmtId="167" xfId="0" applyFont="1" applyNumberFormat="1"/>
    <xf borderId="0" fillId="15" fontId="1" numFmtId="0" xfId="0" applyFont="1"/>
    <xf borderId="0" fillId="4" fontId="3" numFmtId="0" xfId="0" applyFont="1"/>
    <xf borderId="12" fillId="0" fontId="11" numFmtId="167" xfId="0" applyAlignment="1" applyBorder="1" applyFont="1" applyNumberFormat="1">
      <alignment readingOrder="0"/>
    </xf>
    <xf borderId="0" fillId="0" fontId="11" numFmtId="0" xfId="0" applyFont="1"/>
    <xf borderId="0" fillId="0" fontId="11" numFmtId="167" xfId="0" applyFont="1" applyNumberFormat="1"/>
    <xf borderId="0" fillId="0" fontId="6" numFmtId="0" xfId="0" applyAlignment="1" applyFont="1">
      <alignment readingOrder="0"/>
    </xf>
    <xf borderId="0" fillId="0" fontId="6" numFmtId="171" xfId="0" applyAlignment="1" applyFont="1" applyNumberFormat="1">
      <alignment readingOrder="0"/>
    </xf>
    <xf borderId="0" fillId="4" fontId="36" numFmtId="0" xfId="0" applyFont="1"/>
    <xf borderId="0" fillId="0" fontId="6" numFmtId="0" xfId="0" applyFont="1"/>
    <xf borderId="0" fillId="0" fontId="1" numFmtId="171" xfId="0" applyAlignment="1" applyFont="1" applyNumberFormat="1">
      <alignment readingOrder="0"/>
    </xf>
    <xf borderId="0" fillId="16" fontId="37" numFmtId="0" xfId="0" applyAlignment="1" applyFill="1" applyFont="1">
      <alignment horizontal="center" readingOrder="0"/>
    </xf>
    <xf borderId="22" fillId="16" fontId="37" numFmtId="0" xfId="0" applyAlignment="1" applyBorder="1" applyFont="1">
      <alignment horizontal="center" readingOrder="0"/>
    </xf>
    <xf borderId="0" fillId="17" fontId="38" numFmtId="0" xfId="0" applyAlignment="1" applyFill="1" applyFont="1">
      <alignment horizontal="center" readingOrder="0" vertical="bottom"/>
    </xf>
    <xf borderId="22" fillId="17" fontId="38" numFmtId="0" xfId="0" applyAlignment="1" applyBorder="1" applyFont="1">
      <alignment horizontal="center" readingOrder="0" vertical="bottom"/>
    </xf>
    <xf borderId="12" fillId="3" fontId="19" numFmtId="0" xfId="0" applyAlignment="1" applyBorder="1" applyFont="1">
      <alignment readingOrder="0"/>
    </xf>
    <xf borderId="12" fillId="7" fontId="20" numFmtId="0" xfId="0" applyAlignment="1" applyBorder="1" applyFont="1">
      <alignment readingOrder="0"/>
    </xf>
    <xf borderId="12" fillId="18" fontId="22" numFmtId="0" xfId="0" applyAlignment="1" applyBorder="1" applyFill="1" applyFont="1">
      <alignment readingOrder="0"/>
    </xf>
    <xf borderId="12" fillId="0" fontId="22" numFmtId="4" xfId="0" applyAlignment="1" applyBorder="1" applyFont="1" applyNumberFormat="1">
      <alignment readingOrder="0"/>
    </xf>
    <xf borderId="12" fillId="0" fontId="22" numFmtId="0" xfId="0" applyAlignment="1" applyBorder="1" applyFont="1">
      <alignment readingOrder="0"/>
    </xf>
    <xf borderId="12" fillId="7" fontId="22" numFmtId="10" xfId="0" applyAlignment="1" applyBorder="1" applyFont="1" applyNumberFormat="1">
      <alignment readingOrder="0"/>
    </xf>
    <xf borderId="12" fillId="0" fontId="22" numFmtId="10" xfId="0" applyAlignment="1" applyBorder="1" applyFont="1" applyNumberFormat="1">
      <alignment readingOrder="0"/>
    </xf>
    <xf borderId="12" fillId="4" fontId="22" numFmtId="0" xfId="0" applyAlignment="1" applyBorder="1" applyFont="1">
      <alignment readingOrder="0"/>
    </xf>
    <xf borderId="12" fillId="7" fontId="1" numFmtId="10" xfId="0" applyBorder="1" applyFont="1" applyNumberFormat="1"/>
    <xf borderId="0" fillId="19" fontId="23" numFmtId="0" xfId="0" applyAlignment="1" applyFill="1" applyFont="1">
      <alignment readingOrder="0"/>
    </xf>
    <xf borderId="23" fillId="0" fontId="1" numFmtId="0" xfId="0" applyAlignment="1" applyBorder="1" applyFont="1">
      <alignment readingOrder="0"/>
    </xf>
    <xf borderId="11" fillId="0" fontId="39" numFmtId="0" xfId="0" applyAlignment="1" applyBorder="1" applyFont="1">
      <alignment readingOrder="0"/>
    </xf>
    <xf borderId="11" fillId="0" fontId="1" numFmtId="0" xfId="0" applyBorder="1" applyFont="1"/>
    <xf borderId="24" fillId="0" fontId="1" numFmtId="0" xfId="0" applyBorder="1" applyFont="1"/>
    <xf borderId="25" fillId="0" fontId="1" numFmtId="0" xfId="0" applyAlignment="1" applyBorder="1" applyFont="1">
      <alignment readingOrder="0"/>
    </xf>
    <xf borderId="10" fillId="0" fontId="1" numFmtId="0" xfId="0" applyAlignment="1" applyBorder="1" applyFont="1">
      <alignment readingOrder="0"/>
    </xf>
    <xf borderId="14" fillId="0" fontId="1" numFmtId="0" xfId="0" applyBorder="1" applyFont="1"/>
    <xf borderId="11" fillId="0" fontId="40" numFmtId="0" xfId="0" applyAlignment="1" applyBorder="1" applyFont="1">
      <alignment readingOrder="0"/>
    </xf>
    <xf borderId="26" fillId="0" fontId="1" numFmtId="0" xfId="0" applyAlignment="1" applyBorder="1" applyFont="1">
      <alignment readingOrder="0"/>
    </xf>
    <xf borderId="27" fillId="0" fontId="1" numFmtId="0" xfId="0" applyBorder="1" applyFont="1"/>
    <xf borderId="28" fillId="0" fontId="1" numFmtId="0" xfId="0" applyAlignment="1" applyBorder="1" applyFont="1">
      <alignment readingOrder="0"/>
    </xf>
    <xf borderId="29" fillId="0" fontId="41" numFmtId="0" xfId="0" applyAlignment="1" applyBorder="1" applyFont="1">
      <alignment readingOrder="0"/>
    </xf>
    <xf borderId="29" fillId="0" fontId="1" numFmtId="0" xfId="0" applyBorder="1" applyFont="1"/>
    <xf borderId="30" fillId="0" fontId="1" numFmtId="0" xfId="0" applyBorder="1" applyFont="1"/>
    <xf borderId="31" fillId="0" fontId="1" numFmtId="0" xfId="0" applyAlignment="1" applyBorder="1" applyFont="1">
      <alignment readingOrder="0"/>
    </xf>
    <xf borderId="32" fillId="0" fontId="1" numFmtId="0" xfId="0" applyBorder="1" applyFont="1"/>
    <xf borderId="29" fillId="0" fontId="42" numFmtId="0" xfId="0" applyAlignment="1" applyBorder="1" applyFont="1">
      <alignment readingOrder="0"/>
    </xf>
    <xf borderId="0" fillId="0" fontId="43" numFmtId="0" xfId="0" applyAlignment="1" applyFont="1">
      <alignment readingOrder="0"/>
    </xf>
    <xf borderId="0" fillId="0" fontId="44" numFmtId="0" xfId="0" applyAlignment="1" applyFont="1">
      <alignment readingOrder="0"/>
    </xf>
    <xf borderId="0" fillId="4" fontId="45" numFmtId="0" xfId="0" applyAlignment="1" applyFont="1">
      <alignment readingOrder="0"/>
    </xf>
  </cellXfs>
  <cellStyles count="1">
    <cellStyle xfId="0" name="Normal" builtinId="0"/>
  </cellStyles>
  <dxfs count="3">
    <dxf>
      <font/>
      <fill>
        <patternFill patternType="solid">
          <fgColor rgb="FFE67C73"/>
          <bgColor rgb="FFE67C73"/>
        </patternFill>
      </fill>
      <border/>
    </dxf>
    <dxf>
      <font/>
      <fill>
        <patternFill patternType="solid">
          <fgColor rgb="FFB7E1CD"/>
          <bgColor rgb="FFB7E1CD"/>
        </patternFill>
      </fill>
      <border/>
    </dxf>
    <dxf>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nba.com/stats/leaders" TargetMode="External"/><Relationship Id="rId2" Type="http://schemas.openxmlformats.org/officeDocument/2006/relationships/hyperlink" Target="https://www.pbpstats.com/totals/nba/opponent?Season=2023-24&amp;SeasonType=Regular%2BSeason&amp;StartType=All" TargetMode="External"/><Relationship Id="rId3" Type="http://schemas.openxmlformats.org/officeDocument/2006/relationships/hyperlink" Target="https://hashtagbasketball.com/nba-defense-vs-position" TargetMode="External"/><Relationship Id="rId4" Type="http://schemas.openxmlformats.org/officeDocument/2006/relationships/hyperlink" Target="https://www.pbpstats.com/totals/nba/team?Season=2023-24&amp;SeasonType=Regular%2BSeason&amp;StartType=All" TargetMode="External"/><Relationship Id="rId11" Type="http://schemas.openxmlformats.org/officeDocument/2006/relationships/hyperlink" Target="https://www.nba.com/stats/teams/isolation?TypeGrouping=defensive&amp;dir=D&amp;sort=PPP" TargetMode="External"/><Relationship Id="rId10" Type="http://schemas.openxmlformats.org/officeDocument/2006/relationships/hyperlink" Target="https://www.nba.com/stats/players/isolation?dir=D&amp;sort=POSS_PCT" TargetMode="External"/><Relationship Id="rId12" Type="http://schemas.openxmlformats.org/officeDocument/2006/relationships/drawing" Target="../drawings/drawing19.xml"/><Relationship Id="rId9" Type="http://schemas.openxmlformats.org/officeDocument/2006/relationships/hyperlink" Target="https://www.nba.com/stats/teams/opponent-shooting?DateFrom=12/30/2023&amp;PlayerPosition=C&amp;dir=D&amp;sort=Less%20Than%205%20ft.%20FGM" TargetMode="External"/><Relationship Id="rId5" Type="http://schemas.openxmlformats.org/officeDocument/2006/relationships/hyperlink" Target="https://www.sportskeeda.com/basketball/nba/schedule" TargetMode="External"/><Relationship Id="rId6" Type="http://schemas.openxmlformats.org/officeDocument/2006/relationships/hyperlink" Target="https://www.livesport.com/nba/results/" TargetMode="External"/><Relationship Id="rId7" Type="http://schemas.openxmlformats.org/officeDocument/2006/relationships/hyperlink" Target="https://www.rotowire.com/basketball/minutes.php" TargetMode="External"/><Relationship Id="rId8" Type="http://schemas.openxmlformats.org/officeDocument/2006/relationships/hyperlink" Target="https://basketball.realgm.com/nba/stats/2024/Per_36/Qualified/points/All/desc/5/Last_10_Gam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5"/>
    <col customWidth="1" min="3" max="3" width="15.0"/>
    <col hidden="1" min="6" max="7" width="12.63"/>
    <col hidden="1" min="9" max="9" width="12.63"/>
    <col customWidth="1" hidden="1" min="10" max="10" width="16.88"/>
    <col customWidth="1" hidden="1" min="11" max="12" width="17.25"/>
    <col customWidth="1" min="13" max="13" width="17.25"/>
    <col customWidth="1" min="14" max="14" width="14.75"/>
    <col customWidth="1" min="15" max="15" width="16.25"/>
    <col customWidth="1" min="16" max="16" width="15.75"/>
    <col customWidth="1" min="17" max="17" width="20.38"/>
    <col customWidth="1" min="18" max="18" width="18.75"/>
    <col customWidth="1" hidden="1" min="19" max="19" width="18.75"/>
    <col customWidth="1" min="20" max="20" width="11.0"/>
    <col customWidth="1" min="23" max="23" width="13.88"/>
  </cols>
  <sheetData>
    <row r="1">
      <c r="A1" s="1" t="s">
        <v>0</v>
      </c>
      <c r="B1" s="2" t="s">
        <v>1</v>
      </c>
      <c r="C1" s="2" t="s">
        <v>2</v>
      </c>
      <c r="D1" s="2" t="s">
        <v>3</v>
      </c>
      <c r="E1" s="2" t="s">
        <v>4</v>
      </c>
      <c r="F1" s="3" t="s">
        <v>5</v>
      </c>
      <c r="G1" s="3" t="s">
        <v>6</v>
      </c>
      <c r="H1" s="3" t="s">
        <v>7</v>
      </c>
      <c r="I1" s="2" t="s">
        <v>8</v>
      </c>
      <c r="J1" s="2" t="s">
        <v>9</v>
      </c>
      <c r="K1" s="2" t="s">
        <v>10</v>
      </c>
      <c r="L1" s="2" t="s">
        <v>11</v>
      </c>
      <c r="M1" s="4" t="s">
        <v>12</v>
      </c>
      <c r="N1" s="5" t="s">
        <v>13</v>
      </c>
      <c r="O1" s="6" t="s">
        <v>14</v>
      </c>
      <c r="P1" s="2" t="s">
        <v>15</v>
      </c>
      <c r="Q1" s="2" t="s">
        <v>16</v>
      </c>
      <c r="R1" s="2" t="s">
        <v>17</v>
      </c>
      <c r="S1" s="2" t="s">
        <v>18</v>
      </c>
      <c r="T1" s="2" t="s">
        <v>19</v>
      </c>
      <c r="U1" s="7" t="s">
        <v>20</v>
      </c>
      <c r="V1" s="8" t="s">
        <v>21</v>
      </c>
      <c r="W1" s="2" t="s">
        <v>22</v>
      </c>
      <c r="X1" s="2" t="s">
        <v>23</v>
      </c>
      <c r="Y1" s="2" t="s">
        <v>24</v>
      </c>
    </row>
    <row r="2" hidden="1">
      <c r="A2" s="2" t="str">
        <f>Inputs!B170</f>
        <v>A.J. Green</v>
      </c>
      <c r="B2" s="9" t="str">
        <f t="array" ref="B2:C2">IFNA(INDEX(Inputs!C:D,MATCH(A2,Inputs!B:B,)),"")</f>
        <v>PG</v>
      </c>
      <c r="C2" s="9" t="s">
        <v>25</v>
      </c>
      <c r="D2" s="9" t="str">
        <f t="array" ref="D2">ifna(INDEX(Inputs!F:F,MATCH(A2,Inputs!B:B,0)),"")</f>
        <v>OKC</v>
      </c>
      <c r="E2" s="10" t="str">
        <f t="array" ref="E2">IFNA(INDEX('Player Page'!E:E,MATCH(A2,'Player Page'!A:A,)),"")</f>
        <v/>
      </c>
      <c r="F2" s="10"/>
      <c r="G2" s="10"/>
      <c r="H2" s="10"/>
      <c r="I2" s="11">
        <f t="array" ref="I2">IFNA(INDEX('Opponent Defense'!$D$37:$D$67,MATCH(D2,'Opponent Defense'!$A$37:$A$67)),"")</f>
        <v>1.038412169</v>
      </c>
      <c r="J2" s="11"/>
      <c r="K2" s="11">
        <f t="array" ref="K2">ifna(INDEX('Team Defense Hashtag Basketball'!N:N,MATCH(B2&amp;D2,'Team Defense Hashtag Basketball'!A:A,0)),"")</f>
        <v>1.031982942</v>
      </c>
      <c r="L2" s="11"/>
      <c r="M2" s="11"/>
    </row>
    <row r="3" hidden="1">
      <c r="A3" s="2" t="str">
        <f>Inputs!B175</f>
        <v>A.J. Griffin, Jr.</v>
      </c>
      <c r="B3" s="9" t="str">
        <f t="array" ref="B3:C3">IFNA(INDEX(Inputs!C:D,MATCH(A3,Inputs!B:B,)),"")</f>
        <v>SG</v>
      </c>
      <c r="C3" s="9" t="s">
        <v>26</v>
      </c>
      <c r="D3" s="9" t="str">
        <f t="array" ref="D3">ifna(INDEX(Inputs!F:F,MATCH(A3,Inputs!B:B,0)),"")</f>
        <v>MIN</v>
      </c>
      <c r="E3" s="10" t="str">
        <f t="array" ref="E3">IFNA(INDEX('Player Page'!E:E,MATCH(A3,'Player Page'!A:A,)),"")</f>
        <v/>
      </c>
      <c r="F3" s="10"/>
      <c r="G3" s="10"/>
      <c r="H3" s="10"/>
      <c r="I3" s="11">
        <f t="array" ref="I3">IFNA(INDEX('Opponent Defense'!$D$37:$D$67,MATCH(D3,'Opponent Defense'!$A$37:$A$67)),"")</f>
        <v>1.038412169</v>
      </c>
      <c r="J3" s="11"/>
      <c r="K3" s="11">
        <f t="array" ref="K3">ifna(INDEX('Team Defense Hashtag Basketball'!N:N,MATCH(B3&amp;D3,'Team Defense Hashtag Basketball'!A:A,0)),"")</f>
        <v>0.899318698</v>
      </c>
      <c r="L3" s="11"/>
      <c r="M3" s="11"/>
    </row>
    <row r="4" hidden="1">
      <c r="A4" s="2" t="str">
        <f>Inputs!B153</f>
        <v>A.J. Lawson</v>
      </c>
      <c r="B4" s="9" t="str">
        <f t="array" ref="B4:C4">IFNA(INDEX(Inputs!C:D,MATCH(A4,Inputs!B:B,)),"")</f>
        <v>SF</v>
      </c>
      <c r="C4" s="9" t="s">
        <v>27</v>
      </c>
      <c r="D4" s="9" t="str">
        <f t="array" ref="D4">ifna(INDEX(Inputs!F:F,MATCH(A4,Inputs!B:B,0)),"")</f>
        <v>DET</v>
      </c>
      <c r="E4" s="10" t="str">
        <f t="array" ref="E4">IFNA(INDEX('Player Page'!E:E,MATCH(A4,'Player Page'!A:A,)),"")</f>
        <v/>
      </c>
      <c r="F4" s="10"/>
      <c r="G4" s="10"/>
      <c r="H4" s="10"/>
      <c r="I4" s="11">
        <f t="array" ref="I4">IFNA(INDEX('Opponent Defense'!$D$37:$D$67,MATCH(D4,'Opponent Defense'!$A$37:$A$67)),"")</f>
        <v>0.9097894709</v>
      </c>
      <c r="J4" s="11"/>
      <c r="K4" s="11">
        <f t="array" ref="K4">ifna(INDEX('Team Defense Hashtag Basketball'!N:N,MATCH(B4&amp;D4,'Team Defense Hashtag Basketball'!A:A,0)),"")</f>
        <v>0.9603729604</v>
      </c>
      <c r="L4" s="11"/>
      <c r="M4" s="11"/>
    </row>
    <row r="5">
      <c r="A5" s="2" t="str">
        <f>Inputs!B86</f>
        <v>Clint Capela</v>
      </c>
      <c r="B5" s="9" t="str">
        <f t="array" ref="B5:C5">IFNA(INDEX(Inputs!C:D,MATCH(A5,Inputs!B:B,)),"")</f>
        <v>C</v>
      </c>
      <c r="C5" s="9" t="s">
        <v>26</v>
      </c>
      <c r="D5" s="9" t="str">
        <f t="array" ref="D5">ifna(XLOOKUP(A5,Inputs!B:B,Inputs!F:F,""))</f>
        <v>MIN</v>
      </c>
      <c r="E5" s="10">
        <f t="array" ref="E5">IFNA(INDEX('Player Page'!E:E,MATCH(A5,'Player Page'!A:A,)),"")</f>
        <v>11.5</v>
      </c>
      <c r="F5" s="12">
        <f t="array" ref="F5">IFNA(INDEX('Player Page'!F:F,MATCH(A5,'Player Page'!A:A,)),"")</f>
        <v>0.4474708171</v>
      </c>
      <c r="G5" s="12">
        <f t="array" ref="G5">XLOOKUP(A5,'PPM L10'!B:B,'PPM L10'!X:X)</f>
        <v>0.4472222222</v>
      </c>
      <c r="H5" s="12">
        <f t="array" ref="H5">ifna(XLOOKUP(A5,'Recent Minutes Tracker'!A:A,'Recent Minutes Tracker'!P:P,""))</f>
        <v>28.63333333</v>
      </c>
      <c r="I5" s="11">
        <f t="array" ref="I5">IFNA(INDEX('Opponent Defense'!$E$37:$E$67,MATCH(D5,'Opponent Defense'!$A$37:$A$67,0)),"")</f>
        <v>0.9292959409</v>
      </c>
      <c r="J5" s="11">
        <f t="array" ref="J5">IFNA(INDEX('Opponent Defense'!$E$105:$E$134,MATCH(D5,'Opponent Defense'!$A$105:$A$134,0)),"")</f>
        <v>0.9098375569</v>
      </c>
      <c r="K5" s="11">
        <f t="array" ref="K5">ifna(INDEX('Team Defense Hashtag Basketball'!N:N,MATCH(B5&amp;D5,'Team Defense Hashtag Basketball'!A:A,0)),"")</f>
        <v>1.151168188</v>
      </c>
      <c r="L5" s="11">
        <f>I5*0.1+J5*0.4+K5*0.5</f>
        <v>1.032448711</v>
      </c>
      <c r="M5" s="13">
        <f>(F5+G5)/2*L5</f>
        <v>0.4618623376</v>
      </c>
      <c r="N5" s="14">
        <f>M5*L5*H5</f>
        <v>13.65378138</v>
      </c>
      <c r="O5" s="15"/>
      <c r="P5" s="9" t="str">
        <f>if(O5="","",N5-O5)</f>
        <v/>
      </c>
      <c r="Q5" s="16">
        <f>iferror(if(L5&gt;1,(L5-1)/'Matchup Rating'!$E$4+5,(L5-1)/'Matchup Rating'!$E$9+5),"")</f>
        <v>5.972649816</v>
      </c>
      <c r="R5" s="17">
        <f t="array" ref="R5">IFNA(INDEX('Player Page'!J:J,MATCH(A5,'Player Page'!A:A,0)),"")</f>
        <v>0</v>
      </c>
      <c r="S5" s="10">
        <f t="array" ref="S5">IFNA(INDEX('Player Page'!K:K,MATCH(A5,'Player Page'!A:A,0)),"")</f>
        <v>0</v>
      </c>
      <c r="T5" s="10">
        <f t="array" ref="T5">IFNA(INDEX('Player Page'!L:L,MATCH(A5,'Player Page'!A:A,0)),"")</f>
        <v>0</v>
      </c>
      <c r="U5" s="18">
        <f t="array" ref="U5">ifna(IF(OR(B5="PG",B5="SG"),XLOOKUP(D5,'Opponent Shot Stats'!$A$41:$A$70,'Opponent Shot Stats'!$R$41:$R$70),IF(OR(B5="SF",B5="PF"),XLOOKUP(D5,'Opponent Shot Stats'!$A$111:$A$140,'Opponent Shot Stats'!$R$111:$R$140),XLOOKUP(D5,'Opponent Shot Stats'!$A$181:$A$210,'Opponent Shot Stats'!$R$181:$R$210))),"")</f>
        <v>0.9154929577</v>
      </c>
      <c r="V5" s="19">
        <f>R5*U5</f>
        <v>0</v>
      </c>
      <c r="W5" s="20">
        <f>V5-R5</f>
        <v>0</v>
      </c>
      <c r="X5" s="9" t="str">
        <f t="array" ref="X5">ifna(XLOOKUP(A5,'Recent Minutes Tracker'!A:A,'Recent Minutes Tracker'!O:O),"")</f>
        <v/>
      </c>
      <c r="Y5" s="10">
        <f t="array" ref="Y5">ifna(XLOOKUP(A5,'Recent Minutes Tracker'!A:A,'Recent Minutes Tracker'!M:M),"")</f>
        <v>1.9</v>
      </c>
    </row>
    <row r="6" hidden="1">
      <c r="A6" s="2" t="str">
        <f>Inputs!B203</f>
        <v>Aaron Holiday</v>
      </c>
      <c r="B6" s="9" t="str">
        <f t="array" ref="B6:C6">IFNA(INDEX(Inputs!C:D,MATCH(A6,Inputs!B:B,)),"")</f>
        <v>PG</v>
      </c>
      <c r="C6" s="9" t="s">
        <v>28</v>
      </c>
      <c r="D6" s="9" t="str">
        <f t="array" ref="D6">ifna(INDEX(Inputs!F:F,MATCH(A6,Inputs!B:B,0)),"")</f>
        <v>POR</v>
      </c>
      <c r="E6" s="10">
        <f t="array" ref="E6">IFNA(INDEX('Player Page'!E:E,MATCH(A6,'Player Page'!A:A,)),"")</f>
        <v>6.4</v>
      </c>
      <c r="F6" s="10"/>
      <c r="G6" s="10"/>
      <c r="H6" s="12">
        <f t="array" ref="H6">ifna(XLOOKUP(A6,'Recent Minutes Tracker'!A:A,'Recent Minutes Tracker'!P:P,""))</f>
        <v>14.33333333</v>
      </c>
      <c r="I6" s="11">
        <f t="array" ref="I6">IFNA(INDEX('Opponent Defense'!$D$37:$D$67,MATCH(D6,'Opponent Defense'!$A$37:$A$67)),"")</f>
        <v>1.019289039</v>
      </c>
      <c r="J6" s="11"/>
      <c r="K6" s="11">
        <f t="array" ref="K6">ifna(INDEX('Team Defense Hashtag Basketball'!N:N,MATCH(B6&amp;D6,'Team Defense Hashtag Basketball'!A:A,0)),"")</f>
        <v>1.147121535</v>
      </c>
      <c r="L6" s="11"/>
      <c r="M6" s="11"/>
    </row>
    <row r="7">
      <c r="A7" s="2" t="str">
        <f>Inputs!B10</f>
        <v>Saddiq Bey</v>
      </c>
      <c r="B7" s="9" t="str">
        <f t="array" ref="B7:C7">IFNA(INDEX(Inputs!C:D,MATCH(A7,Inputs!B:B,)),"")</f>
        <v>SF</v>
      </c>
      <c r="C7" s="9" t="s">
        <v>26</v>
      </c>
      <c r="D7" s="9" t="str">
        <f t="array" ref="D7">ifna(XLOOKUP(A7,Inputs!B:B,Inputs!F:F,""))</f>
        <v>MIN</v>
      </c>
      <c r="E7" s="10">
        <f t="array" ref="E7">IFNA(INDEX('Player Page'!E:E,MATCH(A7,'Player Page'!A:A,)),"")</f>
        <v>12.9</v>
      </c>
      <c r="F7" s="12">
        <f t="array" ref="F7">IFNA(INDEX('Player Page'!F:F,MATCH(A7,'Player Page'!A:A,)),"")</f>
        <v>0.399380805</v>
      </c>
      <c r="G7" s="12">
        <f t="array" ref="G7">XLOOKUP(A7,'PPM L10'!B:B,'PPM L10'!X:X)</f>
        <v>0.4333333333</v>
      </c>
      <c r="H7" s="12" t="str">
        <f t="array" ref="H7">ifna(XLOOKUP(A7,'Recent Minutes Tracker'!A:A,'Recent Minutes Tracker'!P:P,""))</f>
        <v/>
      </c>
      <c r="I7" s="11">
        <f t="array" ref="I7">IFNA(INDEX('Opponent Defense'!$E$37:$E$67,MATCH(D7,'Opponent Defense'!$A$37:$A$67,0)),"")</f>
        <v>0.9292959409</v>
      </c>
      <c r="J7" s="11">
        <f t="array" ref="J7">IFNA(INDEX('Opponent Defense'!$E$105:$E$134,MATCH(D7,'Opponent Defense'!$A$105:$A$134,0)),"")</f>
        <v>0.9098375569</v>
      </c>
      <c r="K7" s="11">
        <f t="array" ref="K7">ifna(INDEX('Team Defense Hashtag Basketball'!N:N,MATCH(B7&amp;D7,'Team Defense Hashtag Basketball'!A:A,0)),"")</f>
        <v>0.9230769231</v>
      </c>
      <c r="L7" s="11">
        <f>I7*0.1+J7*0.4+K7*0.5</f>
        <v>0.9184030784</v>
      </c>
      <c r="M7" s="13">
        <f>(F7+G7)/2*L7</f>
        <v>0.382383614</v>
      </c>
      <c r="N7" s="14">
        <f>M7*L7*H7</f>
        <v>0</v>
      </c>
      <c r="O7" s="15"/>
      <c r="P7" s="9" t="str">
        <f>if(O7="","",N7-O7)</f>
        <v/>
      </c>
      <c r="Q7" s="16">
        <f>iferror(if(L7&gt;1,(L7-1)/'Matchup Rating'!$E$4+5,(L7-1)/'Matchup Rating'!$E$9+5),"")</f>
        <v>3.179495836</v>
      </c>
      <c r="R7" s="17">
        <f t="array" ref="R7">IFNA(INDEX('Player Page'!J:J,MATCH(A7,'Player Page'!A:A,0)),"")</f>
        <v>1.7</v>
      </c>
      <c r="S7" s="10">
        <f t="array" ref="S7">IFNA(INDEX('Player Page'!K:K,MATCH(A7,'Player Page'!A:A,0)),"")</f>
        <v>5.6</v>
      </c>
      <c r="T7" s="10">
        <f t="array" ref="T7">IFNA(INDEX('Player Page'!L:L,MATCH(A7,'Player Page'!A:A,0)),"")</f>
        <v>30.3</v>
      </c>
      <c r="U7" s="18">
        <f t="array" ref="U7">ifna(IF(OR(B7="PG",B7="SG"),XLOOKUP(D7,'Opponent Shot Stats'!$A$41:$A$70,'Opponent Shot Stats'!$R$41:$R$70),IF(OR(B7="SF",B7="PF"),XLOOKUP(D7,'Opponent Shot Stats'!$A$111:$A$140,'Opponent Shot Stats'!$R$111:$R$140),XLOOKUP(D7,'Opponent Shot Stats'!$A$181:$A$210,'Opponent Shot Stats'!$R$181:$R$210))),"")</f>
        <v>0.4781879195</v>
      </c>
      <c r="V7" s="19">
        <f>R7*U7</f>
        <v>0.8129194631</v>
      </c>
      <c r="W7" s="20">
        <f>V7-R7</f>
        <v>-0.8870805369</v>
      </c>
      <c r="X7" s="9" t="str">
        <f t="array" ref="X7">ifna(XLOOKUP(A7,'Recent Minutes Tracker'!A:A,'Recent Minutes Tracker'!O:O),"")</f>
        <v/>
      </c>
      <c r="Y7" s="10" t="str">
        <f t="array" ref="Y7">ifna(XLOOKUP(A7,'Recent Minutes Tracker'!A:A,'Recent Minutes Tracker'!M:M),"")</f>
        <v/>
      </c>
    </row>
    <row r="8" hidden="1">
      <c r="A8" s="2" t="str">
        <f>Inputs!B387</f>
        <v>Aaron Wiggins</v>
      </c>
      <c r="B8" s="9" t="str">
        <f t="array" ref="B8:C8">IFNA(INDEX(Inputs!C:D,MATCH(A8,Inputs!B:B,)),"")</f>
        <v>SG</v>
      </c>
      <c r="C8" s="9" t="s">
        <v>29</v>
      </c>
      <c r="D8" s="9" t="str">
        <f t="array" ref="D8">ifna(INDEX(Inputs!F:F,MATCH(A8,Inputs!B:B,0)),"")</f>
        <v>MIL</v>
      </c>
      <c r="E8" s="10">
        <f t="array" ref="E8">IFNA(INDEX('Player Page'!E:E,MATCH(A8,'Player Page'!A:A,)),"")</f>
        <v>5.8</v>
      </c>
      <c r="F8" s="10"/>
      <c r="G8" s="10"/>
      <c r="H8" s="12">
        <f t="array" ref="H8">ifna(XLOOKUP(A8,'Recent Minutes Tracker'!A:A,'Recent Minutes Tracker'!P:P,""))</f>
        <v>25.16666667</v>
      </c>
      <c r="I8" s="11">
        <f t="array" ref="I8">IFNA(INDEX('Opponent Defense'!$D$37:$D$67,MATCH(D8,'Opponent Defense'!$A$37:$A$67)),"")</f>
        <v>0.9097894709</v>
      </c>
      <c r="J8" s="11"/>
      <c r="K8" s="11">
        <f t="array" ref="K8">ifna(INDEX('Team Defense Hashtag Basketball'!N:N,MATCH(B8&amp;D8,'Team Defense Hashtag Basketball'!A:A,0)),"")</f>
        <v>1.14004542</v>
      </c>
      <c r="L8" s="11"/>
      <c r="M8" s="11"/>
      <c r="N8" s="14">
        <f>E8*I8*K8</f>
        <v>6.015767654</v>
      </c>
      <c r="O8" s="11"/>
      <c r="Q8" s="11"/>
    </row>
    <row r="9" hidden="1">
      <c r="A9" s="2" t="str">
        <f>Inputs!B417</f>
        <v>Adama Sanogo</v>
      </c>
      <c r="B9" s="9" t="str">
        <f t="array" ref="B9:C9">IFNA(INDEX(Inputs!C:D,MATCH(A9,Inputs!B:B,)),"")</f>
        <v>PF</v>
      </c>
      <c r="C9" s="9" t="s">
        <v>30</v>
      </c>
      <c r="D9" s="9" t="str">
        <f t="array" ref="D9">ifna(INDEX(Inputs!F:F,MATCH(A9,Inputs!B:B,0)),"")</f>
        <v>WAS</v>
      </c>
      <c r="E9" s="10" t="str">
        <f t="array" ref="E9">IFNA(INDEX('Player Page'!E:E,MATCH(A9,'Player Page'!A:A,)),"")</f>
        <v/>
      </c>
      <c r="F9" s="10"/>
      <c r="G9" s="10"/>
      <c r="H9" s="12">
        <f t="array" ref="H9">ifna(XLOOKUP(A9,'Recent Minutes Tracker'!A:A,'Recent Minutes Tracker'!P:P,""))</f>
        <v>0</v>
      </c>
      <c r="I9" s="11">
        <f t="array" ref="I9">IFNA(INDEX('Opponent Defense'!$D$37:$D$67,MATCH(D9,'Opponent Defense'!$A$37:$A$67)),"")</f>
        <v>1.019289039</v>
      </c>
      <c r="J9" s="11"/>
      <c r="K9" s="11">
        <f t="array" ref="K9">ifna(INDEX('Team Defense Hashtag Basketball'!N:N,MATCH(B9&amp;D9,'Team Defense Hashtag Basketball'!A:A,0)),"")</f>
        <v>0.9590316574</v>
      </c>
      <c r="L9" s="11"/>
      <c r="M9" s="11"/>
    </row>
    <row r="10" hidden="1">
      <c r="A10" s="2" t="str">
        <f>Inputs!B422</f>
        <v>Admiral Schofield</v>
      </c>
      <c r="B10" s="9" t="str">
        <f t="array" ref="B10:C10">IFNA(INDEX(Inputs!C:D,MATCH(A10,Inputs!B:B,)),"")</f>
        <v>SF</v>
      </c>
      <c r="C10" s="9" t="s">
        <v>31</v>
      </c>
      <c r="D10" s="9" t="str">
        <f t="array" ref="D10">ifna(INDEX(Inputs!F:F,MATCH(A10,Inputs!B:B,0)),"")</f>
        <v>PHI</v>
      </c>
      <c r="E10" s="10" t="str">
        <f t="array" ref="E10">IFNA(INDEX('Player Page'!E:E,MATCH(A10,'Player Page'!A:A,)),"")</f>
        <v/>
      </c>
      <c r="F10" s="10"/>
      <c r="G10" s="10"/>
      <c r="H10" s="12">
        <f t="array" ref="H10">ifna(XLOOKUP(A10,'Recent Minutes Tracker'!A:A,'Recent Minutes Tracker'!P:P,""))</f>
        <v>1</v>
      </c>
      <c r="I10" s="11">
        <f t="array" ref="I10">IFNA(INDEX('Opponent Defense'!$D$37:$D$67,MATCH(D10,'Opponent Defense'!$A$37:$A$67)),"")</f>
        <v>1.038412169</v>
      </c>
      <c r="J10" s="11"/>
      <c r="K10" s="11">
        <f t="array" ref="K10">ifna(INDEX('Team Defense Hashtag Basketball'!N:N,MATCH(B10&amp;D10,'Team Defense Hashtag Basketball'!A:A,0)),"")</f>
        <v>0.9836829837</v>
      </c>
      <c r="L10" s="11"/>
      <c r="M10" s="11"/>
    </row>
    <row r="11" hidden="1">
      <c r="A11" s="2" t="str">
        <f>Inputs!B43</f>
        <v>Al Horford</v>
      </c>
      <c r="B11" s="9" t="str">
        <f t="array" ref="B11:C11">IFNA(INDEX(Inputs!C:D,MATCH(A11,Inputs!B:B,)),"")</f>
        <v>C</v>
      </c>
      <c r="C11" s="9" t="s">
        <v>32</v>
      </c>
      <c r="D11" s="9" t="str">
        <f t="array" ref="D11">ifna(INDEX(Inputs!F:F,MATCH(A11,Inputs!B:B,0)),"")</f>
        <v>CHA</v>
      </c>
      <c r="E11" s="10">
        <f t="array" ref="E11">IFNA(INDEX('Player Page'!E:E,MATCH(A11,'Player Page'!A:A,)),"")</f>
        <v>7.7</v>
      </c>
      <c r="F11" s="10"/>
      <c r="G11" s="10"/>
      <c r="H11" s="12">
        <f t="array" ref="H11">ifna(XLOOKUP(A11,'Recent Minutes Tracker'!A:A,'Recent Minutes Tracker'!P:P,""))</f>
        <v>24.83333333</v>
      </c>
      <c r="I11" s="11">
        <f t="array" ref="I11">IFNA(INDEX('Opponent Defense'!$D$37:$D$67,MATCH(D11,'Opponent Defense'!$A$37:$A$67,0)),"")</f>
        <v>1.038412169</v>
      </c>
      <c r="J11" s="11"/>
      <c r="K11" s="11">
        <f t="array" ref="K11">ifna(INDEX('Team Defense Hashtag Basketball'!N:N,MATCH(B11&amp;D11,'Team Defense Hashtag Basketball'!A:A,0)),"")</f>
        <v>1.155809995</v>
      </c>
      <c r="L11" s="11"/>
      <c r="M11" s="11"/>
      <c r="N11" s="14">
        <f>E11*I11*K11</f>
        <v>9.241595164</v>
      </c>
      <c r="O11" s="11"/>
      <c r="Q11" s="11"/>
    </row>
    <row r="12">
      <c r="A12" s="2" t="str">
        <f>Inputs!B528</f>
        <v>Trae Young</v>
      </c>
      <c r="B12" s="9" t="str">
        <f t="array" ref="B12:C12">IFNA(INDEX(Inputs!C:D,MATCH(A12,Inputs!B:B,)),"")</f>
        <v>PG</v>
      </c>
      <c r="C12" s="9" t="s">
        <v>26</v>
      </c>
      <c r="D12" s="9" t="str">
        <f t="array" ref="D12">ifna(XLOOKUP(A12,Inputs!B:B,Inputs!F:F,""))</f>
        <v>MIN</v>
      </c>
      <c r="E12" s="10">
        <f t="array" ref="E12">IFNA(INDEX('Player Page'!E:E,MATCH(A12,'Player Page'!A:A,)),"")</f>
        <v>27.3</v>
      </c>
      <c r="F12" s="12">
        <f t="array" ref="F12">IFNA(INDEX('Player Page'!F:F,MATCH(A12,'Player Page'!A:A,)),"")</f>
        <v>0.7459016393</v>
      </c>
      <c r="G12" s="12">
        <f t="array" ref="G12">XLOOKUP(A12,'PPM L10'!B:B,'PPM L10'!X:X)</f>
        <v>0.6333333333</v>
      </c>
      <c r="H12" s="12">
        <f t="array" ref="H12">ifna(XLOOKUP(A12,'Recent Minutes Tracker'!A:A,'Recent Minutes Tracker'!P:P,""))</f>
        <v>0</v>
      </c>
      <c r="I12" s="11">
        <f t="array" ref="I12">IFNA(INDEX('Opponent Defense'!$E$37:$E$67,MATCH(D12,'Opponent Defense'!$A$37:$A$67,0)),"")</f>
        <v>0.9292959409</v>
      </c>
      <c r="J12" s="11">
        <f t="array" ref="J12">IFNA(INDEX('Opponent Defense'!$E$105:$E$134,MATCH(D12,'Opponent Defense'!$A$105:$A$134,0)),"")</f>
        <v>0.9098375569</v>
      </c>
      <c r="K12" s="11">
        <f t="array" ref="K12">ifna(INDEX('Team Defense Hashtag Basketball'!N:N,MATCH(B12&amp;D12,'Team Defense Hashtag Basketball'!A:A,0)),"")</f>
        <v>0.921108742</v>
      </c>
      <c r="L12" s="11">
        <f>I12*0.1+J12*0.4+K12*0.5</f>
        <v>0.9174189879</v>
      </c>
      <c r="M12" s="13">
        <f>(F12+G12)/2*L12</f>
        <v>0.6326681763</v>
      </c>
      <c r="N12" s="14">
        <f>M12*L12*H12</f>
        <v>0</v>
      </c>
      <c r="O12" s="15"/>
      <c r="P12" s="9" t="str">
        <f>if(O12="","",N12-O12)</f>
        <v/>
      </c>
      <c r="Q12" s="16">
        <f>iferror(if(L12&gt;1,(L12-1)/'Matchup Rating'!$E$4+5,(L12-1)/'Matchup Rating'!$E$9+5),"")</f>
        <v>3.157539849</v>
      </c>
      <c r="R12" s="17">
        <f t="array" ref="R12">IFNA(INDEX('Player Page'!J:J,MATCH(A12,'Player Page'!A:A,0)),"")</f>
        <v>3.4</v>
      </c>
      <c r="S12" s="10">
        <f t="array" ref="S12">IFNA(INDEX('Player Page'!K:K,MATCH(A12,'Player Page'!A:A,0)),"")</f>
        <v>9</v>
      </c>
      <c r="T12" s="10">
        <f t="array" ref="T12">IFNA(INDEX('Player Page'!L:L,MATCH(A12,'Player Page'!A:A,0)),"")</f>
        <v>38.3</v>
      </c>
      <c r="U12" s="18">
        <f t="array" ref="U12">ifna(IF(OR(B12="PG",B12="SG"),XLOOKUP(D12,'Opponent Shot Stats'!$A$41:$A$70,'Opponent Shot Stats'!$R$41:$R$70),IF(OR(B12="SF",B12="PF"),XLOOKUP(D12,'Opponent Shot Stats'!$A$111:$A$140,'Opponent Shot Stats'!$R$111:$R$140),XLOOKUP(D12,'Opponent Shot Stats'!$A$181:$A$210,'Opponent Shot Stats'!$R$181:$R$210))),"")</f>
        <v>0.7730008598</v>
      </c>
      <c r="V12" s="19">
        <f>R12*U12</f>
        <v>2.628202923</v>
      </c>
      <c r="W12" s="20">
        <f>V12-R12</f>
        <v>-0.7717970765</v>
      </c>
      <c r="X12" s="9" t="str">
        <f t="array" ref="X12">ifna(XLOOKUP(A12,'Recent Minutes Tracker'!A:A,'Recent Minutes Tracker'!O:O),"")</f>
        <v>DNP</v>
      </c>
      <c r="Y12" s="10">
        <f t="array" ref="Y12">ifna(XLOOKUP(A12,'Recent Minutes Tracker'!A:A,'Recent Minutes Tracker'!M:M),"")</f>
        <v>0</v>
      </c>
    </row>
    <row r="13" hidden="1">
      <c r="A13" s="2" t="str">
        <f>Inputs!B373</f>
        <v>Aleksej Pokusevski</v>
      </c>
      <c r="B13" s="9" t="str">
        <f t="array" ref="B13:C13">IFNA(INDEX(Inputs!C:D,MATCH(A13,Inputs!B:B,)),"")</f>
        <v>C</v>
      </c>
      <c r="C13" s="9" t="s">
        <v>29</v>
      </c>
      <c r="D13" s="9" t="str">
        <f t="array" ref="D13">ifna(INDEX(Inputs!F:F,MATCH(A13,Inputs!B:B,0)),"")</f>
        <v>MIL</v>
      </c>
      <c r="E13" s="10" t="str">
        <f t="array" ref="E13">IFNA(INDEX('Player Page'!E:E,MATCH(A13,'Player Page'!A:A,)),"")</f>
        <v/>
      </c>
      <c r="F13" s="10"/>
      <c r="G13" s="10"/>
      <c r="H13" s="12">
        <f t="array" ref="H13">ifna(XLOOKUP(A13,'Recent Minutes Tracker'!A:A,'Recent Minutes Tracker'!P:P,""))</f>
        <v>20</v>
      </c>
      <c r="I13" s="11">
        <f t="array" ref="I13">IFNA(INDEX('Opponent Defense'!$D$37:$D$67,MATCH(D13,'Opponent Defense'!$A$37:$A$67)),"")</f>
        <v>0.9097894709</v>
      </c>
      <c r="J13" s="11"/>
      <c r="K13" s="11">
        <f t="array" ref="K13">ifna(INDEX('Team Defense Hashtag Basketball'!N:N,MATCH(B13&amp;D13,'Team Defense Hashtag Basketball'!A:A,0)),"")</f>
        <v>0.993346743</v>
      </c>
      <c r="L13" s="11"/>
      <c r="M13" s="11"/>
    </row>
    <row r="14">
      <c r="A14" s="2" t="str">
        <f>Inputs!B337</f>
        <v>Dejounte Murray</v>
      </c>
      <c r="B14" s="9" t="str">
        <f t="array" ref="B14:C14">IFNA(INDEX(Inputs!C:D,MATCH(A14,Inputs!B:B,)),"")</f>
        <v>PG</v>
      </c>
      <c r="C14" s="9" t="s">
        <v>26</v>
      </c>
      <c r="D14" s="9" t="str">
        <f t="array" ref="D14">ifna(XLOOKUP(A14,Inputs!B:B,Inputs!F:F,""))</f>
        <v>MIN</v>
      </c>
      <c r="E14" s="10">
        <f t="array" ref="E14">IFNA(INDEX('Player Page'!E:E,MATCH(A14,'Player Page'!A:A,)),"")</f>
        <v>21.5</v>
      </c>
      <c r="F14" s="12">
        <f t="array" ref="F14">IFNA(INDEX('Player Page'!F:F,MATCH(A14,'Player Page'!A:A,)),"")</f>
        <v>0.6142857143</v>
      </c>
      <c r="G14" s="12">
        <f t="array" ref="G14">XLOOKUP(A14,'PPM L10'!B:B,'PPM L10'!X:X)</f>
        <v>0.6416666667</v>
      </c>
      <c r="H14" s="12">
        <f t="array" ref="H14">ifna(XLOOKUP(A14,'Recent Minutes Tracker'!A:A,'Recent Minutes Tracker'!P:P,""))</f>
        <v>36.33333333</v>
      </c>
      <c r="I14" s="11">
        <f t="array" ref="I14">IFNA(INDEX('Opponent Defense'!$E$37:$E$67,MATCH(D14,'Opponent Defense'!$A$37:$A$67,0)),"")</f>
        <v>0.9292959409</v>
      </c>
      <c r="J14" s="11">
        <f t="array" ref="J14">IFNA(INDEX('Opponent Defense'!$E$105:$E$134,MATCH(D14,'Opponent Defense'!$A$105:$A$134,0)),"")</f>
        <v>0.9098375569</v>
      </c>
      <c r="K14" s="11">
        <f t="array" ref="K14">ifna(INDEX('Team Defense Hashtag Basketball'!N:N,MATCH(B14&amp;D14,'Team Defense Hashtag Basketball'!A:A,0)),"")</f>
        <v>0.921108742</v>
      </c>
      <c r="L14" s="11">
        <f>I14*0.1+J14*0.4+K14*0.5</f>
        <v>0.9174189879</v>
      </c>
      <c r="M14" s="13">
        <f>(F14+G14)/2*L14</f>
        <v>0.5761172811</v>
      </c>
      <c r="N14" s="14">
        <f>M14*L14*H14</f>
        <v>19.2036539</v>
      </c>
      <c r="O14" s="15"/>
      <c r="P14" s="9" t="str">
        <f>if(O14="","",N14-O14)</f>
        <v/>
      </c>
      <c r="Q14" s="16">
        <f>iferror(if(L14&gt;1,(L14-1)/'Matchup Rating'!$E$4+5,(L14-1)/'Matchup Rating'!$E$9+5),"")</f>
        <v>3.157539849</v>
      </c>
      <c r="R14" s="17">
        <f t="array" ref="R14">IFNA(INDEX('Player Page'!J:J,MATCH(A14,'Player Page'!A:A,0)),"")</f>
        <v>2.3</v>
      </c>
      <c r="S14" s="10">
        <f t="array" ref="S14">IFNA(INDEX('Player Page'!K:K,MATCH(A14,'Player Page'!A:A,0)),"")</f>
        <v>6.2</v>
      </c>
      <c r="T14" s="10">
        <f t="array" ref="T14">IFNA(INDEX('Player Page'!L:L,MATCH(A14,'Player Page'!A:A,0)),"")</f>
        <v>36.8</v>
      </c>
      <c r="U14" s="18">
        <f t="array" ref="U14">ifna(IF(OR(B14="PG",B14="SG"),XLOOKUP(D14,'Opponent Shot Stats'!$A$41:$A$70,'Opponent Shot Stats'!$R$41:$R$70),IF(OR(B14="SF",B14="PF"),XLOOKUP(D14,'Opponent Shot Stats'!$A$111:$A$140,'Opponent Shot Stats'!$R$111:$R$140),XLOOKUP(D14,'Opponent Shot Stats'!$A$181:$A$210,'Opponent Shot Stats'!$R$181:$R$210))),"")</f>
        <v>0.7730008598</v>
      </c>
      <c r="V14" s="19">
        <f>R14*U14</f>
        <v>1.777901978</v>
      </c>
      <c r="W14" s="20">
        <f>V14-R14</f>
        <v>-0.5220980224</v>
      </c>
      <c r="X14" s="9" t="str">
        <f t="array" ref="X14">ifna(XLOOKUP(A14,'Recent Minutes Tracker'!A:A,'Recent Minutes Tracker'!O:O),"")</f>
        <v/>
      </c>
      <c r="Y14" s="10">
        <f t="array" ref="Y14">ifna(XLOOKUP(A14,'Recent Minutes Tracker'!A:A,'Recent Minutes Tracker'!M:M),"")</f>
        <v>-2.2</v>
      </c>
    </row>
    <row r="15" hidden="1">
      <c r="A15" s="2" t="str">
        <f>Inputs!B284</f>
        <v>Alex Fudge</v>
      </c>
      <c r="B15" s="9" t="str">
        <f t="array" ref="B15:C15">IFNA(INDEX(Inputs!C:D,MATCH(A15,Inputs!B:B,)),"")</f>
        <v>SF</v>
      </c>
      <c r="C15" s="9" t="s">
        <v>33</v>
      </c>
      <c r="D15" s="9" t="str">
        <f t="array" ref="D15">ifna(INDEX(Inputs!F:F,MATCH(A15,Inputs!B:B,0)),"")</f>
        <v>MEM</v>
      </c>
      <c r="E15" s="10" t="str">
        <f t="array" ref="E15">IFNA(INDEX('Player Page'!E:E,MATCH(A15,'Player Page'!A:A,)),"")</f>
        <v/>
      </c>
      <c r="F15" s="10"/>
      <c r="G15" s="10"/>
      <c r="H15" s="12" t="str">
        <f t="array" ref="H15">ifna(XLOOKUP(A15,'Recent Minutes Tracker'!A:A,'Recent Minutes Tracker'!P:P,""))</f>
        <v/>
      </c>
      <c r="I15" s="11">
        <f t="array" ref="I15">IFNA(INDEX('Opponent Defense'!$D$37:$D$67,MATCH(D15,'Opponent Defense'!$A$37:$A$67)),"")</f>
        <v>0.9097894709</v>
      </c>
      <c r="J15" s="11"/>
      <c r="K15" s="11">
        <f t="array" ref="K15">ifna(INDEX('Team Defense Hashtag Basketball'!N:N,MATCH(B15&amp;D15,'Team Defense Hashtag Basketball'!A:A,0)),"")</f>
        <v>1.044289044</v>
      </c>
      <c r="L15" s="11"/>
      <c r="M15" s="11"/>
    </row>
    <row r="16" hidden="1">
      <c r="A16" s="2" t="str">
        <f>Inputs!B270</f>
        <v>Alex Len</v>
      </c>
      <c r="B16" s="9" t="str">
        <f t="array" ref="B16:C16">IFNA(INDEX(Inputs!C:D,MATCH(A16,Inputs!B:B,)),"")</f>
        <v>C</v>
      </c>
      <c r="C16" s="9" t="s">
        <v>34</v>
      </c>
      <c r="D16" s="9" t="str">
        <f t="array" ref="D16">ifna(INDEX(Inputs!F:F,MATCH(A16,Inputs!B:B,0)),"")</f>
        <v>PHX</v>
      </c>
      <c r="E16" s="10" t="str">
        <f t="array" ref="E16">IFNA(INDEX('Player Page'!E:E,MATCH(A16,'Player Page'!A:A,)),"")</f>
        <v/>
      </c>
      <c r="F16" s="10"/>
      <c r="G16" s="10"/>
      <c r="H16" s="12">
        <f t="array" ref="H16">ifna(XLOOKUP(A16,'Recent Minutes Tracker'!A:A,'Recent Minutes Tracker'!P:P,""))</f>
        <v>9</v>
      </c>
      <c r="I16" s="11">
        <f t="array" ref="I16">IFNA(INDEX('Opponent Defense'!$D$37:$D$67,MATCH(D16,'Opponent Defense'!$A$37:$A$67)),"")</f>
        <v>1.038412169</v>
      </c>
      <c r="J16" s="11"/>
      <c r="K16" s="11">
        <f t="array" ref="K16">ifna(INDEX('Team Defense Hashtag Basketball'!N:N,MATCH(B16&amp;D16,'Team Defense Hashtag Basketball'!A:A,0)),"")</f>
        <v>1.072257466</v>
      </c>
      <c r="L16" s="11"/>
      <c r="M16" s="11"/>
    </row>
    <row r="17">
      <c r="A17" s="2" t="str">
        <f>Inputs!B49</f>
        <v>Bogdan Bogdanovic</v>
      </c>
      <c r="B17" s="9" t="str">
        <f t="array" ref="B17:C17">IFNA(INDEX(Inputs!C:D,MATCH(A17,Inputs!B:B,)),"")</f>
        <v>SG</v>
      </c>
      <c r="C17" s="9" t="s">
        <v>26</v>
      </c>
      <c r="D17" s="9" t="str">
        <f t="array" ref="D17">ifna(XLOOKUP(A17,Inputs!B:B,Inputs!F:F,""))</f>
        <v>MIN</v>
      </c>
      <c r="E17" s="10">
        <f t="array" ref="E17">IFNA(INDEX('Player Page'!E:E,MATCH(A17,'Player Page'!A:A,)),"")</f>
        <v>17.2</v>
      </c>
      <c r="F17" s="12">
        <f t="array" ref="F17">IFNA(INDEX('Player Page'!F:F,MATCH(A17,'Player Page'!A:A,)),"")</f>
        <v>0.5972222222</v>
      </c>
      <c r="G17" s="12">
        <f t="array" ref="G17">XLOOKUP(A17,'PPM L10'!B:B,'PPM L10'!X:X)</f>
        <v>0.5444444444</v>
      </c>
      <c r="H17" s="12">
        <f t="array" ref="H17">ifna(XLOOKUP(A17,'Recent Minutes Tracker'!A:A,'Recent Minutes Tracker'!P:P,""))</f>
        <v>34.26666667</v>
      </c>
      <c r="I17" s="11">
        <f t="array" ref="I17">IFNA(INDEX('Opponent Defense'!$E$37:$E$67,MATCH(D17,'Opponent Defense'!$A$37:$A$67,0)),"")</f>
        <v>0.9292959409</v>
      </c>
      <c r="J17" s="11">
        <f t="array" ref="J17">IFNA(INDEX('Opponent Defense'!$E$105:$E$134,MATCH(D17,'Opponent Defense'!$A$105:$A$134,0)),"")</f>
        <v>0.9098375569</v>
      </c>
      <c r="K17" s="11">
        <f t="array" ref="K17">ifna(INDEX('Team Defense Hashtag Basketball'!N:N,MATCH(B17&amp;D17,'Team Defense Hashtag Basketball'!A:A,0)),"")</f>
        <v>0.899318698</v>
      </c>
      <c r="L17" s="11">
        <f>I17*0.1+J17*0.4+K17*0.5</f>
        <v>0.9065239658</v>
      </c>
      <c r="M17" s="13">
        <f>(F17+G17)/2*L17</f>
        <v>0.5174740972</v>
      </c>
      <c r="N17" s="14">
        <f>M17*L17*H17</f>
        <v>16.07458485</v>
      </c>
      <c r="O17" s="15"/>
      <c r="P17" s="9" t="str">
        <f>if(O17="","",N17-O17)</f>
        <v/>
      </c>
      <c r="Q17" s="16">
        <f>iferror(if(L17&gt;1,(L17-1)/'Matchup Rating'!$E$4+5,(L17-1)/'Matchup Rating'!$E$9+5),"")</f>
        <v>2.914461648</v>
      </c>
      <c r="R17" s="17">
        <f t="array" ref="R17">IFNA(INDEX('Player Page'!J:J,MATCH(A17,'Player Page'!A:A,0)),"")</f>
        <v>3.1</v>
      </c>
      <c r="S17" s="10">
        <f t="array" ref="S17">IFNA(INDEX('Player Page'!K:K,MATCH(A17,'Player Page'!A:A,0)),"")</f>
        <v>8.4</v>
      </c>
      <c r="T17" s="10">
        <f t="array" ref="T17">IFNA(INDEX('Player Page'!L:L,MATCH(A17,'Player Page'!A:A,0)),"")</f>
        <v>37</v>
      </c>
      <c r="U17" s="18">
        <f t="array" ref="U17">ifna(IF(OR(B17="PG",B17="SG"),XLOOKUP(D17,'Opponent Shot Stats'!$A$41:$A$70,'Opponent Shot Stats'!$R$41:$R$70),IF(OR(B17="SF",B17="PF"),XLOOKUP(D17,'Opponent Shot Stats'!$A$111:$A$140,'Opponent Shot Stats'!$R$111:$R$140),XLOOKUP(D17,'Opponent Shot Stats'!$A$181:$A$210,'Opponent Shot Stats'!$R$181:$R$210))),"")</f>
        <v>0.7730008598</v>
      </c>
      <c r="V17" s="19">
        <f>R17*U17</f>
        <v>2.396302666</v>
      </c>
      <c r="W17" s="20">
        <f>V17-R17</f>
        <v>-0.7036973345</v>
      </c>
      <c r="X17" s="9" t="str">
        <f t="array" ref="X17">ifna(XLOOKUP(A17,'Recent Minutes Tracker'!A:A,'Recent Minutes Tracker'!O:O),"")</f>
        <v/>
      </c>
      <c r="Y17" s="10">
        <f t="array" ref="Y17">ifna(XLOOKUP(A17,'Recent Minutes Tracker'!A:A,'Recent Minutes Tracker'!M:M),"")</f>
        <v>-2</v>
      </c>
    </row>
    <row r="18" hidden="1">
      <c r="A18" s="2" t="str">
        <f>Inputs!B76</f>
        <v>Amari Bailey</v>
      </c>
      <c r="B18" s="9" t="str">
        <f t="array" ref="B18:C18">IFNA(INDEX(Inputs!C:D,MATCH(A18,Inputs!B:B,)),"")</f>
        <v>PG</v>
      </c>
      <c r="C18" s="9" t="s">
        <v>35</v>
      </c>
      <c r="D18" s="9" t="str">
        <f t="array" ref="D18">ifna(INDEX(Inputs!F:F,MATCH(A18,Inputs!B:B,0)),"")</f>
        <v>BOS</v>
      </c>
      <c r="E18" s="10" t="str">
        <f t="array" ref="E18">IFNA(INDEX('Player Page'!E:E,MATCH(A18,'Player Page'!A:A,)),"")</f>
        <v/>
      </c>
      <c r="F18" s="10"/>
      <c r="G18" s="10"/>
      <c r="H18" s="12" t="str">
        <f t="array" ref="H18">ifna(XLOOKUP(A18,'Recent Minutes Tracker'!A:A,'Recent Minutes Tracker'!P:P,""))</f>
        <v/>
      </c>
      <c r="I18" s="11">
        <f t="array" ref="I18">IFNA(INDEX('Opponent Defense'!$D$37:$D$67,MATCH(D18,'Opponent Defense'!$A$37:$A$67)),"")</f>
        <v>0.9582521983</v>
      </c>
      <c r="J18" s="11"/>
      <c r="K18" s="11">
        <f t="array" ref="K18">ifna(INDEX('Team Defense Hashtag Basketball'!N:N,MATCH(B18&amp;D18,'Team Defense Hashtag Basketball'!A:A,0)),"")</f>
        <v>0.9381663113</v>
      </c>
      <c r="L18" s="11"/>
      <c r="M18" s="11"/>
    </row>
    <row r="19" hidden="1">
      <c r="A19" s="2" t="str">
        <f>Inputs!B222</f>
        <v>Amen Thompson</v>
      </c>
      <c r="B19" s="9" t="str">
        <f t="array" ref="B19:C19">IFNA(INDEX(Inputs!C:D,MATCH(A19,Inputs!B:B,)),"")</f>
        <v>SF</v>
      </c>
      <c r="C19" s="9" t="s">
        <v>28</v>
      </c>
      <c r="D19" s="9" t="str">
        <f t="array" ref="D19">ifna(INDEX(Inputs!F:F,MATCH(A19,Inputs!B:B,0)),"")</f>
        <v>POR</v>
      </c>
      <c r="E19" s="10" t="str">
        <f t="array" ref="E19">IFNA(INDEX('Player Page'!E:E,MATCH(A19,'Player Page'!A:A,)),"")</f>
        <v/>
      </c>
      <c r="F19" s="10"/>
      <c r="G19" s="10"/>
      <c r="H19" s="12">
        <f t="array" ref="H19">ifna(XLOOKUP(A19,'Recent Minutes Tracker'!A:A,'Recent Minutes Tracker'!P:P,""))</f>
        <v>22.36666667</v>
      </c>
      <c r="I19" s="11">
        <f t="array" ref="I19">IFNA(INDEX('Opponent Defense'!$D$37:$D$67,MATCH(D19,'Opponent Defense'!$A$37:$A$67,0)),"")</f>
        <v>1.019289039</v>
      </c>
      <c r="J19" s="11"/>
      <c r="K19" s="11">
        <f t="array" ref="K19">ifna(INDEX('Team Defense Hashtag Basketball'!N:N,MATCH(B19&amp;D19,'Team Defense Hashtag Basketball'!A:A,0)),"")</f>
        <v>1.090909091</v>
      </c>
      <c r="L19" s="11"/>
      <c r="M19" s="11"/>
    </row>
    <row r="20" hidden="1">
      <c r="A20" s="2" t="str">
        <f>Inputs!B101</f>
        <v>Amir Coffey</v>
      </c>
      <c r="B20" s="9" t="str">
        <f t="array" ref="B20:C20">IFNA(INDEX(Inputs!C:D,MATCH(A20,Inputs!B:B,)),"")</f>
        <v>SF</v>
      </c>
      <c r="C20" s="9" t="s">
        <v>36</v>
      </c>
      <c r="D20" s="9" t="str">
        <f t="array" ref="D20">ifna(INDEX(Inputs!F:F,MATCH(A20,Inputs!B:B,0)),"")</f>
        <v>UTA</v>
      </c>
      <c r="E20" s="10">
        <f t="array" ref="E20">IFNA(INDEX('Player Page'!E:E,MATCH(A20,'Player Page'!A:A,)),"")</f>
        <v>5.6</v>
      </c>
      <c r="F20" s="10"/>
      <c r="G20" s="10"/>
      <c r="H20" s="12">
        <f t="array" ref="H20">ifna(XLOOKUP(A20,'Recent Minutes Tracker'!A:A,'Recent Minutes Tracker'!P:P,""))</f>
        <v>25.26666667</v>
      </c>
      <c r="I20" s="11">
        <f t="array" ref="I20">IFNA(INDEX('Opponent Defense'!$D$37:$D$67,MATCH(D20,'Opponent Defense'!$A$37:$A$67)),"")</f>
        <v>1.019289039</v>
      </c>
      <c r="J20" s="11"/>
      <c r="K20" s="11">
        <f t="array" ref="K20">ifna(INDEX('Team Defense Hashtag Basketball'!N:N,MATCH(B20&amp;D20,'Team Defense Hashtag Basketball'!A:A,0)),"")</f>
        <v>1.072261072</v>
      </c>
      <c r="L20" s="11"/>
      <c r="M20" s="11"/>
    </row>
    <row r="21" hidden="1">
      <c r="A21" s="2" t="str">
        <f>Inputs!B128</f>
        <v>Andre Drummond</v>
      </c>
      <c r="B21" s="9" t="str">
        <f t="array" ref="B21:C21">IFNA(INDEX(Inputs!C:D,MATCH(A21,Inputs!B:B,)),"")</f>
        <v>C</v>
      </c>
      <c r="C21" s="9" t="s">
        <v>30</v>
      </c>
      <c r="D21" s="9" t="str">
        <f t="array" ref="D21">ifna(INDEX(Inputs!F:F,MATCH(A21,Inputs!B:B,0)),"")</f>
        <v>WAS</v>
      </c>
      <c r="E21" s="10">
        <f t="array" ref="E21">IFNA(INDEX('Player Page'!E:E,MATCH(A21,'Player Page'!A:A,)),"")</f>
        <v>7.7</v>
      </c>
      <c r="F21" s="10"/>
      <c r="G21" s="10"/>
      <c r="H21" s="12">
        <f t="array" ref="H21">ifna(XLOOKUP(A21,'Recent Minutes Tracker'!A:A,'Recent Minutes Tracker'!P:P,""))</f>
        <v>21</v>
      </c>
      <c r="I21" s="11">
        <f t="array" ref="I21">IFNA(INDEX('Opponent Defense'!$D$37:$D$67,MATCH(D21,'Opponent Defense'!$A$37:$A$67,0)),"")</f>
        <v>1.112809004</v>
      </c>
      <c r="J21" s="11"/>
      <c r="K21" s="11">
        <f t="array" ref="K21">ifna(INDEX('Team Defense Hashtag Basketball'!N:N,MATCH(B21&amp;D21,'Team Defense Hashtag Basketball'!A:A,0)),"")</f>
        <v>1.090824694</v>
      </c>
      <c r="L21" s="11"/>
      <c r="M21" s="11"/>
      <c r="N21" s="14">
        <f>E21*I21*K21</f>
        <v>9.346872475</v>
      </c>
      <c r="O21" s="11"/>
      <c r="Q21" s="11"/>
    </row>
    <row r="22" hidden="1">
      <c r="A22" s="2" t="str">
        <f>Inputs!B335</f>
        <v>Andre Jackson, Jr.</v>
      </c>
      <c r="B22" s="9" t="str">
        <f t="array" ref="B22:C22">IFNA(INDEX(Inputs!C:D,MATCH(A22,Inputs!B:B,)),"")</f>
        <v>SG</v>
      </c>
      <c r="C22" s="9" t="s">
        <v>25</v>
      </c>
      <c r="D22" s="9" t="str">
        <f t="array" ref="D22">ifna(INDEX(Inputs!F:F,MATCH(A22,Inputs!B:B,0)),"")</f>
        <v>OKC</v>
      </c>
      <c r="E22" s="10" t="str">
        <f t="array" ref="E22">IFNA(INDEX('Player Page'!E:E,MATCH(A22,'Player Page'!A:A,)),"")</f>
        <v/>
      </c>
      <c r="F22" s="10"/>
      <c r="G22" s="10"/>
      <c r="H22" s="12" t="str">
        <f t="array" ref="H22">ifna(XLOOKUP(A22,'Recent Minutes Tracker'!A:A,'Recent Minutes Tracker'!P:P,""))</f>
        <v/>
      </c>
      <c r="I22" s="11">
        <f t="array" ref="I22">IFNA(INDEX('Opponent Defense'!$D$37:$D$67,MATCH(D22,'Opponent Defense'!$A$37:$A$67)),"")</f>
        <v>1.038412169</v>
      </c>
      <c r="J22" s="11"/>
      <c r="K22" s="11">
        <f t="array" ref="K22">ifna(INDEX('Team Defense Hashtag Basketball'!N:N,MATCH(B22&amp;D22,'Team Defense Hashtag Basketball'!A:A,0)),"")</f>
        <v>1.049205148</v>
      </c>
      <c r="L22" s="11"/>
      <c r="M22" s="11"/>
    </row>
    <row r="23">
      <c r="A23" s="2" t="str">
        <f>Inputs!B357</f>
        <v>Onyeka Okongwu</v>
      </c>
      <c r="B23" s="9" t="str">
        <f t="array" ref="B23:C23">IFNA(INDEX(Inputs!C:D,MATCH(A23,Inputs!B:B,)),"")</f>
        <v>PF</v>
      </c>
      <c r="C23" s="9" t="s">
        <v>26</v>
      </c>
      <c r="D23" s="9" t="str">
        <f t="array" ref="D23">ifna(XLOOKUP(A23,Inputs!B:B,Inputs!F:F,""))</f>
        <v>MIN</v>
      </c>
      <c r="E23" s="10">
        <f t="array" ref="E23">IFNA(INDEX('Player Page'!E:E,MATCH(A23,'Player Page'!A:A,)),"")</f>
        <v>9.6</v>
      </c>
      <c r="F23" s="12">
        <f t="array" ref="F23">IFNA(INDEX('Player Page'!F:F,MATCH(A23,'Player Page'!A:A,)),"")</f>
        <v>0.384</v>
      </c>
      <c r="G23" s="12">
        <f t="array" ref="G23">XLOOKUP(A23,'PPM L10'!B:B,'PPM L10'!X:X)</f>
        <v>0.4972222222</v>
      </c>
      <c r="H23" s="12">
        <f t="array" ref="H23">ifna(XLOOKUP(A23,'Recent Minutes Tracker'!A:A,'Recent Minutes Tracker'!P:P,""))</f>
        <v>11.26666667</v>
      </c>
      <c r="I23" s="11">
        <f t="array" ref="I23">IFNA(INDEX('Opponent Defense'!$E$37:$E$67,MATCH(D23,'Opponent Defense'!$A$37:$A$67,0)),"")</f>
        <v>0.9292959409</v>
      </c>
      <c r="J23" s="11">
        <f t="array" ref="J23">IFNA(INDEX('Opponent Defense'!$E$105:$E$134,MATCH(D23,'Opponent Defense'!$A$105:$A$134,0)),"")</f>
        <v>0.9098375569</v>
      </c>
      <c r="K23" s="11">
        <f t="array" ref="K23">ifna(INDEX('Team Defense Hashtag Basketball'!N:N,MATCH(B23&amp;D23,'Team Defense Hashtag Basketball'!A:A,0)),"")</f>
        <v>0.8472998138</v>
      </c>
      <c r="L23" s="11">
        <f t="shared" ref="L23:L24" si="1">I23*0.1+J23*0.4+K23*0.5</f>
        <v>0.8805145238</v>
      </c>
      <c r="M23" s="13">
        <f t="shared" ref="M23:M24" si="2">(F23+G23)/2*L23</f>
        <v>0.3879644827</v>
      </c>
      <c r="N23" s="14">
        <f t="shared" ref="N23:N24" si="3">M23*L23*H23</f>
        <v>3.848787542</v>
      </c>
      <c r="O23" s="15"/>
      <c r="P23" s="9" t="str">
        <f t="shared" ref="P23:P24" si="4">if(O23="","",N23-O23)</f>
        <v/>
      </c>
      <c r="Q23" s="16">
        <f>iferror(if(L23&gt;1,(L23-1)/'Matchup Rating'!$E$4+5,(L23-1)/'Matchup Rating'!$E$9+5),"")</f>
        <v>2.334166501</v>
      </c>
      <c r="R23" s="17">
        <f t="array" ref="R23">IFNA(INDEX('Player Page'!J:J,MATCH(A23,'Player Page'!A:A,0)),"")</f>
        <v>0.4</v>
      </c>
      <c r="S23" s="10">
        <f t="array" ref="S23">IFNA(INDEX('Player Page'!K:K,MATCH(A23,'Player Page'!A:A,0)),"")</f>
        <v>1.2</v>
      </c>
      <c r="T23" s="10">
        <f t="array" ref="T23">IFNA(INDEX('Player Page'!L:L,MATCH(A23,'Player Page'!A:A,0)),"")</f>
        <v>32.1</v>
      </c>
      <c r="U23" s="18">
        <f t="array" ref="U23">ifna(IF(OR(B23="PG",B23="SG"),XLOOKUP(D23,'Opponent Shot Stats'!$A$41:$A$70,'Opponent Shot Stats'!$R$41:$R$70),IF(OR(B23="SF",B23="PF"),XLOOKUP(D23,'Opponent Shot Stats'!$A$111:$A$140,'Opponent Shot Stats'!$R$111:$R$140),XLOOKUP(D23,'Opponent Shot Stats'!$A$181:$A$210,'Opponent Shot Stats'!$R$181:$R$210))),"")</f>
        <v>0.4781879195</v>
      </c>
      <c r="V23" s="19">
        <f t="shared" ref="V23:V24" si="5">R23*U23</f>
        <v>0.1912751678</v>
      </c>
      <c r="W23" s="20">
        <f t="shared" ref="W23:W24" si="6">V23-R23</f>
        <v>-0.2087248322</v>
      </c>
      <c r="X23" s="9" t="str">
        <f t="array" ref="X23">ifna(XLOOKUP(A23,'Recent Minutes Tracker'!A:A,'Recent Minutes Tracker'!O:O),"")</f>
        <v>DNP</v>
      </c>
      <c r="Y23" s="10">
        <f t="array" ref="Y23">ifna(XLOOKUP(A23,'Recent Minutes Tracker'!A:A,'Recent Minutes Tracker'!M:M),"")</f>
        <v>-33.8</v>
      </c>
    </row>
    <row r="24">
      <c r="A24" s="2" t="str">
        <f>Inputs!B235</f>
        <v>Jalen Johnson</v>
      </c>
      <c r="B24" s="9" t="str">
        <f t="array" ref="B24:C24">IFNA(INDEX(Inputs!C:D,MATCH(A24,Inputs!B:B,)),"")</f>
        <v>PF</v>
      </c>
      <c r="C24" s="9" t="s">
        <v>26</v>
      </c>
      <c r="D24" s="9" t="str">
        <f t="array" ref="D24">ifna(INDEX(Inputs!F:F,MATCH(A24,Inputs!B:B,0)),"")</f>
        <v>MIN</v>
      </c>
      <c r="E24" s="10">
        <f t="array" ref="E24">IFNA(INDEX('Player Page'!E:E,MATCH(A24,'Player Page'!A:A,)),"")</f>
        <v>15.7</v>
      </c>
      <c r="F24" s="12">
        <f t="array" ref="F24">IFNA(INDEX('Player Page'!F:F,MATCH(A24,'Player Page'!A:A,)),"")</f>
        <v>0.4700598802</v>
      </c>
      <c r="G24" s="12">
        <f t="array" ref="G24">XLOOKUP(A24,'PPM L10'!B:B,'PPM L10'!X:X)</f>
        <v>0.5222222222</v>
      </c>
      <c r="H24" s="12">
        <f t="array" ref="H24">ifna(XLOOKUP(A24,'Recent Minutes Tracker'!A:A,'Recent Minutes Tracker'!P:P,""))</f>
        <v>33.9</v>
      </c>
      <c r="I24" s="11">
        <f t="array" ref="I24">IFNA(INDEX('Opponent Defense'!$E$37:$E$67,MATCH(D24,'Opponent Defense'!$A$37:$A$67,0)),"")</f>
        <v>0.9292959409</v>
      </c>
      <c r="J24" s="11">
        <f t="array" ref="J24">IFNA(INDEX('Opponent Defense'!$E$105:$E$134,MATCH(D24,'Opponent Defense'!$A$105:$A$134,0)),"")</f>
        <v>0.9098375569</v>
      </c>
      <c r="K24" s="11">
        <f t="array" ref="K24">ifna(INDEX('Team Defense Hashtag Basketball'!N:N,MATCH(B24&amp;D24,'Team Defense Hashtag Basketball'!A:A,0)),"")</f>
        <v>0.8472998138</v>
      </c>
      <c r="L24" s="11">
        <f t="shared" si="1"/>
        <v>0.8805145238</v>
      </c>
      <c r="M24" s="13">
        <f t="shared" si="2"/>
        <v>0.4368594014</v>
      </c>
      <c r="N24" s="14">
        <f t="shared" si="3"/>
        <v>13.04000952</v>
      </c>
      <c r="O24" s="15"/>
      <c r="P24" s="9" t="str">
        <f t="shared" si="4"/>
        <v/>
      </c>
      <c r="Q24" s="16">
        <f>iferror(if(L24&gt;1,(L24-1)/'Matchup Rating'!$E$4+5,(L24-1)/'Matchup Rating'!$E$9+5),"")</f>
        <v>2.334166501</v>
      </c>
      <c r="R24" s="17">
        <f t="array" ref="R24">IFNA(INDEX('Player Page'!J:J,MATCH(A24,'Player Page'!A:A,0)),"")</f>
        <v>1.2</v>
      </c>
      <c r="S24" s="10">
        <f t="array" ref="S24">IFNA(INDEX('Player Page'!K:K,MATCH(A24,'Player Page'!A:A,0)),"")</f>
        <v>3.3</v>
      </c>
      <c r="T24" s="10">
        <f t="array" ref="T24">IFNA(INDEX('Player Page'!L:L,MATCH(A24,'Player Page'!A:A,0)),"")</f>
        <v>36.8</v>
      </c>
      <c r="U24" s="18">
        <f t="array" ref="U24">ifna(IF(OR(B24="PG",B24="SG"),XLOOKUP(D24,'Opponent Shot Stats'!$A$41:$A$70,'Opponent Shot Stats'!$R$41:$R$70),IF(OR(B24="SF",B24="PF"),XLOOKUP(D24,'Opponent Shot Stats'!$A$111:$A$140,'Opponent Shot Stats'!$R$111:$R$140),XLOOKUP(D24,'Opponent Shot Stats'!$A$181:$A$210,'Opponent Shot Stats'!$R$181:$R$210))),"")</f>
        <v>0.4781879195</v>
      </c>
      <c r="V24" s="19">
        <f t="shared" si="5"/>
        <v>0.5738255034</v>
      </c>
      <c r="W24" s="20">
        <f t="shared" si="6"/>
        <v>-0.6261744966</v>
      </c>
      <c r="X24" s="9" t="str">
        <f t="array" ref="X24">ifna(XLOOKUP(A24,'Recent Minutes Tracker'!A:A,'Recent Minutes Tracker'!O:O),"")</f>
        <v/>
      </c>
      <c r="Y24" s="10">
        <f t="array" ref="Y24">ifna(XLOOKUP(A24,'Recent Minutes Tracker'!A:A,'Recent Minutes Tracker'!M:M),"")</f>
        <v>2.7</v>
      </c>
    </row>
    <row r="25" hidden="1">
      <c r="A25" s="2" t="str">
        <f>Inputs!B395</f>
        <v>Anthony Black</v>
      </c>
      <c r="B25" s="9" t="str">
        <f t="array" ref="B25:C25">IFNA(INDEX(Inputs!C:D,MATCH(A25,Inputs!B:B,)),"")</f>
        <v>PG</v>
      </c>
      <c r="C25" s="9" t="s">
        <v>31</v>
      </c>
      <c r="D25" s="9" t="str">
        <f t="array" ref="D25">ifna(INDEX(Inputs!F:F,MATCH(A25,Inputs!B:B,0)),"")</f>
        <v>PHI</v>
      </c>
      <c r="E25" s="10">
        <f t="array" ref="E25">IFNA(INDEX('Player Page'!E:E,MATCH(A25,'Player Page'!A:A,)),"")</f>
        <v>5.3</v>
      </c>
      <c r="F25" s="10"/>
      <c r="G25" s="10"/>
      <c r="H25" s="12">
        <f t="array" ref="H25">ifna(XLOOKUP(A25,'Recent Minutes Tracker'!A:A,'Recent Minutes Tracker'!P:P,""))</f>
        <v>5.3</v>
      </c>
      <c r="I25" s="11">
        <f t="array" ref="I25">IFNA(INDEX('Opponent Defense'!$D$37:$D$67,MATCH(D25,'Opponent Defense'!$A$37:$A$67)),"")</f>
        <v>1.038412169</v>
      </c>
      <c r="J25" s="11"/>
      <c r="K25" s="11">
        <f t="array" ref="K25">ifna(INDEX('Team Defense Hashtag Basketball'!N:N,MATCH(B25&amp;D25,'Team Defense Hashtag Basketball'!A:A,0)),"")</f>
        <v>0.9722814499</v>
      </c>
      <c r="L25" s="11"/>
      <c r="M25" s="11"/>
      <c r="N25" s="14">
        <f>E25*I25*K25</f>
        <v>5.351033113</v>
      </c>
      <c r="O25" s="11"/>
      <c r="Q25" s="11"/>
    </row>
    <row r="26">
      <c r="A26" s="2" t="str">
        <f>Inputs!B67</f>
        <v>Jaylen Brown</v>
      </c>
      <c r="B26" s="9" t="str">
        <f t="array" ref="B26:C26">IFNA(INDEX(Inputs!C:D,MATCH(A26,Inputs!B:B,)),"")</f>
        <v>SG</v>
      </c>
      <c r="C26" s="9" t="s">
        <v>32</v>
      </c>
      <c r="D26" s="9" t="str">
        <f t="array" ref="D26">ifna(XLOOKUP(A26,Inputs!B:B,Inputs!F:F,""))</f>
        <v>CHA</v>
      </c>
      <c r="E26" s="10">
        <f t="array" ref="E26">IFNA(INDEX('Player Page'!E:E,MATCH(A26,'Player Page'!A:A,)),"")</f>
        <v>22.3</v>
      </c>
      <c r="F26" s="12">
        <f t="array" ref="F26">IFNA(INDEX('Player Page'!F:F,MATCH(A26,'Player Page'!A:A,)),"")</f>
        <v>0.671686747</v>
      </c>
      <c r="G26" s="12">
        <f t="array" ref="G26">XLOOKUP(A26,'PPM L10'!B:B,'PPM L10'!X:X)</f>
        <v>0.7555555556</v>
      </c>
      <c r="H26" s="12">
        <f t="array" ref="H26">ifna(XLOOKUP(A26,'Recent Minutes Tracker'!A:A,'Recent Minutes Tracker'!P:P,""))</f>
        <v>33.03333333</v>
      </c>
      <c r="I26" s="11">
        <f t="array" ref="I26">IFNA(INDEX('Opponent Defense'!$E$37:$E$67,MATCH(D26,'Opponent Defense'!$A$37:$A$67,0)),"")</f>
        <v>1.000930923</v>
      </c>
      <c r="J26" s="11">
        <f t="array" ref="J26">IFNA(INDEX('Opponent Defense'!$E$105:$E$134,MATCH(D26,'Opponent Defense'!$A$105:$A$134,0)),"")</f>
        <v>1.094201454</v>
      </c>
      <c r="K26" s="11">
        <f t="array" ref="K26">ifna(INDEX('Team Defense Hashtag Basketball'!N:N,MATCH(B26&amp;D26,'Team Defense Hashtag Basketball'!A:A,0)),"")</f>
        <v>1.049205148</v>
      </c>
      <c r="L26" s="11">
        <f t="shared" ref="L26:L27" si="7">I26*0.1+J26*0.4+K26*0.5</f>
        <v>1.062376248</v>
      </c>
      <c r="M26" s="13">
        <f t="shared" ref="M26:M27" si="8">(F26+G26)/2*L26</f>
        <v>0.7581341609</v>
      </c>
      <c r="N26" s="14">
        <f t="shared" ref="N26:N27" si="9">M26*L26*H26</f>
        <v>26.60583039</v>
      </c>
      <c r="O26" s="15"/>
      <c r="P26" s="9" t="str">
        <f t="shared" ref="P26:P27" si="10">if(O26="","",N26-O26)</f>
        <v/>
      </c>
      <c r="Q26" s="16">
        <f>iferror(if(L26&gt;1,(L26-1)/'Matchup Rating'!$E$4+5,(L26-1)/'Matchup Rating'!$E$9+5),"")</f>
        <v>6.869727457</v>
      </c>
      <c r="R26" s="17">
        <f t="array" ref="R26">IFNA(INDEX('Player Page'!J:J,MATCH(A26,'Player Page'!A:A,0)),"")</f>
        <v>2</v>
      </c>
      <c r="S26" s="10">
        <f t="array" ref="S26">IFNA(INDEX('Player Page'!K:K,MATCH(A26,'Player Page'!A:A,0)),"")</f>
        <v>5.8</v>
      </c>
      <c r="T26" s="10">
        <f t="array" ref="T26">IFNA(INDEX('Player Page'!L:L,MATCH(A26,'Player Page'!A:A,0)),"")</f>
        <v>34.8</v>
      </c>
      <c r="U26" s="18">
        <f t="array" ref="U26">ifna(IF(OR(B26="PG",B26="SG"),XLOOKUP(D26,'Opponent Shot Stats'!$A$41:$A$70,'Opponent Shot Stats'!$R$41:$R$70),IF(OR(B26="SF",B26="PF"),XLOOKUP(D26,'Opponent Shot Stats'!$A$111:$A$140,'Opponent Shot Stats'!$R$111:$R$140),XLOOKUP(D26,'Opponent Shot Stats'!$A$181:$A$210,'Opponent Shot Stats'!$R$181:$R$210))),"")</f>
        <v>0.5984522786</v>
      </c>
      <c r="V26" s="19">
        <f t="shared" ref="V26:V27" si="11">R26*U26</f>
        <v>1.196904557</v>
      </c>
      <c r="W26" s="20">
        <f t="shared" ref="W26:W27" si="12">V26-R26</f>
        <v>-0.8030954428</v>
      </c>
      <c r="X26" s="9" t="str">
        <f t="array" ref="X26">ifna(XLOOKUP(A26,'Recent Minutes Tracker'!A:A,'Recent Minutes Tracker'!O:O),"")</f>
        <v/>
      </c>
      <c r="Y26" s="10">
        <f t="array" ref="Y26">ifna(XLOOKUP(A26,'Recent Minutes Tracker'!A:A,'Recent Minutes Tracker'!M:M),"")</f>
        <v>-3.4</v>
      </c>
    </row>
    <row r="27">
      <c r="A27" s="2" t="str">
        <f>Inputs!B57</f>
        <v>Derrick White</v>
      </c>
      <c r="B27" s="9" t="str">
        <f t="array" ref="B27:C27">IFNA(INDEX(Inputs!C:D,MATCH(A27,Inputs!B:B,)),"")</f>
        <v>SG</v>
      </c>
      <c r="C27" s="9" t="s">
        <v>32</v>
      </c>
      <c r="D27" s="9" t="str">
        <f t="array" ref="D27">ifna(XLOOKUP(A27,Inputs!B:B,Inputs!F:F,""))</f>
        <v>CHA</v>
      </c>
      <c r="E27" s="10">
        <f t="array" ref="E27">IFNA(INDEX('Player Page'!E:E,MATCH(A27,'Player Page'!A:A,)),"")</f>
        <v>15.7</v>
      </c>
      <c r="F27" s="12">
        <f t="array" ref="F27">IFNA(INDEX('Player Page'!F:F,MATCH(A27,'Player Page'!A:A,)),"")</f>
        <v>0.4890965732</v>
      </c>
      <c r="G27" s="12">
        <f t="array" ref="G27">XLOOKUP(A27,'PPM L10'!B:B,'PPM L10'!X:X)</f>
        <v>0.4916666667</v>
      </c>
      <c r="H27" s="12">
        <f t="array" ref="H27">ifna(XLOOKUP(A27,'Recent Minutes Tracker'!A:A,'Recent Minutes Tracker'!P:P,""))</f>
        <v>32.93333333</v>
      </c>
      <c r="I27" s="11">
        <f t="array" ref="I27">IFNA(INDEX('Opponent Defense'!$E$37:$E$67,MATCH(D27,'Opponent Defense'!$A$37:$A$67,0)),"")</f>
        <v>1.000930923</v>
      </c>
      <c r="J27" s="11">
        <f t="array" ref="J27">IFNA(INDEX('Opponent Defense'!$E$105:$E$134,MATCH(D27,'Opponent Defense'!$A$105:$A$134,0)),"")</f>
        <v>1.094201454</v>
      </c>
      <c r="K27" s="11">
        <f t="array" ref="K27">ifna(INDEX('Team Defense Hashtag Basketball'!N:N,MATCH(B27&amp;D27,'Team Defense Hashtag Basketball'!A:A,0)),"")</f>
        <v>1.049205148</v>
      </c>
      <c r="L27" s="11">
        <f t="shared" si="7"/>
        <v>1.062376248</v>
      </c>
      <c r="M27" s="13">
        <f t="shared" si="8"/>
        <v>0.5209697853</v>
      </c>
      <c r="N27" s="14">
        <f t="shared" si="9"/>
        <v>18.22747782</v>
      </c>
      <c r="O27" s="15"/>
      <c r="P27" s="9" t="str">
        <f t="shared" si="10"/>
        <v/>
      </c>
      <c r="Q27" s="16">
        <f>iferror(if(L27&gt;1,(L27-1)/'Matchup Rating'!$E$4+5,(L27-1)/'Matchup Rating'!$E$9+5),"")</f>
        <v>6.869727457</v>
      </c>
      <c r="R27" s="17">
        <f t="array" ref="R27">IFNA(INDEX('Player Page'!J:J,MATCH(A27,'Player Page'!A:A,0)),"")</f>
        <v>2.6</v>
      </c>
      <c r="S27" s="10">
        <f t="array" ref="S27">IFNA(INDEX('Player Page'!K:K,MATCH(A27,'Player Page'!A:A,0)),"")</f>
        <v>6.7</v>
      </c>
      <c r="T27" s="10">
        <f t="array" ref="T27">IFNA(INDEX('Player Page'!L:L,MATCH(A27,'Player Page'!A:A,0)),"")</f>
        <v>39.7</v>
      </c>
      <c r="U27" s="18">
        <f t="array" ref="U27">ifna(IF(OR(B27="PG",B27="SG"),XLOOKUP(D27,'Opponent Shot Stats'!$A$41:$A$70,'Opponent Shot Stats'!$R$41:$R$70),IF(OR(B27="SF",B27="PF"),XLOOKUP(D27,'Opponent Shot Stats'!$A$111:$A$140,'Opponent Shot Stats'!$R$111:$R$140),XLOOKUP(D27,'Opponent Shot Stats'!$A$181:$A$210,'Opponent Shot Stats'!$R$181:$R$210))),"")</f>
        <v>0.5984522786</v>
      </c>
      <c r="V27" s="19">
        <f t="shared" si="11"/>
        <v>1.555975924</v>
      </c>
      <c r="W27" s="20">
        <f t="shared" si="12"/>
        <v>-1.044024076</v>
      </c>
      <c r="X27" s="9" t="str">
        <f t="array" ref="X27">ifna(XLOOKUP(A27,'Recent Minutes Tracker'!A:A,'Recent Minutes Tracker'!O:O),"")</f>
        <v/>
      </c>
      <c r="Y27" s="10">
        <f t="array" ref="Y27">ifna(XLOOKUP(A27,'Recent Minutes Tracker'!A:A,'Recent Minutes Tracker'!M:M),"")</f>
        <v>-4.3</v>
      </c>
    </row>
    <row r="28" hidden="1">
      <c r="A28" s="2" t="str">
        <f>Inputs!B161</f>
        <v>Anthony Gill</v>
      </c>
      <c r="B28" s="9" t="str">
        <f t="array" ref="B28:C28">IFNA(INDEX(Inputs!C:D,MATCH(A28,Inputs!B:B,)),"")</f>
        <v>PF</v>
      </c>
      <c r="C28" s="9" t="s">
        <v>37</v>
      </c>
      <c r="D28" s="9" t="str">
        <f t="array" ref="D28">ifna(INDEX(Inputs!F:F,MATCH(A28,Inputs!B:B,0)),"")</f>
        <v>CHI</v>
      </c>
      <c r="E28" s="10" t="str">
        <f t="array" ref="E28">IFNA(INDEX('Player Page'!E:E,MATCH(A28,'Player Page'!A:A,)),"")</f>
        <v/>
      </c>
      <c r="F28" s="10"/>
      <c r="G28" s="10"/>
      <c r="H28" s="12">
        <f t="array" ref="H28">ifna(XLOOKUP(A28,'Recent Minutes Tracker'!A:A,'Recent Minutes Tracker'!P:P,""))</f>
        <v>25.53333333</v>
      </c>
      <c r="I28" s="11">
        <f t="array" ref="I28">IFNA(INDEX('Opponent Defense'!$D$37:$D$67,MATCH(D28,'Opponent Defense'!$A$37:$A$67)),"")</f>
        <v>0.9582521983</v>
      </c>
      <c r="J28" s="11"/>
      <c r="K28" s="11">
        <f t="array" ref="K28">ifna(INDEX('Team Defense Hashtag Basketball'!N:N,MATCH(B28&amp;D28,'Team Defense Hashtag Basketball'!A:A,0)),"")</f>
        <v>0.8938547486</v>
      </c>
      <c r="L28" s="11"/>
      <c r="M28" s="11"/>
    </row>
    <row r="29" hidden="1">
      <c r="A29" s="2" t="str">
        <f>Inputs!B64</f>
        <v>Armoni Brooks</v>
      </c>
      <c r="B29" s="9" t="str">
        <f t="array" ref="B29:C29">IFNA(INDEX(Inputs!C:D,MATCH(A29,Inputs!B:B,)),"")</f>
        <v>SG</v>
      </c>
      <c r="C29" s="9" t="s">
        <v>38</v>
      </c>
      <c r="D29" s="9" t="str">
        <f t="array" ref="D29">ifna(INDEX(Inputs!F:F,MATCH(A29,Inputs!B:B,0)),"")</f>
        <v>NYK</v>
      </c>
      <c r="E29" s="10" t="str">
        <f t="array" ref="E29">IFNA(INDEX('Player Page'!E:E,MATCH(A29,'Player Page'!A:A,)),"")</f>
        <v/>
      </c>
      <c r="F29" s="10"/>
      <c r="G29" s="10"/>
      <c r="H29" s="12" t="str">
        <f t="array" ref="H29">ifna(XLOOKUP(A29,'Recent Minutes Tracker'!A:A,'Recent Minutes Tracker'!P:P,""))</f>
        <v/>
      </c>
      <c r="I29" s="11">
        <f t="array" ref="I29">IFNA(INDEX('Opponent Defense'!$D$37:$D$67,MATCH(D29,'Opponent Defense'!$A$37:$A$67)),"")</f>
        <v>1.038412169</v>
      </c>
      <c r="J29" s="11"/>
      <c r="K29" s="11">
        <f t="array" ref="K29">ifna(INDEX('Team Defense Hashtag Basketball'!N:N,MATCH(B29&amp;D29,'Team Defense Hashtag Basketball'!A:A,0)),"")</f>
        <v>0.8675246026</v>
      </c>
      <c r="L29" s="11"/>
      <c r="M29" s="11"/>
    </row>
    <row r="30">
      <c r="A30" s="2" t="str">
        <f>Inputs!B191</f>
        <v>Sam Hauser</v>
      </c>
      <c r="B30" s="9" t="str">
        <f t="array" ref="B30:C30">IFNA(INDEX(Inputs!C:D,MATCH(A30,Inputs!B:B,)),"")</f>
        <v>SF</v>
      </c>
      <c r="C30" s="9" t="s">
        <v>32</v>
      </c>
      <c r="D30" s="9" t="str">
        <f t="array" ref="D30">ifna(XLOOKUP(A30,Inputs!B:B,Inputs!F:F,""))</f>
        <v>CHA</v>
      </c>
      <c r="E30" s="10">
        <f t="array" ref="E30">IFNA(INDEX('Player Page'!E:E,MATCH(A30,'Player Page'!A:A,)),"")</f>
        <v>8.3</v>
      </c>
      <c r="F30" s="12">
        <f t="array" ref="F30">IFNA(INDEX('Player Page'!F:F,MATCH(A30,'Player Page'!A:A,)),"")</f>
        <v>0.3824884793</v>
      </c>
      <c r="G30" s="12">
        <f t="array" ref="G30">XLOOKUP(A30,'PPM L10'!B:B,'PPM L10'!X:X)</f>
        <v>0.5277777778</v>
      </c>
      <c r="H30" s="12">
        <f t="array" ref="H30">ifna(XLOOKUP(A30,'Recent Minutes Tracker'!A:A,'Recent Minutes Tracker'!P:P,""))</f>
        <v>26.1</v>
      </c>
      <c r="I30" s="11">
        <f t="array" ref="I30">IFNA(INDEX('Opponent Defense'!$E$37:$E$67,MATCH(D30,'Opponent Defense'!$A$37:$A$67,0)),"")</f>
        <v>1.000930923</v>
      </c>
      <c r="J30" s="11">
        <f t="array" ref="J30">IFNA(INDEX('Opponent Defense'!$E$105:$E$134,MATCH(D30,'Opponent Defense'!$A$105:$A$134,0)),"")</f>
        <v>1.094201454</v>
      </c>
      <c r="K30" s="11">
        <f t="array" ref="K30">ifna(INDEX('Team Defense Hashtag Basketball'!N:N,MATCH(B30&amp;D30,'Team Defense Hashtag Basketball'!A:A,0)),"")</f>
        <v>1.034965035</v>
      </c>
      <c r="L30" s="11">
        <f t="shared" ref="L30:L32" si="13">I30*0.1+J30*0.4+K30*0.5</f>
        <v>1.055256191</v>
      </c>
      <c r="M30" s="13">
        <f t="shared" ref="M30:M32" si="14">(F30+G30)/2*L30</f>
        <v>0.4802820518</v>
      </c>
      <c r="N30" s="14">
        <f t="shared" ref="N30:N32" si="15">M30*L30*H30</f>
        <v>13.22801789</v>
      </c>
      <c r="O30" s="15"/>
      <c r="P30" s="9" t="str">
        <f t="shared" ref="P30:P32" si="16">if(O30="","",N30-O30)</f>
        <v/>
      </c>
      <c r="Q30" s="16">
        <f>iferror(if(L30&gt;1,(L30-1)/'Matchup Rating'!$E$4+5,(L30-1)/'Matchup Rating'!$E$9+5),"")</f>
        <v>6.656303834</v>
      </c>
      <c r="R30" s="17">
        <f t="array" ref="R30">IFNA(INDEX('Player Page'!J:J,MATCH(A30,'Player Page'!A:A,0)),"")</f>
        <v>2.3</v>
      </c>
      <c r="S30" s="10">
        <f t="array" ref="S30">IFNA(INDEX('Player Page'!K:K,MATCH(A30,'Player Page'!A:A,0)),"")</f>
        <v>5.5</v>
      </c>
      <c r="T30" s="10">
        <f t="array" ref="T30">IFNA(INDEX('Player Page'!L:L,MATCH(A30,'Player Page'!A:A,0)),"")</f>
        <v>41.7</v>
      </c>
      <c r="U30" s="18">
        <f t="array" ref="U30">ifna(IF(OR(B30="PG",B30="SG"),XLOOKUP(D30,'Opponent Shot Stats'!$A$41:$A$70,'Opponent Shot Stats'!$R$41:$R$70),IF(OR(B30="SF",B30="PF"),XLOOKUP(D30,'Opponent Shot Stats'!$A$111:$A$140,'Opponent Shot Stats'!$R$111:$R$140),XLOOKUP(D30,'Opponent Shot Stats'!$A$181:$A$210,'Opponent Shot Stats'!$R$181:$R$210))),"")</f>
        <v>1.359060403</v>
      </c>
      <c r="V30" s="19">
        <f t="shared" ref="V30:V32" si="17">R30*U30</f>
        <v>3.125838926</v>
      </c>
      <c r="W30" s="20">
        <f t="shared" ref="W30:W32" si="18">V30-R30</f>
        <v>0.8258389262</v>
      </c>
      <c r="X30" s="9" t="str">
        <f t="array" ref="X30">ifna(XLOOKUP(A30,'Recent Minutes Tracker'!A:A,'Recent Minutes Tracker'!O:O),"")</f>
        <v/>
      </c>
      <c r="Y30" s="10">
        <f t="array" ref="Y30">ifna(XLOOKUP(A30,'Recent Minutes Tracker'!A:A,'Recent Minutes Tracker'!M:M),"")</f>
        <v>2.9</v>
      </c>
    </row>
    <row r="31">
      <c r="A31" s="2" t="str">
        <f>Inputs!B455</f>
        <v>Jayson Tatum</v>
      </c>
      <c r="B31" s="9" t="str">
        <f t="array" ref="B31:C31">IFNA(INDEX(Inputs!C:D,MATCH(A31,Inputs!B:B,)),"")</f>
        <v>SF</v>
      </c>
      <c r="C31" s="9" t="s">
        <v>32</v>
      </c>
      <c r="D31" s="9" t="str">
        <f t="array" ref="D31">ifna(XLOOKUP(A31,Inputs!B:B,Inputs!F:F,""))</f>
        <v>CHA</v>
      </c>
      <c r="E31" s="10">
        <f t="array" ref="E31">IFNA(INDEX('Player Page'!E:E,MATCH(A31,'Player Page'!A:A,)),"")</f>
        <v>26.8</v>
      </c>
      <c r="F31" s="12">
        <f t="array" ref="F31">IFNA(INDEX('Player Page'!F:F,MATCH(A31,'Player Page'!A:A,)),"")</f>
        <v>0.7465181058</v>
      </c>
      <c r="G31" s="12">
        <f t="array" ref="G31">XLOOKUP(A31,'PPM L10'!B:B,'PPM L10'!X:X)</f>
        <v>0.7666666667</v>
      </c>
      <c r="H31" s="12">
        <f t="array" ref="H31">ifna(XLOOKUP(A31,'Recent Minutes Tracker'!A:A,'Recent Minutes Tracker'!P:P,""))</f>
        <v>33.23333333</v>
      </c>
      <c r="I31" s="11">
        <f t="array" ref="I31">IFNA(INDEX('Opponent Defense'!$E$37:$E$67,MATCH(D31,'Opponent Defense'!$A$37:$A$67,0)),"")</f>
        <v>1.000930923</v>
      </c>
      <c r="J31" s="11">
        <f t="array" ref="J31">IFNA(INDEX('Opponent Defense'!$E$105:$E$134,MATCH(D31,'Opponent Defense'!$A$105:$A$134,0)),"")</f>
        <v>1.094201454</v>
      </c>
      <c r="K31" s="11">
        <f t="array" ref="K31">ifna(INDEX('Team Defense Hashtag Basketball'!N:N,MATCH(B31&amp;D31,'Team Defense Hashtag Basketball'!A:A,0)),"")</f>
        <v>1.034965035</v>
      </c>
      <c r="L31" s="11">
        <f t="shared" si="13"/>
        <v>1.055256191</v>
      </c>
      <c r="M31" s="13">
        <f t="shared" si="14"/>
        <v>0.7983987999</v>
      </c>
      <c r="N31" s="14">
        <f t="shared" si="15"/>
        <v>27.99959103</v>
      </c>
      <c r="O31" s="15"/>
      <c r="P31" s="9" t="str">
        <f t="shared" si="16"/>
        <v/>
      </c>
      <c r="Q31" s="16">
        <f>iferror(if(L31&gt;1,(L31-1)/'Matchup Rating'!$E$4+5,(L31-1)/'Matchup Rating'!$E$9+5),"")</f>
        <v>6.656303834</v>
      </c>
      <c r="R31" s="17">
        <f t="array" ref="R31">IFNA(INDEX('Player Page'!J:J,MATCH(A31,'Player Page'!A:A,0)),"")</f>
        <v>3</v>
      </c>
      <c r="S31" s="10">
        <f t="array" ref="S31">IFNA(INDEX('Player Page'!K:K,MATCH(A31,'Player Page'!A:A,0)),"")</f>
        <v>8.2</v>
      </c>
      <c r="T31" s="10">
        <f t="array" ref="T31">IFNA(INDEX('Player Page'!L:L,MATCH(A31,'Player Page'!A:A,0)),"")</f>
        <v>36.7</v>
      </c>
      <c r="U31" s="18">
        <f t="array" ref="U31">ifna(IF(OR(B31="PG",B31="SG"),XLOOKUP(D31,'Opponent Shot Stats'!$A$41:$A$70,'Opponent Shot Stats'!$R$41:$R$70),IF(OR(B31="SF",B31="PF"),XLOOKUP(D31,'Opponent Shot Stats'!$A$111:$A$140,'Opponent Shot Stats'!$R$111:$R$140),XLOOKUP(D31,'Opponent Shot Stats'!$A$181:$A$210,'Opponent Shot Stats'!$R$181:$R$210))),"")</f>
        <v>1.359060403</v>
      </c>
      <c r="V31" s="19">
        <f t="shared" si="17"/>
        <v>4.077181208</v>
      </c>
      <c r="W31" s="20">
        <f t="shared" si="18"/>
        <v>1.077181208</v>
      </c>
      <c r="X31" s="9" t="str">
        <f t="array" ref="X31">ifna(XLOOKUP(A31,'Recent Minutes Tracker'!A:A,'Recent Minutes Tracker'!O:O),"")</f>
        <v>DNP</v>
      </c>
      <c r="Y31" s="10">
        <f t="array" ref="Y31">ifna(XLOOKUP(A31,'Recent Minutes Tracker'!A:A,'Recent Minutes Tracker'!M:M),"")</f>
        <v>-5.9</v>
      </c>
    </row>
    <row r="32">
      <c r="A32" s="2" t="str">
        <f>Inputs!B50</f>
        <v>Kristaps Porzingis</v>
      </c>
      <c r="B32" s="9" t="str">
        <f t="array" ref="B32:C32">IFNA(INDEX(Inputs!C:D,MATCH(A32,Inputs!B:B,)),"")</f>
        <v>PF</v>
      </c>
      <c r="C32" s="9" t="s">
        <v>32</v>
      </c>
      <c r="D32" s="9" t="str">
        <f t="array" ref="D32">ifna(XLOOKUP(A32,Inputs!B:B,Inputs!F:F,""))</f>
        <v>CHA</v>
      </c>
      <c r="E32" s="10">
        <f t="array" ref="E32">IFNA(INDEX('Player Page'!E:E,MATCH(A32,'Player Page'!A:A,)),"")</f>
        <v>19.4</v>
      </c>
      <c r="F32" s="12">
        <f t="array" ref="F32">IFNA(INDEX('Player Page'!F:F,MATCH(A32,'Player Page'!A:A,)),"")</f>
        <v>0.6531986532</v>
      </c>
      <c r="G32" s="12">
        <f t="array" ref="G32">XLOOKUP(A32,'PPM L10'!B:B,'PPM L10'!X:X)</f>
        <v>0.6472222222</v>
      </c>
      <c r="H32" s="12">
        <f t="array" ref="H32">ifna(XLOOKUP(A32,'Recent Minutes Tracker'!A:A,'Recent Minutes Tracker'!P:P,""))</f>
        <v>29.13333333</v>
      </c>
      <c r="I32" s="11">
        <f t="array" ref="I32">IFNA(INDEX('Opponent Defense'!$E$37:$E$67,MATCH(D32,'Opponent Defense'!$A$37:$A$67,0)),"")</f>
        <v>1.000930923</v>
      </c>
      <c r="J32" s="11">
        <f t="array" ref="J32">IFNA(INDEX('Opponent Defense'!$E$105:$E$134,MATCH(D32,'Opponent Defense'!$A$105:$A$134,0)),"")</f>
        <v>1.094201454</v>
      </c>
      <c r="K32" s="11">
        <f t="array" ref="K32">ifna(INDEX('Team Defense Hashtag Basketball'!N:N,MATCH(B32&amp;D32,'Team Defense Hashtag Basketball'!A:A,0)),"")</f>
        <v>0.9357541899</v>
      </c>
      <c r="L32" s="11">
        <f t="shared" si="13"/>
        <v>1.005650769</v>
      </c>
      <c r="M32" s="13">
        <f t="shared" si="14"/>
        <v>0.6538846266</v>
      </c>
      <c r="N32" s="14">
        <f t="shared" si="15"/>
        <v>19.15748502</v>
      </c>
      <c r="O32" s="15"/>
      <c r="P32" s="9" t="str">
        <f t="shared" si="16"/>
        <v/>
      </c>
      <c r="Q32" s="16">
        <f>iferror(if(L32&gt;1,(L32-1)/'Matchup Rating'!$E$4+5,(L32-1)/'Matchup Rating'!$E$9+5),"")</f>
        <v>5.169381744</v>
      </c>
      <c r="R32" s="17">
        <f t="array" ref="R32">IFNA(INDEX('Player Page'!J:J,MATCH(A32,'Player Page'!A:A,0)),"")</f>
        <v>1.8</v>
      </c>
      <c r="S32" s="10">
        <f t="array" ref="S32">IFNA(INDEX('Player Page'!K:K,MATCH(A32,'Player Page'!A:A,0)),"")</f>
        <v>5.1</v>
      </c>
      <c r="T32" s="10">
        <f t="array" ref="T32">IFNA(INDEX('Player Page'!L:L,MATCH(A32,'Player Page'!A:A,0)),"")</f>
        <v>35</v>
      </c>
      <c r="U32" s="18">
        <f t="array" ref="U32">ifna(IF(OR(B32="PG",B32="SG"),XLOOKUP(D32,'Opponent Shot Stats'!$A$41:$A$70,'Opponent Shot Stats'!$R$41:$R$70),IF(OR(B32="SF",B32="PF"),XLOOKUP(D32,'Opponent Shot Stats'!$A$111:$A$140,'Opponent Shot Stats'!$R$111:$R$140),XLOOKUP(D32,'Opponent Shot Stats'!$A$181:$A$210,'Opponent Shot Stats'!$R$181:$R$210))),"")</f>
        <v>1.359060403</v>
      </c>
      <c r="V32" s="19">
        <f t="shared" si="17"/>
        <v>2.446308725</v>
      </c>
      <c r="W32" s="20">
        <f t="shared" si="18"/>
        <v>0.6463087248</v>
      </c>
      <c r="X32" s="9" t="str">
        <f t="array" ref="X32">ifna(XLOOKUP(A32,'Recent Minutes Tracker'!A:A,'Recent Minutes Tracker'!O:O),"")</f>
        <v/>
      </c>
      <c r="Y32" s="10">
        <f t="array" ref="Y32">ifna(XLOOKUP(A32,'Recent Minutes Tracker'!A:A,'Recent Minutes Tracker'!M:M),"")</f>
        <v>1.9</v>
      </c>
    </row>
    <row r="33" hidden="1">
      <c r="A33" s="2" t="str">
        <f>Inputs!B54</f>
        <v>B.J. Boston, Jr.</v>
      </c>
      <c r="B33" s="9" t="str">
        <f t="array" ref="B33:C33">IFNA(INDEX(Inputs!C:D,MATCH(A33,Inputs!B:B,)),"")</f>
        <v>SG</v>
      </c>
      <c r="C33" s="9" t="s">
        <v>36</v>
      </c>
      <c r="D33" s="9" t="str">
        <f t="array" ref="D33">ifna(INDEX(Inputs!F:F,MATCH(A33,Inputs!B:B,0)),"")</f>
        <v>UTA</v>
      </c>
      <c r="E33" s="10" t="str">
        <f t="array" ref="E33">IFNA(INDEX('Player Page'!E:E,MATCH(A33,'Player Page'!A:A,)),"")</f>
        <v/>
      </c>
      <c r="F33" s="10"/>
      <c r="G33" s="10"/>
      <c r="H33" s="12" t="str">
        <f t="array" ref="H33">ifna(XLOOKUP(A33,'Recent Minutes Tracker'!A:A,'Recent Minutes Tracker'!P:P,""))</f>
        <v/>
      </c>
      <c r="I33" s="11">
        <f t="array" ref="I33">IFNA(INDEX('Opponent Defense'!$D$37:$D$67,MATCH(D33,'Opponent Defense'!$A$37:$A$67)),"")</f>
        <v>1.019289039</v>
      </c>
      <c r="J33" s="11"/>
      <c r="K33" s="11">
        <f t="array" ref="K33">ifna(INDEX('Team Defense Hashtag Basketball'!N:N,MATCH(B33&amp;D33,'Team Defense Hashtag Basketball'!A:A,0)),"")</f>
        <v>1.14004542</v>
      </c>
      <c r="L33" s="11"/>
      <c r="M33" s="11"/>
    </row>
    <row r="34">
      <c r="A34" s="2" t="str">
        <f>Inputs!B40</f>
        <v>Jrue Holiday</v>
      </c>
      <c r="B34" s="9" t="str">
        <f t="array" ref="B34:C34">IFNA(INDEX(Inputs!C:D,MATCH(A34,Inputs!B:B,)),"")</f>
        <v>PG</v>
      </c>
      <c r="C34" s="9" t="s">
        <v>32</v>
      </c>
      <c r="D34" s="9" t="str">
        <f t="array" ref="D34">ifna(XLOOKUP(A34,Inputs!B:B,Inputs!F:F,""))</f>
        <v>CHA</v>
      </c>
      <c r="E34" s="10">
        <f t="array" ref="E34">IFNA(INDEX('Player Page'!E:E,MATCH(A34,'Player Page'!A:A,)),"")</f>
        <v>13.3</v>
      </c>
      <c r="F34" s="12">
        <f t="array" ref="F34">IFNA(INDEX('Player Page'!F:F,MATCH(A34,'Player Page'!A:A,)),"")</f>
        <v>0.3958333333</v>
      </c>
      <c r="G34" s="12">
        <f t="array" ref="G34">XLOOKUP(A34,'PPM L10'!B:B,'PPM L10'!X:X)</f>
        <v>0.3472222222</v>
      </c>
      <c r="H34" s="12">
        <f t="array" ref="H34">ifna(XLOOKUP(A34,'Recent Minutes Tracker'!A:A,'Recent Minutes Tracker'!P:P,""))</f>
        <v>29.6</v>
      </c>
      <c r="I34" s="11">
        <f t="array" ref="I34">IFNA(INDEX('Opponent Defense'!$E$37:$E$67,MATCH(D34,'Opponent Defense'!$A$37:$A$67,0)),"")</f>
        <v>1.000930923</v>
      </c>
      <c r="J34" s="11">
        <f t="array" ref="J34">IFNA(INDEX('Opponent Defense'!$E$105:$E$134,MATCH(D34,'Opponent Defense'!$A$105:$A$134,0)),"")</f>
        <v>1.094201454</v>
      </c>
      <c r="K34" s="11">
        <f t="array" ref="K34">ifna(INDEX('Team Defense Hashtag Basketball'!N:N,MATCH(B34&amp;D34,'Team Defense Hashtag Basketball'!A:A,0)),"")</f>
        <v>0.933901919</v>
      </c>
      <c r="L34" s="11">
        <f>I34*0.1+J34*0.4+K34*0.5</f>
        <v>1.004724633</v>
      </c>
      <c r="M34" s="13">
        <f>(F34+G34)/2*L34</f>
        <v>0.3732831103</v>
      </c>
      <c r="N34" s="14">
        <f>M34*L34*H34</f>
        <v>11.10138339</v>
      </c>
      <c r="O34" s="15"/>
      <c r="P34" s="9" t="str">
        <f>if(O34="","",N34-O34)</f>
        <v/>
      </c>
      <c r="Q34" s="16">
        <f>iferror(if(L34&gt;1,(L34-1)/'Matchup Rating'!$E$4+5,(L34-1)/'Matchup Rating'!$E$9+5),"")</f>
        <v>5.141620842</v>
      </c>
      <c r="R34" s="17">
        <f t="array" ref="R34">IFNA(INDEX('Player Page'!J:J,MATCH(A34,'Player Page'!A:A,0)),"")</f>
        <v>2</v>
      </c>
      <c r="S34" s="10">
        <f t="array" ref="S34">IFNA(INDEX('Player Page'!K:K,MATCH(A34,'Player Page'!A:A,0)),"")</f>
        <v>4.8</v>
      </c>
      <c r="T34" s="10">
        <f t="array" ref="T34">IFNA(INDEX('Player Page'!L:L,MATCH(A34,'Player Page'!A:A,0)),"")</f>
        <v>42.4</v>
      </c>
      <c r="U34" s="18">
        <f t="array" ref="U34">ifna(IF(OR(B34="PG",B34="SG"),XLOOKUP(D34,'Opponent Shot Stats'!$A$41:$A$70,'Opponent Shot Stats'!$R$41:$R$70),IF(OR(B34="SF",B34="PF"),XLOOKUP(D34,'Opponent Shot Stats'!$A$111:$A$140,'Opponent Shot Stats'!$R$111:$R$140),XLOOKUP(D34,'Opponent Shot Stats'!$A$181:$A$210,'Opponent Shot Stats'!$R$181:$R$210))),"")</f>
        <v>0.5984522786</v>
      </c>
      <c r="V34" s="19">
        <f>R34*U34</f>
        <v>1.196904557</v>
      </c>
      <c r="W34" s="20">
        <f>V34-R34</f>
        <v>-0.8030954428</v>
      </c>
      <c r="X34" s="9" t="str">
        <f t="array" ref="X34">ifna(XLOOKUP(A34,'Recent Minutes Tracker'!A:A,'Recent Minutes Tracker'!O:O),"")</f>
        <v/>
      </c>
      <c r="Y34" s="10">
        <f t="array" ref="Y34">ifna(XLOOKUP(A34,'Recent Minutes Tracker'!A:A,'Recent Minutes Tracker'!M:M),"")</f>
        <v>-3</v>
      </c>
    </row>
    <row r="35" hidden="1">
      <c r="A35" s="2" t="str">
        <f>Inputs!B248</f>
        <v>Ben Sheppard</v>
      </c>
      <c r="B35" s="9" t="str">
        <f t="array" ref="B35:C35">IFNA(INDEX(Inputs!C:D,MATCH(A35,Inputs!B:B,)),"")</f>
        <v>SG</v>
      </c>
      <c r="C35" s="9" t="s">
        <v>39</v>
      </c>
      <c r="D35" s="9" t="str">
        <f t="array" ref="D35">ifna(INDEX(Inputs!F:F,MATCH(A35,Inputs!B:B,0)),"")</f>
        <v>CLE</v>
      </c>
      <c r="E35" s="10" t="str">
        <f t="array" ref="E35">IFNA(INDEX('Player Page'!E:E,MATCH(A35,'Player Page'!A:A,)),"")</f>
        <v/>
      </c>
      <c r="F35" s="10"/>
      <c r="G35" s="10"/>
      <c r="H35" s="12">
        <f t="array" ref="H35">ifna(XLOOKUP(A35,'Recent Minutes Tracker'!A:A,'Recent Minutes Tracker'!P:P,""))</f>
        <v>20.13333333</v>
      </c>
      <c r="I35" s="11">
        <f t="array" ref="I35">IFNA(INDEX('Opponent Defense'!$D$37:$D$67,MATCH(D35,'Opponent Defense'!$A$37:$A$67)),"")</f>
        <v>0.9582521983</v>
      </c>
      <c r="J35" s="11"/>
      <c r="K35" s="11">
        <f t="array" ref="K35">ifna(INDEX('Team Defense Hashtag Basketball'!N:N,MATCH(B35&amp;D35,'Team Defense Hashtag Basketball'!A:A,0)),"")</f>
        <v>1.162755488</v>
      </c>
      <c r="L35" s="11"/>
      <c r="M35" s="11"/>
    </row>
    <row r="36" hidden="1">
      <c r="A36" s="2" t="str">
        <f>Inputs!B433</f>
        <v>Ben Simmons</v>
      </c>
      <c r="B36" s="9" t="str">
        <f t="array" ref="B36:C36">IFNA(INDEX(Inputs!C:D,MATCH(A36,Inputs!B:B,)),"")</f>
        <v>PF</v>
      </c>
      <c r="C36" s="9" t="s">
        <v>38</v>
      </c>
      <c r="D36" s="9" t="str">
        <f t="array" ref="D36">ifna(INDEX(Inputs!F:F,MATCH(A36,Inputs!B:B,0)),"")</f>
        <v>NYK</v>
      </c>
      <c r="E36" s="10" t="str">
        <f t="array" ref="E36">IFNA(INDEX('Player Page'!E:E,MATCH(A36,'Player Page'!A:A,)),"")</f>
        <v/>
      </c>
      <c r="F36" s="10"/>
      <c r="G36" s="10"/>
      <c r="H36" s="12" t="str">
        <f t="array" ref="H36">ifna(XLOOKUP(A36,'Recent Minutes Tracker'!A:A,'Recent Minutes Tracker'!P:P,""))</f>
        <v/>
      </c>
      <c r="I36" s="11">
        <f t="array" ref="I36">IFNA(INDEX('Opponent Defense'!$D$37:$D$67,MATCH(D36,'Opponent Defense'!$A$37:$A$67,0)),"")</f>
        <v>0.8877847731</v>
      </c>
      <c r="J36" s="11"/>
      <c r="K36" s="11">
        <f t="array" ref="K36">ifna(INDEX('Team Defense Hashtag Basketball'!N:N,MATCH(B36&amp;D36,'Team Defense Hashtag Basketball'!A:A,0)),"")</f>
        <v>0.9450651769</v>
      </c>
      <c r="L36" s="11"/>
      <c r="M36" s="11"/>
      <c r="N36" s="14">
        <f>E36*I36*K36</f>
        <v>0</v>
      </c>
      <c r="O36" s="11"/>
      <c r="Q36" s="11"/>
    </row>
    <row r="37">
      <c r="A37" s="2" t="str">
        <f>Inputs!B65</f>
        <v>Cameron Johnson</v>
      </c>
      <c r="B37" s="9" t="str">
        <f t="array" ref="B37:C37">IFNA(INDEX(Inputs!C:D,MATCH(A37,Inputs!B:B,)),"")</f>
        <v>SF</v>
      </c>
      <c r="C37" s="9" t="s">
        <v>38</v>
      </c>
      <c r="D37" s="9" t="str">
        <f t="array" ref="D37">ifna(XLOOKUP(A37,Inputs!B:B,Inputs!F:F,""))</f>
        <v>NYK</v>
      </c>
      <c r="E37" s="10">
        <f t="array" ref="E37">IFNA(INDEX('Player Page'!E:E,MATCH(A37,'Player Page'!A:A,)),"")</f>
        <v>13.9</v>
      </c>
      <c r="F37" s="12">
        <f t="array" ref="F37">IFNA(INDEX('Player Page'!F:F,MATCH(A37,'Player Page'!A:A,)),"")</f>
        <v>0.4877192982</v>
      </c>
      <c r="G37" s="12">
        <f t="array" ref="G37">XLOOKUP(A37,'PPM L10'!B:B,'PPM L10'!X:X)</f>
        <v>0.4388888889</v>
      </c>
      <c r="H37" s="12">
        <f t="array" ref="H37">ifna(XLOOKUP(A37,'Recent Minutes Tracker'!A:A,'Recent Minutes Tracker'!P:P,""))</f>
        <v>23.43333333</v>
      </c>
      <c r="I37" s="11">
        <f t="array" ref="I37">IFNA(INDEX('Opponent Defense'!$E$37:$E$67,MATCH(D37,'Opponent Defense'!$A$37:$A$67,0)),"")</f>
        <v>0.907603442</v>
      </c>
      <c r="J37" s="11">
        <f t="array" ref="J37">IFNA(INDEX('Opponent Defense'!$E$105:$E$134,MATCH(D37,'Opponent Defense'!$A$105:$A$134,0)),"")</f>
        <v>0.9506155571</v>
      </c>
      <c r="K37" s="11">
        <f t="array" ref="K37">ifna(INDEX('Team Defense Hashtag Basketball'!N:N,MATCH(B37&amp;D37,'Team Defense Hashtag Basketball'!A:A,0)),"")</f>
        <v>0.9417249417</v>
      </c>
      <c r="L37" s="11">
        <f t="shared" ref="L37:L38" si="19">I37*0.1+J37*0.4+K37*0.5</f>
        <v>0.9418690379</v>
      </c>
      <c r="M37" s="13">
        <f t="shared" ref="M37:M38" si="20">(F37+G37)/2*L37</f>
        <v>0.4363717809</v>
      </c>
      <c r="N37" s="14">
        <f t="shared" ref="N37:N38" si="21">M37*L37*H37</f>
        <v>9.631218794</v>
      </c>
      <c r="O37" s="15"/>
      <c r="P37" s="9" t="str">
        <f t="shared" ref="P37:P38" si="22">if(O37="","",N37-O37)</f>
        <v/>
      </c>
      <c r="Q37" s="16">
        <f>iferror(if(L37&gt;1,(L37-1)/'Matchup Rating'!$E$4+5,(L37-1)/'Matchup Rating'!$E$9+5),"")</f>
        <v>3.703043492</v>
      </c>
      <c r="R37" s="17">
        <f t="array" ref="R37">IFNA(INDEX('Player Page'!J:J,MATCH(A37,'Player Page'!A:A,0)),"")</f>
        <v>2.5</v>
      </c>
      <c r="S37" s="10">
        <f t="array" ref="S37">IFNA(INDEX('Player Page'!K:K,MATCH(A37,'Player Page'!A:A,0)),"")</f>
        <v>6.2</v>
      </c>
      <c r="T37" s="10">
        <f t="array" ref="T37">IFNA(INDEX('Player Page'!L:L,MATCH(A37,'Player Page'!A:A,0)),"")</f>
        <v>39.8</v>
      </c>
      <c r="U37" s="18">
        <f t="array" ref="U37">ifna(IF(OR(B37="PG",B37="SG"),XLOOKUP(D37,'Opponent Shot Stats'!$A$41:$A$70,'Opponent Shot Stats'!$R$41:$R$70),IF(OR(B37="SF",B37="PF"),XLOOKUP(D37,'Opponent Shot Stats'!$A$111:$A$140,'Opponent Shot Stats'!$R$111:$R$140),XLOOKUP(D37,'Opponent Shot Stats'!$A$181:$A$210,'Opponent Shot Stats'!$R$181:$R$210))),"")</f>
        <v>0.4781879195</v>
      </c>
      <c r="V37" s="19">
        <f t="shared" ref="V37:V38" si="23">R37*U37</f>
        <v>1.195469799</v>
      </c>
      <c r="W37" s="20">
        <f t="shared" ref="W37:W38" si="24">V37-R37</f>
        <v>-1.304530201</v>
      </c>
      <c r="X37" s="9" t="str">
        <f t="array" ref="X37">ifna(XLOOKUP(A37,'Recent Minutes Tracker'!A:A,'Recent Minutes Tracker'!O:O),"")</f>
        <v>DNP</v>
      </c>
      <c r="Y37" s="10">
        <f t="array" ref="Y37">ifna(XLOOKUP(A37,'Recent Minutes Tracker'!A:A,'Recent Minutes Tracker'!M:M),"")</f>
        <v>-5.3</v>
      </c>
    </row>
    <row r="38">
      <c r="A38" s="2" t="str">
        <f>Inputs!B141</f>
        <v>Dorian Finney-Smith</v>
      </c>
      <c r="B38" s="9" t="str">
        <f t="array" ref="B38:C38">IFNA(INDEX(Inputs!C:D,MATCH(A38,Inputs!B:B,)),"")</f>
        <v>SF</v>
      </c>
      <c r="C38" s="9" t="s">
        <v>38</v>
      </c>
      <c r="D38" s="9" t="str">
        <f t="array" ref="D38">ifna(XLOOKUP(A38,Inputs!B:B,Inputs!F:F,""))</f>
        <v>NYK</v>
      </c>
      <c r="E38" s="10">
        <f t="array" ref="E38">IFNA(INDEX('Player Page'!E:E,MATCH(A38,'Player Page'!A:A,)),"")</f>
        <v>9.1</v>
      </c>
      <c r="F38" s="12">
        <f t="array" ref="F38">IFNA(INDEX('Player Page'!F:F,MATCH(A38,'Player Page'!A:A,)),"")</f>
        <v>0.3159722222</v>
      </c>
      <c r="G38" s="12" t="str">
        <f t="array" ref="G38">XLOOKUP(A38,'PPM L10'!B:B,'PPM L10'!X:X)</f>
        <v/>
      </c>
      <c r="H38" s="12">
        <f t="array" ref="H38">ifna(XLOOKUP(A38,'Recent Minutes Tracker'!A:A,'Recent Minutes Tracker'!P:P,""))</f>
        <v>28.36666667</v>
      </c>
      <c r="I38" s="11">
        <f t="array" ref="I38">IFNA(INDEX('Opponent Defense'!$E$37:$E$67,MATCH(D38,'Opponent Defense'!$A$37:$A$67,0)),"")</f>
        <v>0.907603442</v>
      </c>
      <c r="J38" s="11">
        <f t="array" ref="J38">IFNA(INDEX('Opponent Defense'!$E$105:$E$134,MATCH(D38,'Opponent Defense'!$A$105:$A$134,0)),"")</f>
        <v>0.9506155571</v>
      </c>
      <c r="K38" s="11">
        <f t="array" ref="K38">ifna(INDEX('Team Defense Hashtag Basketball'!N:N,MATCH(B38&amp;D38,'Team Defense Hashtag Basketball'!A:A,0)),"")</f>
        <v>0.9417249417</v>
      </c>
      <c r="L38" s="11">
        <f t="shared" si="19"/>
        <v>0.9418690379</v>
      </c>
      <c r="M38" s="13">
        <f t="shared" si="20"/>
        <v>0.1488022265</v>
      </c>
      <c r="N38" s="14">
        <f t="shared" si="21"/>
        <v>3.975651021</v>
      </c>
      <c r="O38" s="15"/>
      <c r="P38" s="9" t="str">
        <f t="shared" si="22"/>
        <v/>
      </c>
      <c r="Q38" s="16">
        <f>iferror(if(L38&gt;1,(L38-1)/'Matchup Rating'!$E$4+5,(L38-1)/'Matchup Rating'!$E$9+5),"")</f>
        <v>3.703043492</v>
      </c>
      <c r="R38" s="17">
        <f t="array" ref="R38">IFNA(INDEX('Player Page'!J:J,MATCH(A38,'Player Page'!A:A,0)),"")</f>
        <v>2.1</v>
      </c>
      <c r="S38" s="10">
        <f t="array" ref="S38">IFNA(INDEX('Player Page'!K:K,MATCH(A38,'Player Page'!A:A,0)),"")</f>
        <v>5.5</v>
      </c>
      <c r="T38" s="10">
        <f t="array" ref="T38">IFNA(INDEX('Player Page'!L:L,MATCH(A38,'Player Page'!A:A,0)),"")</f>
        <v>38.3</v>
      </c>
      <c r="U38" s="18">
        <f t="array" ref="U38">ifna(IF(OR(B38="PG",B38="SG"),XLOOKUP(D38,'Opponent Shot Stats'!$A$41:$A$70,'Opponent Shot Stats'!$R$41:$R$70),IF(OR(B38="SF",B38="PF"),XLOOKUP(D38,'Opponent Shot Stats'!$A$111:$A$140,'Opponent Shot Stats'!$R$111:$R$140),XLOOKUP(D38,'Opponent Shot Stats'!$A$181:$A$210,'Opponent Shot Stats'!$R$181:$R$210))),"")</f>
        <v>0.4781879195</v>
      </c>
      <c r="V38" s="19">
        <f t="shared" si="23"/>
        <v>1.004194631</v>
      </c>
      <c r="W38" s="20">
        <f t="shared" si="24"/>
        <v>-1.095805369</v>
      </c>
      <c r="X38" s="9" t="str">
        <f t="array" ref="X38">ifna(XLOOKUP(A38,'Recent Minutes Tracker'!A:A,'Recent Minutes Tracker'!O:O),"")</f>
        <v>DNP</v>
      </c>
      <c r="Y38" s="10">
        <f t="array" ref="Y38">ifna(XLOOKUP(A38,'Recent Minutes Tracker'!A:A,'Recent Minutes Tracker'!M:M),"")</f>
        <v>1.9</v>
      </c>
    </row>
    <row r="39" hidden="1">
      <c r="A39" s="2" t="str">
        <f>Inputs!B46</f>
        <v>Bismack Biyombo</v>
      </c>
      <c r="B39" s="9" t="str">
        <f t="array" ref="B39:C39">IFNA(INDEX(Inputs!C:D,MATCH(A39,Inputs!B:B,)),"")</f>
        <v>PF</v>
      </c>
      <c r="C39" s="9" t="s">
        <v>40</v>
      </c>
      <c r="D39" s="9" t="str">
        <f t="array" ref="D39">ifna(INDEX(Inputs!F:F,MATCH(A39,Inputs!B:B,0)),"")</f>
        <v>LAL</v>
      </c>
      <c r="E39" s="10" t="str">
        <f t="array" ref="E39">IFNA(INDEX('Player Page'!E:E,MATCH(A39,'Player Page'!A:A,)),"")</f>
        <v/>
      </c>
      <c r="F39" s="10"/>
      <c r="G39" s="10"/>
      <c r="H39" s="12">
        <f t="array" ref="H39">ifna(XLOOKUP(A39,'Recent Minutes Tracker'!A:A,'Recent Minutes Tracker'!P:P,""))</f>
        <v>3.333333333</v>
      </c>
      <c r="I39" s="11">
        <f t="array" ref="I39">IFNA(INDEX('Opponent Defense'!$D$37:$D$67,MATCH(D39,'Opponent Defense'!$A$37:$A$67)),"")</f>
        <v>0.9097894709</v>
      </c>
      <c r="J39" s="11"/>
      <c r="K39" s="11">
        <f t="array" ref="K39">ifna(INDEX('Team Defense Hashtag Basketball'!N:N,MATCH(B39&amp;D39,'Team Defense Hashtag Basketball'!A:A,0)),"")</f>
        <v>1.024208566</v>
      </c>
      <c r="L39" s="11"/>
      <c r="M39" s="11"/>
    </row>
    <row r="40" hidden="1">
      <c r="A40" s="2" t="str">
        <f>Inputs!B501</f>
        <v>Blake Wesley</v>
      </c>
      <c r="B40" s="9" t="str">
        <f t="array" ref="B40:C40">IFNA(INDEX(Inputs!C:D,MATCH(A40,Inputs!B:B,)),"")</f>
        <v>SG</v>
      </c>
      <c r="C40" s="9" t="s">
        <v>41</v>
      </c>
      <c r="D40" s="9" t="str">
        <f t="array" ref="D40">ifna(INDEX(Inputs!F:F,MATCH(A40,Inputs!B:B,0)),"")</f>
        <v>DEN</v>
      </c>
      <c r="E40" s="10" t="str">
        <f t="array" ref="E40">IFNA(INDEX('Player Page'!E:E,MATCH(A40,'Player Page'!A:A,)),"")</f>
        <v/>
      </c>
      <c r="F40" s="10"/>
      <c r="G40" s="10"/>
      <c r="H40" s="12" t="str">
        <f t="array" ref="H40">ifna(XLOOKUP(A40,'Recent Minutes Tracker'!A:A,'Recent Minutes Tracker'!P:P,""))</f>
        <v/>
      </c>
      <c r="I40" s="11">
        <f t="array" ref="I40">IFNA(INDEX('Opponent Defense'!$D$37:$D$67,MATCH(D40,'Opponent Defense'!$A$37:$A$67)),"")</f>
        <v>0.9097894709</v>
      </c>
      <c r="J40" s="11"/>
      <c r="K40" s="11">
        <f t="array" ref="K40">ifna(INDEX('Team Defense Hashtag Basketball'!N:N,MATCH(B40&amp;D40,'Team Defense Hashtag Basketball'!A:A,0)),"")</f>
        <v>1.008327025</v>
      </c>
      <c r="L40" s="11"/>
      <c r="M40" s="11"/>
    </row>
    <row r="41" hidden="1">
      <c r="A41" s="2" t="str">
        <f>Inputs!B293</f>
        <v>Boban Marjanovic</v>
      </c>
      <c r="B41" s="9" t="str">
        <f t="array" ref="B41:C41">IFNA(INDEX(Inputs!C:D,MATCH(A41,Inputs!B:B,)),"")</f>
        <v>C</v>
      </c>
      <c r="C41" s="9" t="s">
        <v>28</v>
      </c>
      <c r="D41" s="9" t="str">
        <f t="array" ref="D41">ifna(INDEX(Inputs!F:F,MATCH(A41,Inputs!B:B,0)),"")</f>
        <v>POR</v>
      </c>
      <c r="E41" s="10" t="str">
        <f t="array" ref="E41">IFNA(INDEX('Player Page'!E:E,MATCH(A41,'Player Page'!A:A,)),"")</f>
        <v/>
      </c>
      <c r="F41" s="10"/>
      <c r="G41" s="10"/>
      <c r="H41" s="12">
        <f t="array" ref="H41">ifna(XLOOKUP(A41,'Recent Minutes Tracker'!A:A,'Recent Minutes Tracker'!P:P,""))</f>
        <v>0</v>
      </c>
      <c r="I41" s="11">
        <f t="array" ref="I41">IFNA(INDEX('Opponent Defense'!$D$37:$D$67,MATCH(D41,'Opponent Defense'!$A$37:$A$67)),"")</f>
        <v>1.019289039</v>
      </c>
      <c r="J41" s="11"/>
      <c r="K41" s="11">
        <f t="array" ref="K41">ifna(INDEX('Team Defense Hashtag Basketball'!N:N,MATCH(B41&amp;D41,'Team Defense Hashtag Basketball'!A:A,0)),"")</f>
        <v>1.137242767</v>
      </c>
      <c r="L41" s="11"/>
      <c r="M41" s="11"/>
    </row>
    <row r="42">
      <c r="A42" s="2" t="str">
        <f>Inputs!B60</f>
        <v>Mikal Bridges</v>
      </c>
      <c r="B42" s="9" t="str">
        <f t="array" ref="B42:C42">IFNA(INDEX(Inputs!C:D,MATCH(A42,Inputs!B:B,)),"")</f>
        <v>SF</v>
      </c>
      <c r="C42" s="9" t="s">
        <v>38</v>
      </c>
      <c r="D42" s="9" t="str">
        <f t="array" ref="D42">ifna(XLOOKUP(A42,Inputs!B:B,Inputs!F:F,""))</f>
        <v>NYK</v>
      </c>
      <c r="E42" s="10">
        <f t="array" ref="E42">IFNA(INDEX('Player Page'!E:E,MATCH(A42,'Player Page'!A:A,)),"")</f>
        <v>21.9</v>
      </c>
      <c r="F42" s="12">
        <f t="array" ref="F42">IFNA(INDEX('Player Page'!F:F,MATCH(A42,'Player Page'!A:A,)),"")</f>
        <v>0.6239316239</v>
      </c>
      <c r="G42" s="12">
        <f t="array" ref="G42">XLOOKUP(A42,'PPM L10'!B:B,'PPM L10'!X:X)</f>
        <v>0.4805555556</v>
      </c>
      <c r="H42" s="12">
        <f t="array" ref="H42">ifna(XLOOKUP(A42,'Recent Minutes Tracker'!A:A,'Recent Minutes Tracker'!P:P,""))</f>
        <v>32.3</v>
      </c>
      <c r="I42" s="11">
        <f t="array" ref="I42">IFNA(INDEX('Opponent Defense'!$E$37:$E$67,MATCH(D42,'Opponent Defense'!$A$37:$A$67,0)),"")</f>
        <v>0.907603442</v>
      </c>
      <c r="J42" s="11">
        <f t="array" ref="J42">IFNA(INDEX('Opponent Defense'!$E$105:$E$134,MATCH(D42,'Opponent Defense'!$A$105:$A$134,0)),"")</f>
        <v>0.9506155571</v>
      </c>
      <c r="K42" s="11">
        <f t="array" ref="K42">ifna(INDEX('Team Defense Hashtag Basketball'!N:N,MATCH(B42&amp;D42,'Team Defense Hashtag Basketball'!A:A,0)),"")</f>
        <v>0.9417249417</v>
      </c>
      <c r="L42" s="11">
        <f t="shared" ref="L42:L44" si="25">I42*0.1+J42*0.4+K42*0.5</f>
        <v>0.9418690379</v>
      </c>
      <c r="M42" s="13">
        <f t="shared" ref="M42:M44" si="26">(F42+G42)/2*L42</f>
        <v>0.5201411386</v>
      </c>
      <c r="N42" s="14">
        <f t="shared" ref="N42:N44" si="27">M42*L42*H42</f>
        <v>15.82392613</v>
      </c>
      <c r="O42" s="15"/>
      <c r="P42" s="9" t="str">
        <f t="shared" ref="P42:P44" si="28">if(O42="","",N42-O42)</f>
        <v/>
      </c>
      <c r="Q42" s="16">
        <f>iferror(if(L42&gt;1,(L42-1)/'Matchup Rating'!$E$4+5,(L42-1)/'Matchup Rating'!$E$9+5),"")</f>
        <v>3.703043492</v>
      </c>
      <c r="R42" s="17">
        <f t="array" ref="R42">IFNA(INDEX('Player Page'!J:J,MATCH(A42,'Player Page'!A:A,0)),"")</f>
        <v>2.5</v>
      </c>
      <c r="S42" s="10">
        <f t="array" ref="S42">IFNA(INDEX('Player Page'!K:K,MATCH(A42,'Player Page'!A:A,0)),"")</f>
        <v>6.7</v>
      </c>
      <c r="T42" s="10">
        <f t="array" ref="T42">IFNA(INDEX('Player Page'!L:L,MATCH(A42,'Player Page'!A:A,0)),"")</f>
        <v>37.1</v>
      </c>
      <c r="U42" s="18">
        <f t="array" ref="U42">ifna(IF(OR(B42="PG",B42="SG"),XLOOKUP(D42,'Opponent Shot Stats'!$A$41:$A$70,'Opponent Shot Stats'!$R$41:$R$70),IF(OR(B42="SF",B42="PF"),XLOOKUP(D42,'Opponent Shot Stats'!$A$111:$A$140,'Opponent Shot Stats'!$R$111:$R$140),XLOOKUP(D42,'Opponent Shot Stats'!$A$181:$A$210,'Opponent Shot Stats'!$R$181:$R$210))),"")</f>
        <v>0.4781879195</v>
      </c>
      <c r="V42" s="19">
        <f t="shared" ref="V42:V44" si="29">R42*U42</f>
        <v>1.195469799</v>
      </c>
      <c r="W42" s="20">
        <f t="shared" ref="W42:W44" si="30">V42-R42</f>
        <v>-1.304530201</v>
      </c>
      <c r="X42" s="9" t="str">
        <f t="array" ref="X42">ifna(XLOOKUP(A42,'Recent Minutes Tracker'!A:A,'Recent Minutes Tracker'!O:O),"")</f>
        <v/>
      </c>
      <c r="Y42" s="10">
        <f t="array" ref="Y42">ifna(XLOOKUP(A42,'Recent Minutes Tracker'!A:A,'Recent Minutes Tracker'!M:M),"")</f>
        <v>-4.7</v>
      </c>
    </row>
    <row r="43">
      <c r="A43" s="2" t="str">
        <f>Inputs!B99</f>
        <v>Nic Claxton</v>
      </c>
      <c r="B43" s="9" t="str">
        <f t="array" ref="B43:C43">IFNA(INDEX(Inputs!C:D,MATCH(A43,Inputs!B:B,)),"")</f>
        <v>C</v>
      </c>
      <c r="C43" s="9" t="s">
        <v>38</v>
      </c>
      <c r="D43" s="9" t="str">
        <f t="array" ref="D43">ifna(INDEX(Inputs!F:F,MATCH(A43,Inputs!B:B,0)),"")</f>
        <v>NYK</v>
      </c>
      <c r="E43" s="10">
        <f t="array" ref="E43">IFNA(INDEX('Player Page'!E:E,MATCH(A43,'Player Page'!A:A,)),"")</f>
        <v>12.4</v>
      </c>
      <c r="F43" s="12">
        <f t="array" ref="F43">IFNA(INDEX('Player Page'!F:F,MATCH(A43,'Player Page'!A:A,)),"")</f>
        <v>0.4189189189</v>
      </c>
      <c r="G43" s="12">
        <f t="array" ref="G43">XLOOKUP(A43,'PPM L10'!B:B,'PPM L10'!X:X)</f>
        <v>0.3472222222</v>
      </c>
      <c r="H43" s="12">
        <f t="array" ref="H43">ifna(XLOOKUP(A43,'Recent Minutes Tracker'!A:A,'Recent Minutes Tracker'!P:P,""))</f>
        <v>30.23333333</v>
      </c>
      <c r="I43" s="11">
        <f t="array" ref="I43">IFNA(INDEX('Opponent Defense'!$E$37:$E$67,MATCH(D43,'Opponent Defense'!$A$37:$A$67,0)),"")</f>
        <v>0.907603442</v>
      </c>
      <c r="J43" s="11">
        <f t="array" ref="J43">IFNA(INDEX('Opponent Defense'!$E$105:$E$134,MATCH(D43,'Opponent Defense'!$A$105:$A$134,0)),"")</f>
        <v>0.9506155571</v>
      </c>
      <c r="K43" s="11">
        <f t="array" ref="K43">ifna(INDEX('Team Defense Hashtag Basketball'!N:N,MATCH(B43&amp;D43,'Team Defense Hashtag Basketball'!A:A,0)),"")</f>
        <v>0.8958687916</v>
      </c>
      <c r="L43" s="11">
        <f t="shared" si="25"/>
        <v>0.9189409628</v>
      </c>
      <c r="M43" s="13">
        <f t="shared" si="26"/>
        <v>0.352019239</v>
      </c>
      <c r="N43" s="14">
        <f t="shared" si="27"/>
        <v>9.780026761</v>
      </c>
      <c r="O43" s="15"/>
      <c r="P43" s="9" t="str">
        <f t="shared" si="28"/>
        <v/>
      </c>
      <c r="Q43" s="16">
        <f>iferror(if(L43&gt;1,(L43-1)/'Matchup Rating'!$E$4+5,(L43-1)/'Matchup Rating'!$E$9+5),"")</f>
        <v>3.191496544</v>
      </c>
      <c r="R43" s="17">
        <f t="array" ref="R43">IFNA(INDEX('Player Page'!J:J,MATCH(A43,'Player Page'!A:A,0)),"")</f>
        <v>0</v>
      </c>
      <c r="S43" s="10">
        <f t="array" ref="S43">IFNA(INDEX('Player Page'!K:K,MATCH(A43,'Player Page'!A:A,0)),"")</f>
        <v>0.1</v>
      </c>
      <c r="T43" s="10">
        <f t="array" ref="T43">IFNA(INDEX('Player Page'!L:L,MATCH(A43,'Player Page'!A:A,0)),"")</f>
        <v>33.3</v>
      </c>
      <c r="U43" s="18">
        <f t="array" ref="U43">ifna(IF(OR(B43="PG",B43="SG"),XLOOKUP(D43,'Opponent Shot Stats'!$A$41:$A$70,'Opponent Shot Stats'!$R$41:$R$70),IF(OR(B43="SF",B43="PF"),XLOOKUP(D43,'Opponent Shot Stats'!$A$111:$A$140,'Opponent Shot Stats'!$R$111:$R$140),XLOOKUP(D43,'Opponent Shot Stats'!$A$181:$A$210,'Opponent Shot Stats'!$R$181:$R$210))),"")</f>
        <v>0.6338028169</v>
      </c>
      <c r="V43" s="19">
        <f t="shared" si="29"/>
        <v>0</v>
      </c>
      <c r="W43" s="20">
        <f t="shared" si="30"/>
        <v>0</v>
      </c>
    </row>
    <row r="44">
      <c r="A44" s="2" t="str">
        <f>Inputs!B460</f>
        <v>Cam Thomas</v>
      </c>
      <c r="B44" s="9" t="str">
        <f t="array" ref="B44:C44">IFNA(INDEX(Inputs!C:D,MATCH(A44,Inputs!B:B,)),"")</f>
        <v>PG</v>
      </c>
      <c r="C44" s="9" t="s">
        <v>38</v>
      </c>
      <c r="D44" s="9" t="str">
        <f t="array" ref="D44">ifna(XLOOKUP(A44,Inputs!B:B,Inputs!F:F,""))</f>
        <v>NYK</v>
      </c>
      <c r="E44" s="10">
        <f t="array" ref="E44">IFNA(INDEX('Player Page'!E:E,MATCH(A44,'Player Page'!A:A,)),"")</f>
        <v>21.7</v>
      </c>
      <c r="F44" s="12">
        <f t="array" ref="F44">IFNA(INDEX('Player Page'!F:F,MATCH(A44,'Player Page'!A:A,)),"")</f>
        <v>0.7431506849</v>
      </c>
      <c r="G44" s="12">
        <f t="array" ref="G44">XLOOKUP(A44,'PPM L10'!B:B,'PPM L10'!X:X)</f>
        <v>0.7055555556</v>
      </c>
      <c r="H44" s="12">
        <f t="array" ref="H44">ifna(XLOOKUP(A44,'Recent Minutes Tracker'!A:A,'Recent Minutes Tracker'!P:P,""))</f>
        <v>37.06666667</v>
      </c>
      <c r="I44" s="11">
        <f t="array" ref="I44">IFNA(INDEX('Opponent Defense'!$E$37:$E$67,MATCH(D44,'Opponent Defense'!$A$37:$A$67,0)),"")</f>
        <v>0.907603442</v>
      </c>
      <c r="J44" s="11">
        <f t="array" ref="J44">IFNA(INDEX('Opponent Defense'!$E$105:$E$134,MATCH(D44,'Opponent Defense'!$A$105:$A$134,0)),"")</f>
        <v>0.9506155571</v>
      </c>
      <c r="K44" s="11">
        <f t="array" ref="K44">ifna(INDEX('Team Defense Hashtag Basketball'!N:N,MATCH(B44&amp;D44,'Team Defense Hashtag Basketball'!A:A,0)),"")</f>
        <v>0.8400852878</v>
      </c>
      <c r="L44" s="11">
        <f t="shared" si="25"/>
        <v>0.891049211</v>
      </c>
      <c r="M44" s="13">
        <f t="shared" si="26"/>
        <v>0.6454342763</v>
      </c>
      <c r="N44" s="14">
        <f t="shared" si="27"/>
        <v>21.31754791</v>
      </c>
      <c r="O44" s="15"/>
      <c r="P44" s="9" t="str">
        <f t="shared" si="28"/>
        <v/>
      </c>
      <c r="Q44" s="16">
        <f>iferror(if(L44&gt;1,(L44-1)/'Matchup Rating'!$E$4+5,(L44-1)/'Matchup Rating'!$E$9+5),"")</f>
        <v>2.569205293</v>
      </c>
      <c r="R44" s="17">
        <f t="array" ref="R44">IFNA(INDEX('Player Page'!J:J,MATCH(A44,'Player Page'!A:A,0)),"")</f>
        <v>2</v>
      </c>
      <c r="S44" s="10">
        <f t="array" ref="S44">IFNA(INDEX('Player Page'!K:K,MATCH(A44,'Player Page'!A:A,0)),"")</f>
        <v>5.5</v>
      </c>
      <c r="T44" s="10">
        <f t="array" ref="T44">IFNA(INDEX('Player Page'!L:L,MATCH(A44,'Player Page'!A:A,0)),"")</f>
        <v>36.3</v>
      </c>
      <c r="U44" s="18">
        <f t="array" ref="U44">ifna(IF(OR(B44="PG",B44="SG"),XLOOKUP(D44,'Opponent Shot Stats'!$A$41:$A$70,'Opponent Shot Stats'!$R$41:$R$70),IF(OR(B44="SF",B44="PF"),XLOOKUP(D44,'Opponent Shot Stats'!$A$111:$A$140,'Opponent Shot Stats'!$R$111:$R$140),XLOOKUP(D44,'Opponent Shot Stats'!$A$181:$A$210,'Opponent Shot Stats'!$R$181:$R$210))),"")</f>
        <v>0.9724849527</v>
      </c>
      <c r="V44" s="19">
        <f t="shared" si="29"/>
        <v>1.944969905</v>
      </c>
      <c r="W44" s="20">
        <f t="shared" si="30"/>
        <v>-0.05503009458</v>
      </c>
      <c r="X44" s="9" t="str">
        <f t="array" ref="X44">ifna(XLOOKUP(A44,'Recent Minutes Tracker'!A:A,'Recent Minutes Tracker'!O:O),"")</f>
        <v/>
      </c>
      <c r="Y44" s="10">
        <f t="array" ref="Y44">ifna(XLOOKUP(A44,'Recent Minutes Tracker'!A:A,'Recent Minutes Tracker'!M:M),"")</f>
        <v>0.4</v>
      </c>
    </row>
    <row r="45" hidden="1">
      <c r="A45" s="2" t="str">
        <f>Inputs!B51</f>
        <v>Bol Bol</v>
      </c>
      <c r="B45" s="9" t="str">
        <f t="array" ref="B45:C45">IFNA(INDEX(Inputs!C:D,MATCH(A45,Inputs!B:B,)),"")</f>
        <v>C</v>
      </c>
      <c r="C45" s="9" t="s">
        <v>42</v>
      </c>
      <c r="D45" s="9" t="str">
        <f t="array" ref="D45">ifna(INDEX(Inputs!F:F,MATCH(A45,Inputs!B:B,0)),"")</f>
        <v>SAC</v>
      </c>
      <c r="E45" s="10" t="str">
        <f t="array" ref="E45">IFNA(INDEX('Player Page'!E:E,MATCH(A45,'Player Page'!A:A,)),"")</f>
        <v/>
      </c>
      <c r="F45" s="10"/>
      <c r="G45" s="10"/>
      <c r="H45" s="12">
        <f t="array" ref="H45">ifna(XLOOKUP(A45,'Recent Minutes Tracker'!A:A,'Recent Minutes Tracker'!P:P,""))</f>
        <v>12.6</v>
      </c>
      <c r="I45" s="11">
        <f t="array" ref="I45">IFNA(INDEX('Opponent Defense'!$D$37:$D$67,MATCH(D45,'Opponent Defense'!$A$37:$A$67)),"")</f>
        <v>1.019289039</v>
      </c>
      <c r="J45" s="11"/>
      <c r="K45" s="11">
        <f t="array" ref="K45">ifna(INDEX('Team Defense Hashtag Basketball'!N:N,MATCH(B45&amp;D45,'Team Defense Hashtag Basketball'!A:A,0)),"")</f>
        <v>0.7705399969</v>
      </c>
      <c r="L45" s="11"/>
      <c r="M45" s="11"/>
    </row>
    <row r="46" hidden="1">
      <c r="A46" s="2" t="str">
        <f>Inputs!B268</f>
        <v>Bones Hyland</v>
      </c>
      <c r="B46" s="9" t="str">
        <f t="array" ref="B46:C46">IFNA(INDEX(Inputs!C:D,MATCH(A46,Inputs!B:B,)),"")</f>
        <v>PG</v>
      </c>
      <c r="C46" s="9" t="s">
        <v>36</v>
      </c>
      <c r="D46" s="9" t="str">
        <f t="array" ref="D46">ifna(INDEX(Inputs!F:F,MATCH(A46,Inputs!B:B,0)),"")</f>
        <v>UTA</v>
      </c>
      <c r="E46" s="10" t="str">
        <f t="array" ref="E46">IFNA(INDEX('Player Page'!E:E,MATCH(A46,'Player Page'!A:A,)),"")</f>
        <v/>
      </c>
      <c r="F46" s="10"/>
      <c r="G46" s="10"/>
      <c r="H46" s="12">
        <f t="array" ref="H46">ifna(XLOOKUP(A46,'Recent Minutes Tracker'!A:A,'Recent Minutes Tracker'!P:P,""))</f>
        <v>6.6</v>
      </c>
      <c r="I46" s="11">
        <f t="array" ref="I46">IFNA(INDEX('Opponent Defense'!$D$37:$D$67,MATCH(D46,'Opponent Defense'!$A$37:$A$67)),"")</f>
        <v>1.019289039</v>
      </c>
      <c r="J46" s="11"/>
      <c r="K46" s="11">
        <f t="array" ref="K46">ifna(INDEX('Team Defense Hashtag Basketball'!N:N,MATCH(B46&amp;D46,'Team Defense Hashtag Basketball'!A:A,0)),"")</f>
        <v>1.087420043</v>
      </c>
      <c r="L46" s="11"/>
      <c r="M46" s="11"/>
      <c r="N46" s="14">
        <f>E46*I46*K46</f>
        <v>0</v>
      </c>
      <c r="O46" s="16"/>
      <c r="P46" s="16">
        <f>if(D46="","",N46-E46)</f>
        <v>0</v>
      </c>
      <c r="Q46" s="16"/>
    </row>
    <row r="47">
      <c r="A47" s="2" t="str">
        <f>Inputs!B423</f>
        <v>Dennis Schroder</v>
      </c>
      <c r="B47" s="9" t="str">
        <f t="array" ref="B47:C47">IFNA(INDEX(Inputs!C:D,MATCH(A47,Inputs!B:B,)),"")</f>
        <v>PG</v>
      </c>
      <c r="C47" s="9" t="s">
        <v>38</v>
      </c>
      <c r="D47" s="9" t="str">
        <f t="array" ref="D47">ifna(XLOOKUP(A47,Inputs!B:B,Inputs!F:F,""))</f>
        <v>NYK</v>
      </c>
      <c r="E47" s="10">
        <f t="array" ref="E47">IFNA(INDEX('Player Page'!E:E,MATCH(A47,'Player Page'!A:A,)),"")</f>
        <v>13.8</v>
      </c>
      <c r="F47" s="12">
        <f t="array" ref="F47">IFNA(INDEX('Player Page'!F:F,MATCH(A47,'Player Page'!A:A,)),"")</f>
        <v>0.4480519481</v>
      </c>
      <c r="G47" s="12">
        <f t="array" ref="G47">XLOOKUP(A47,'PPM L10'!B:B,'PPM L10'!X:X)</f>
        <v>0.4277777778</v>
      </c>
      <c r="H47" s="12">
        <f t="array" ref="H47">ifna(XLOOKUP(A47,'Recent Minutes Tracker'!A:A,'Recent Minutes Tracker'!P:P,""))</f>
        <v>32.5</v>
      </c>
      <c r="I47" s="11">
        <f t="array" ref="I47">IFNA(INDEX('Opponent Defense'!$E$37:$E$67,MATCH(D47,'Opponent Defense'!$A$37:$A$67,0)),"")</f>
        <v>0.907603442</v>
      </c>
      <c r="J47" s="11">
        <f t="array" ref="J47">IFNA(INDEX('Opponent Defense'!$E$105:$E$134,MATCH(D47,'Opponent Defense'!$A$105:$A$134,0)),"")</f>
        <v>0.9506155571</v>
      </c>
      <c r="K47" s="11">
        <f t="array" ref="K47">ifna(INDEX('Team Defense Hashtag Basketball'!N:N,MATCH(B47&amp;D47,'Team Defense Hashtag Basketball'!A:A,0)),"")</f>
        <v>0.8400852878</v>
      </c>
      <c r="L47" s="11">
        <f t="shared" ref="L47:L48" si="31">I47*0.1+J47*0.4+K47*0.5</f>
        <v>0.891049211</v>
      </c>
      <c r="M47" s="13">
        <f t="shared" ref="M47:M48" si="32">(F47+G47)/2*L47</f>
        <v>0.3902036931</v>
      </c>
      <c r="N47" s="14">
        <f t="shared" ref="N47:N48" si="33">M47*L47*H47</f>
        <v>11.29994752</v>
      </c>
      <c r="O47" s="15"/>
      <c r="P47" s="9" t="str">
        <f t="shared" ref="P47:P48" si="34">if(O47="","",N47-O47)</f>
        <v/>
      </c>
      <c r="Q47" s="16">
        <f>iferror(if(L47&gt;1,(L47-1)/'Matchup Rating'!$E$4+5,(L47-1)/'Matchup Rating'!$E$9+5),"")</f>
        <v>2.569205293</v>
      </c>
      <c r="R47" s="17">
        <f t="array" ref="R47">IFNA(INDEX('Player Page'!J:J,MATCH(A47,'Player Page'!A:A,0)),"")</f>
        <v>1.5</v>
      </c>
      <c r="S47" s="10">
        <f t="array" ref="S47">IFNA(INDEX('Player Page'!K:K,MATCH(A47,'Player Page'!A:A,0)),"")</f>
        <v>4.3</v>
      </c>
      <c r="T47" s="10">
        <f t="array" ref="T47">IFNA(INDEX('Player Page'!L:L,MATCH(A47,'Player Page'!A:A,0)),"")</f>
        <v>34.5</v>
      </c>
      <c r="U47" s="18">
        <f t="array" ref="U47">ifna(IF(OR(B47="PG",B47="SG"),XLOOKUP(D47,'Opponent Shot Stats'!$A$41:$A$70,'Opponent Shot Stats'!$R$41:$R$70),IF(OR(B47="SF",B47="PF"),XLOOKUP(D47,'Opponent Shot Stats'!$A$111:$A$140,'Opponent Shot Stats'!$R$111:$R$140),XLOOKUP(D47,'Opponent Shot Stats'!$A$181:$A$210,'Opponent Shot Stats'!$R$181:$R$210))),"")</f>
        <v>0.9724849527</v>
      </c>
      <c r="V47" s="19">
        <f t="shared" ref="V47:V48" si="35">R47*U47</f>
        <v>1.458727429</v>
      </c>
      <c r="W47" s="20">
        <f t="shared" ref="W47:W48" si="36">V47-R47</f>
        <v>-0.04127257094</v>
      </c>
      <c r="X47" s="9" t="str">
        <f t="array" ref="X47">ifna(XLOOKUP(A47,'Recent Minutes Tracker'!A:A,'Recent Minutes Tracker'!O:O),"")</f>
        <v/>
      </c>
      <c r="Y47" s="10">
        <f t="array" ref="Y47">ifna(XLOOKUP(A47,'Recent Minutes Tracker'!A:A,'Recent Minutes Tracker'!M:M),"")</f>
        <v>0.7</v>
      </c>
    </row>
    <row r="48">
      <c r="A48" s="2" t="str">
        <f>Inputs!B399</f>
        <v>Nick Richards</v>
      </c>
      <c r="B48" s="9" t="str">
        <f t="array" ref="B48:C48">IFNA(INDEX(Inputs!C:D,MATCH(A48,Inputs!B:B,)),"")</f>
        <v>C</v>
      </c>
      <c r="C48" s="9" t="s">
        <v>35</v>
      </c>
      <c r="D48" s="9" t="str">
        <f t="array" ref="D48">ifna(XLOOKUP(A48,Inputs!B:B,Inputs!F:F,""))</f>
        <v>BOS</v>
      </c>
      <c r="E48" s="10">
        <f t="array" ref="E48">IFNA(INDEX('Player Page'!E:E,MATCH(A48,'Player Page'!A:A,)),"")</f>
        <v>9.5</v>
      </c>
      <c r="F48" s="12">
        <f t="array" ref="F48">IFNA(INDEX('Player Page'!F:F,MATCH(A48,'Player Page'!A:A,)),"")</f>
        <v>0.3754940711</v>
      </c>
      <c r="G48" s="12">
        <f t="array" ref="G48">XLOOKUP(A48,'PPM L10'!B:B,'PPM L10'!X:X)</f>
        <v>0.3361111111</v>
      </c>
      <c r="H48" s="12">
        <f t="array" ref="H48">ifna(XLOOKUP(A48,'Recent Minutes Tracker'!A:A,'Recent Minutes Tracker'!P:P,""))</f>
        <v>21.63333333</v>
      </c>
      <c r="I48" s="11">
        <f t="array" ref="I48">IFNA(INDEX('Opponent Defense'!$E$37:$E$67,MATCH(D48,'Opponent Defense'!$A$37:$A$67,0)),"")</f>
        <v>0.9508309053</v>
      </c>
      <c r="J48" s="11">
        <f t="array" ref="J48">IFNA(INDEX('Opponent Defense'!$E$105:$E$134,MATCH(D48,'Opponent Defense'!$A$105:$A$134,0)),"")</f>
        <v>1.01215237</v>
      </c>
      <c r="K48" s="11">
        <f t="array" ref="K48">ifna(INDEX('Team Defense Hashtag Basketball'!N:N,MATCH(B48&amp;D48,'Team Defense Hashtag Basketball'!A:A,0)),"")</f>
        <v>1.04904843</v>
      </c>
      <c r="L48" s="11">
        <f t="shared" si="31"/>
        <v>1.024468253</v>
      </c>
      <c r="M48" s="13">
        <f t="shared" si="32"/>
        <v>0.3645084591</v>
      </c>
      <c r="N48" s="14">
        <f t="shared" si="33"/>
        <v>8.078478216</v>
      </c>
      <c r="P48" s="9" t="str">
        <f t="shared" si="34"/>
        <v/>
      </c>
      <c r="Q48" s="16">
        <f>iferror(if(L48&gt;1,(L48-1)/'Matchup Rating'!$E$4+5,(L48-1)/'Matchup Rating'!$E$9+5),"")</f>
        <v>5.73343567</v>
      </c>
      <c r="R48" s="15"/>
      <c r="S48" s="10">
        <f t="array" ref="S48">IFNA(INDEX('Player Page'!K:K,MATCH(A48,'Player Page'!A:A,0)),"")</f>
        <v>0</v>
      </c>
      <c r="T48" s="10">
        <f t="array" ref="T48">IFNA(INDEX('Player Page'!L:L,MATCH(A48,'Player Page'!A:A,0)),"")</f>
        <v>0</v>
      </c>
      <c r="U48" s="18">
        <f t="array" ref="U48">ifna(IF(OR(B48="PG",B48="SG"),XLOOKUP(D48,'Opponent Shot Stats'!$A$41:$A$70,'Opponent Shot Stats'!$R$41:$R$70),IF(OR(B48="SF",B48="PF"),XLOOKUP(D48,'Opponent Shot Stats'!$A$111:$A$140,'Opponent Shot Stats'!$R$111:$R$140),XLOOKUP(D48,'Opponent Shot Stats'!$A$181:$A$210,'Opponent Shot Stats'!$R$181:$R$210))),"")</f>
        <v>1.408450704</v>
      </c>
      <c r="V48" s="19">
        <f t="shared" si="35"/>
        <v>0</v>
      </c>
      <c r="W48" s="20">
        <f t="shared" si="36"/>
        <v>0</v>
      </c>
      <c r="X48" s="9" t="str">
        <f t="array" ref="X48">ifna(XLOOKUP(A48,'Recent Minutes Tracker'!A:A,'Recent Minutes Tracker'!O:O),"")</f>
        <v/>
      </c>
      <c r="Y48" s="10">
        <f t="array" ref="Y48">ifna(XLOOKUP(A48,'Recent Minutes Tracker'!A:A,'Recent Minutes Tracker'!M:M),"")</f>
        <v>-7.4</v>
      </c>
    </row>
    <row r="49" hidden="1">
      <c r="A49" s="2" t="str">
        <f>Inputs!B97</f>
        <v>Brandon Clarke</v>
      </c>
      <c r="B49" s="9" t="str">
        <f t="array" ref="B49:C49">IFNA(INDEX(Inputs!C:D,MATCH(A49,Inputs!B:B,)),"")</f>
        <v>PF</v>
      </c>
      <c r="C49" s="9" t="s">
        <v>40</v>
      </c>
      <c r="D49" s="9" t="str">
        <f t="array" ref="D49">ifna(INDEX(Inputs!F:F,MATCH(A49,Inputs!B:B,0)),"")</f>
        <v>LAL</v>
      </c>
      <c r="E49" s="10" t="str">
        <f t="array" ref="E49">IFNA(INDEX('Player Page'!E:E,MATCH(A49,'Player Page'!A:A,)),"")</f>
        <v/>
      </c>
      <c r="F49" s="10"/>
      <c r="G49" s="10"/>
      <c r="H49" s="12">
        <f t="array" ref="H49">ifna(XLOOKUP(A49,'Recent Minutes Tracker'!A:A,'Recent Minutes Tracker'!P:P,""))</f>
        <v>21.46666667</v>
      </c>
      <c r="I49" s="11">
        <f t="array" ref="I49">IFNA(INDEX('Opponent Defense'!$D$37:$D$67,MATCH(D49,'Opponent Defense'!$A$37:$A$67)),"")</f>
        <v>0.9097894709</v>
      </c>
      <c r="J49" s="11"/>
      <c r="K49" s="11">
        <f t="array" ref="K49">ifna(INDEX('Team Defense Hashtag Basketball'!N:N,MATCH(B49&amp;D49,'Team Defense Hashtag Basketball'!A:A,0)),"")</f>
        <v>1.024208566</v>
      </c>
      <c r="L49" s="11"/>
      <c r="M49" s="11"/>
    </row>
    <row r="50">
      <c r="A50" s="2" t="str">
        <f>Inputs!B61</f>
        <v>Miles Bridges</v>
      </c>
      <c r="B50" s="9" t="str">
        <f t="array" ref="B50:C50">IFNA(INDEX(Inputs!C:D,MATCH(A50,Inputs!B:B,)),"")</f>
        <v>PF</v>
      </c>
      <c r="C50" s="9" t="s">
        <v>35</v>
      </c>
      <c r="D50" s="9" t="str">
        <f t="array" ref="D50">ifna(XLOOKUP(A50,Inputs!B:B,Inputs!F:F,""))</f>
        <v>BOS</v>
      </c>
      <c r="E50" s="10">
        <f t="array" ref="E50">IFNA(INDEX('Player Page'!E:E,MATCH(A50,'Player Page'!A:A,)),"")</f>
        <v>20.8</v>
      </c>
      <c r="F50" s="12">
        <f t="array" ref="F50">IFNA(INDEX('Player Page'!F:F,MATCH(A50,'Player Page'!A:A,)),"")</f>
        <v>0.5606469003</v>
      </c>
      <c r="G50" s="12">
        <f t="array" ref="G50">XLOOKUP(A50,'PPM L10'!B:B,'PPM L10'!X:X)</f>
        <v>0.5166666667</v>
      </c>
      <c r="H50" s="12">
        <f t="array" ref="H50">ifna(XLOOKUP(A50,'Recent Minutes Tracker'!A:A,'Recent Minutes Tracker'!P:P,""))</f>
        <v>41</v>
      </c>
      <c r="I50" s="11">
        <f t="array" ref="I50">IFNA(INDEX('Opponent Defense'!$E$37:$E$67,MATCH(D50,'Opponent Defense'!$A$37:$A$67,0)),"")</f>
        <v>0.9508309053</v>
      </c>
      <c r="J50" s="11">
        <f t="array" ref="J50">IFNA(INDEX('Opponent Defense'!$E$105:$E$134,MATCH(D50,'Opponent Defense'!$A$105:$A$134,0)),"")</f>
        <v>1.01215237</v>
      </c>
      <c r="K50" s="11">
        <f t="array" ref="K50">ifna(INDEX('Team Defense Hashtag Basketball'!N:N,MATCH(B50&amp;D50,'Team Defense Hashtag Basketball'!A:A,0)),"")</f>
        <v>1.02886406</v>
      </c>
      <c r="L50" s="11">
        <f t="shared" ref="L50:L51" si="37">I50*0.1+J50*0.4+K50*0.5</f>
        <v>1.014376068</v>
      </c>
      <c r="M50" s="13">
        <f t="shared" ref="M50:M51" si="38">(F50+G50)/2*L50</f>
        <v>0.5464005502</v>
      </c>
      <c r="N50" s="14">
        <f t="shared" ref="N50:N51" si="39">M50*L50*H50</f>
        <v>22.72448132</v>
      </c>
      <c r="O50" s="15"/>
      <c r="P50" s="9" t="str">
        <f t="shared" ref="P50:P51" si="40">if(O50="","",N50-O50)</f>
        <v/>
      </c>
      <c r="Q50" s="16">
        <f>iferror(if(L50&gt;1,(L50-1)/'Matchup Rating'!$E$4+5,(L50-1)/'Matchup Rating'!$E$9+5),"")</f>
        <v>5.430922518</v>
      </c>
      <c r="R50" s="17">
        <f t="array" ref="R50">IFNA(INDEX('Player Page'!J:J,MATCH(A50,'Player Page'!A:A,0)),"")</f>
        <v>2.4</v>
      </c>
      <c r="S50" s="10">
        <f t="array" ref="S50">IFNA(INDEX('Player Page'!K:K,MATCH(A50,'Player Page'!A:A,0)),"")</f>
        <v>6.6</v>
      </c>
      <c r="T50" s="10">
        <f t="array" ref="T50">IFNA(INDEX('Player Page'!L:L,MATCH(A50,'Player Page'!A:A,0)),"")</f>
        <v>35.9</v>
      </c>
      <c r="U50" s="18">
        <f t="array" ref="U50">ifna(IF(OR(B50="PG",B50="SG"),XLOOKUP(D50,'Opponent Shot Stats'!$A$41:$A$70,'Opponent Shot Stats'!$R$41:$R$70),IF(OR(B50="SF",B50="PF"),XLOOKUP(D50,'Opponent Shot Stats'!$A$111:$A$140,'Opponent Shot Stats'!$R$111:$R$140),XLOOKUP(D50,'Opponent Shot Stats'!$A$181:$A$210,'Opponent Shot Stats'!$R$181:$R$210))),"")</f>
        <v>1.359060403</v>
      </c>
      <c r="V50" s="19">
        <f t="shared" ref="V50:V51" si="41">R50*U50</f>
        <v>3.261744966</v>
      </c>
      <c r="W50" s="20">
        <f t="shared" ref="W50:W51" si="42">V50-R50</f>
        <v>0.8617449664</v>
      </c>
      <c r="X50" s="9" t="str">
        <f t="array" ref="X50">ifna(XLOOKUP(A50,'Recent Minutes Tracker'!A:A,'Recent Minutes Tracker'!O:O),"")</f>
        <v/>
      </c>
      <c r="Y50" s="10">
        <f t="array" ref="Y50">ifna(XLOOKUP(A50,'Recent Minutes Tracker'!A:A,'Recent Minutes Tracker'!M:M),"")</f>
        <v>1</v>
      </c>
    </row>
    <row r="51">
      <c r="A51" s="2" t="str">
        <f>Inputs!B80</f>
        <v>LaMelo Ball</v>
      </c>
      <c r="B51" s="9" t="str">
        <f t="array" ref="B51:C51">IFNA(INDEX(Inputs!C:D,MATCH(A51,Inputs!B:B,)),"")</f>
        <v>PG</v>
      </c>
      <c r="C51" s="9" t="s">
        <v>35</v>
      </c>
      <c r="D51" s="9" t="str">
        <f t="array" ref="D51">ifna(INDEX(Inputs!F:F,MATCH(A51,Inputs!B:B,0)),"")</f>
        <v>BOS</v>
      </c>
      <c r="E51" s="10">
        <f t="array" ref="E51">IFNA(INDEX('Player Page'!E:E,MATCH(A51,'Player Page'!A:A,)),"")</f>
        <v>24.9</v>
      </c>
      <c r="F51" s="12">
        <f t="array" ref="F51">IFNA(INDEX('Player Page'!F:F,MATCH(A51,'Player Page'!A:A,)),"")</f>
        <v>0.7591463415</v>
      </c>
      <c r="G51" s="12">
        <f t="array" ref="G51">XLOOKUP(A51,'PPM L10'!B:B,'PPM L10'!X:X)</f>
        <v>0.7611111111</v>
      </c>
      <c r="H51" s="12" t="str">
        <f t="array" ref="H51">ifna(XLOOKUP(A51,'Recent Minutes Tracker'!A:A,'Recent Minutes Tracker'!P:P,""))</f>
        <v/>
      </c>
      <c r="I51" s="11">
        <f t="array" ref="I51">IFNA(INDEX('Opponent Defense'!$E$37:$E$67,MATCH(D51,'Opponent Defense'!$A$37:$A$67,0)),"")</f>
        <v>0.9508309053</v>
      </c>
      <c r="J51" s="11">
        <f t="array" ref="J51">IFNA(INDEX('Opponent Defense'!$E$105:$E$134,MATCH(D51,'Opponent Defense'!$A$105:$A$134,0)),"")</f>
        <v>1.01215237</v>
      </c>
      <c r="K51" s="11">
        <f t="array" ref="K51">ifna(INDEX('Team Defense Hashtag Basketball'!N:N,MATCH(B51&amp;D51,'Team Defense Hashtag Basketball'!A:A,0)),"")</f>
        <v>0.9381663113</v>
      </c>
      <c r="L51" s="11">
        <f t="shared" si="37"/>
        <v>0.9690271942</v>
      </c>
      <c r="M51" s="13">
        <f t="shared" si="38"/>
        <v>0.7365854069</v>
      </c>
      <c r="N51" s="14">
        <f t="shared" si="39"/>
        <v>0</v>
      </c>
      <c r="O51" s="15"/>
      <c r="P51" s="9" t="str">
        <f t="shared" si="40"/>
        <v/>
      </c>
      <c r="Q51" s="16">
        <f>iferror(if(L51&gt;1,(L51-1)/'Matchup Rating'!$E$4+5,(L51-1)/'Matchup Rating'!$E$9+5),"")</f>
        <v>4.308967534</v>
      </c>
      <c r="R51" s="17" t="str">
        <f t="array" ref="R51">IFNA(INDEX('Player Page'!J:J,MATCH(A51,'Player Page'!A:A,0)),"")</f>
        <v/>
      </c>
      <c r="S51" s="10" t="str">
        <f t="array" ref="S51">IFNA(INDEX('Player Page'!K:K,MATCH(A51,'Player Page'!A:A,0)),"")</f>
        <v/>
      </c>
      <c r="T51" s="10" t="str">
        <f t="array" ref="T51">IFNA(INDEX('Player Page'!L:L,MATCH(A51,'Player Page'!A:A,0)),"")</f>
        <v/>
      </c>
      <c r="U51" s="18">
        <f t="array" ref="U51">ifna(IF(OR(B51="PG",B51="SG"),XLOOKUP(D51,'Opponent Shot Stats'!$A$41:$A$70,'Opponent Shot Stats'!$R$41:$R$70),IF(OR(B51="SF",B51="PF"),XLOOKUP(D51,'Opponent Shot Stats'!$A$111:$A$140,'Opponent Shot Stats'!$R$111:$R$140),XLOOKUP(D51,'Opponent Shot Stats'!$A$181:$A$210,'Opponent Shot Stats'!$R$181:$R$210))),"")</f>
        <v>1.24677558</v>
      </c>
      <c r="V51" s="19">
        <f t="shared" si="41"/>
        <v>0</v>
      </c>
      <c r="W51" s="20">
        <f t="shared" si="42"/>
        <v>0</v>
      </c>
      <c r="Y51" s="10">
        <f t="array" ref="Y51">ifna(XLOOKUP(A51,'Recent Minutes Tracker'!A:A,'Recent Minutes Tracker'!M:M),"")</f>
        <v>0</v>
      </c>
    </row>
    <row r="52" hidden="1">
      <c r="A52" s="2" t="str">
        <f>Inputs!B252</f>
        <v>Braxton Key</v>
      </c>
      <c r="B52" s="9" t="str">
        <f t="array" ref="B52:C52">IFNA(INDEX(Inputs!C:D,MATCH(A52,Inputs!B:B,)),"")</f>
        <v>SF</v>
      </c>
      <c r="C52" s="9" t="s">
        <v>43</v>
      </c>
      <c r="D52" s="9" t="str">
        <f t="array" ref="D52">ifna(INDEX(Inputs!F:F,MATCH(A52,Inputs!B:B,0)),"")</f>
        <v>SAS</v>
      </c>
      <c r="E52" s="10" t="str">
        <f t="array" ref="E52">IFNA(INDEX('Player Page'!E:E,MATCH(A52,'Player Page'!A:A,)),"")</f>
        <v/>
      </c>
      <c r="F52" s="10"/>
      <c r="G52" s="10"/>
      <c r="H52" s="12">
        <f t="array" ref="H52">ifna(XLOOKUP(A52,'Recent Minutes Tracker'!A:A,'Recent Minutes Tracker'!P:P,""))</f>
        <v>2.433333333</v>
      </c>
      <c r="I52" s="11">
        <f t="array" ref="I52">IFNA(INDEX('Opponent Defense'!$D$37:$D$67,MATCH(D52,'Opponent Defense'!$A$37:$A$67)),"")</f>
        <v>1.019289039</v>
      </c>
      <c r="J52" s="11"/>
      <c r="K52" s="11">
        <f t="array" ref="K52">ifna(INDEX('Team Defense Hashtag Basketball'!N:N,MATCH(B52&amp;D52,'Team Defense Hashtag Basketball'!A:A,0)),"")</f>
        <v>0.7692307692</v>
      </c>
      <c r="L52" s="11"/>
      <c r="M52" s="11"/>
    </row>
    <row r="53" hidden="1">
      <c r="A53" s="2" t="str">
        <f>Inputs!B511</f>
        <v>Brice Sensabaugh</v>
      </c>
      <c r="B53" s="9" t="str">
        <f t="array" ref="B53:C53">IFNA(INDEX(Inputs!C:D,MATCH(A53,Inputs!B:B,)),"")</f>
        <v>SF</v>
      </c>
      <c r="C53" s="9" t="s">
        <v>44</v>
      </c>
      <c r="D53" s="9" t="str">
        <f t="array" ref="D53">ifna(INDEX(Inputs!F:F,MATCH(A53,Inputs!B:B,0)),"")</f>
        <v>LAC</v>
      </c>
      <c r="E53" s="10" t="str">
        <f t="array" ref="E53">IFNA(INDEX('Player Page'!E:E,MATCH(A53,'Player Page'!A:A,)),"")</f>
        <v/>
      </c>
      <c r="F53" s="10"/>
      <c r="G53" s="10"/>
      <c r="H53" s="12">
        <f t="array" ref="H53">ifna(XLOOKUP(A53,'Recent Minutes Tracker'!A:A,'Recent Minutes Tracker'!P:P,""))</f>
        <v>23.86666667</v>
      </c>
      <c r="I53" s="11">
        <f t="array" ref="I53">IFNA(INDEX('Opponent Defense'!$D$37:$D$67,MATCH(D53,'Opponent Defense'!$A$37:$A$67,0)),"")</f>
        <v>0.9857580706</v>
      </c>
      <c r="J53" s="11"/>
      <c r="K53" s="11">
        <f t="array" ref="K53">ifna(INDEX('Team Defense Hashtag Basketball'!N:N,MATCH(B53&amp;D53,'Team Defense Hashtag Basketball'!A:A,0)),"")</f>
        <v>0.9976689977</v>
      </c>
      <c r="L53" s="11"/>
      <c r="M53" s="11"/>
    </row>
    <row r="54">
      <c r="A54" s="2" t="str">
        <f>Inputs!B93</f>
        <v>Brandon Miller</v>
      </c>
      <c r="B54" s="9" t="str">
        <f t="array" ref="B54:C54">IFNA(INDEX(Inputs!C:D,MATCH(A54,Inputs!B:B,)),"")</f>
        <v>SF</v>
      </c>
      <c r="C54" s="9" t="s">
        <v>35</v>
      </c>
      <c r="D54" s="9" t="str">
        <f t="array" ref="D54">ifna(XLOOKUP(A54,Inputs!B:B,Inputs!F:F,""))</f>
        <v>BOS</v>
      </c>
      <c r="E54" s="10">
        <f t="array" ref="E54">IFNA(INDEX('Player Page'!E:E,MATCH(A54,'Player Page'!A:A,)),"")</f>
        <v>15.6</v>
      </c>
      <c r="F54" s="12">
        <f t="array" ref="F54">IFNA(INDEX('Player Page'!F:F,MATCH(A54,'Player Page'!A:A,)),"")</f>
        <v>0.5032258065</v>
      </c>
      <c r="G54" s="12">
        <f t="array" ref="G54">XLOOKUP(A54,'PPM L10'!B:B,'PPM L10'!X:X)</f>
        <v>0.5833333333</v>
      </c>
      <c r="H54" s="12">
        <f t="array" ref="H54">ifna(XLOOKUP(A54,'Recent Minutes Tracker'!A:A,'Recent Minutes Tracker'!P:P,""))</f>
        <v>35.86666667</v>
      </c>
      <c r="I54" s="11">
        <f t="array" ref="I54">IFNA(INDEX('Opponent Defense'!$E$37:$E$67,MATCH(D54,'Opponent Defense'!$A$37:$A$67,0)),"")</f>
        <v>0.9508309053</v>
      </c>
      <c r="J54" s="11">
        <f t="array" ref="J54">IFNA(INDEX('Opponent Defense'!$E$105:$E$134,MATCH(D54,'Opponent Defense'!$A$105:$A$134,0)),"")</f>
        <v>1.01215237</v>
      </c>
      <c r="K54" s="11">
        <f t="array" ref="K54">ifna(INDEX('Team Defense Hashtag Basketball'!N:N,MATCH(B54&amp;D54,'Team Defense Hashtag Basketball'!A:A,0)),"")</f>
        <v>0.8624708625</v>
      </c>
      <c r="L54" s="11">
        <f t="shared" ref="L54:L55" si="43">I54*0.1+J54*0.4+K54*0.5</f>
        <v>0.9311794698</v>
      </c>
      <c r="M54" s="13">
        <f t="shared" ref="M54:M55" si="44">(F54+G54)/2*L54</f>
        <v>0.5058907818</v>
      </c>
      <c r="N54" s="14">
        <f t="shared" ref="N54:N55" si="45">M54*L54*H54</f>
        <v>16.89589394</v>
      </c>
      <c r="O54" s="15"/>
      <c r="P54" s="9" t="str">
        <f t="shared" ref="P54:P55" si="46">if(O54="","",N54-O54)</f>
        <v/>
      </c>
      <c r="Q54" s="16">
        <f>iferror(if(L54&gt;1,(L54-1)/'Matchup Rating'!$E$4+5,(L54-1)/'Matchup Rating'!$E$9+5),"")</f>
        <v>3.464549159</v>
      </c>
      <c r="R54" s="17">
        <f t="array" ref="R54">IFNA(INDEX('Player Page'!J:J,MATCH(A54,'Player Page'!A:A,0)),"")</f>
        <v>2.3</v>
      </c>
      <c r="S54" s="10">
        <f t="array" ref="S54">IFNA(INDEX('Player Page'!K:K,MATCH(A54,'Player Page'!A:A,0)),"")</f>
        <v>6</v>
      </c>
      <c r="T54" s="10">
        <f t="array" ref="T54">IFNA(INDEX('Player Page'!L:L,MATCH(A54,'Player Page'!A:A,0)),"")</f>
        <v>38.3</v>
      </c>
      <c r="U54" s="18">
        <f t="array" ref="U54">ifna(IF(OR(B54="PG",B54="SG"),XLOOKUP(D54,'Opponent Shot Stats'!$A$41:$A$70,'Opponent Shot Stats'!$R$41:$R$70),IF(OR(B54="SF",B54="PF"),XLOOKUP(D54,'Opponent Shot Stats'!$A$111:$A$140,'Opponent Shot Stats'!$R$111:$R$140),XLOOKUP(D54,'Opponent Shot Stats'!$A$181:$A$210,'Opponent Shot Stats'!$R$181:$R$210))),"")</f>
        <v>1.359060403</v>
      </c>
      <c r="V54" s="19">
        <f t="shared" ref="V54:V55" si="47">R54*U54</f>
        <v>3.125838926</v>
      </c>
      <c r="W54" s="20">
        <f t="shared" ref="W54:W55" si="48">V54-R54</f>
        <v>0.8258389262</v>
      </c>
      <c r="X54" s="9" t="str">
        <f t="array" ref="X54">ifna(XLOOKUP(A54,'Recent Minutes Tracker'!A:A,'Recent Minutes Tracker'!O:O),"")</f>
        <v/>
      </c>
      <c r="Y54" s="10">
        <f t="array" ref="Y54">ifna(XLOOKUP(A54,'Recent Minutes Tracker'!A:A,'Recent Minutes Tracker'!M:M),"")</f>
        <v>-0.6</v>
      </c>
    </row>
    <row r="55" hidden="1">
      <c r="A55" s="2" t="str">
        <f>Inputs!B68</f>
        <v>Bruce Brown Jr.</v>
      </c>
      <c r="B55" s="9" t="str">
        <f t="array" ref="B55:C55">IFNA(INDEX(Inputs!C:D,MATCH(A55,Inputs!B:B,)),"")</f>
        <v>SG</v>
      </c>
      <c r="C55" s="9" t="s">
        <v>45</v>
      </c>
      <c r="D55" s="9" t="str">
        <f t="array" ref="D55">ifna(INDEX(Inputs!F:F,MATCH(A55,Inputs!B:B,0)),"")</f>
        <v>MIA</v>
      </c>
      <c r="E55" s="10" t="str">
        <f t="array" ref="E55">IFNA(INDEX('Player Page'!E:E,MATCH(A55,'Player Page'!A:A,)),"")</f>
        <v/>
      </c>
      <c r="F55" s="12" t="str">
        <f t="array" ref="F55">IFNA(INDEX('Player Page'!F:F,MATCH(A55,'Player Page'!A:A,)),"")</f>
        <v/>
      </c>
      <c r="G55" s="12">
        <f t="array" ref="G55">XLOOKUP(A55,'PPM L10'!B:B,'PPM L10'!X:X)</f>
        <v>0.3777777778</v>
      </c>
      <c r="H55" s="12" t="str">
        <f t="array" ref="H55">ifna(XLOOKUP(A55,'Recent Minutes Tracker'!A:A,'Recent Minutes Tracker'!P:P,""))</f>
        <v/>
      </c>
      <c r="I55" s="11">
        <f t="array" ref="I55">IFNA(INDEX('Opponent Defense'!$E$37:$E$67,MATCH(D55,'Opponent Defense'!$A$37:$A$67,0)),"")</f>
        <v>0.9408117119</v>
      </c>
      <c r="J55" s="11">
        <f t="array" ref="J55">IFNA(INDEX('Opponent Defense'!$E$105:$E$134,MATCH(D55,'Opponent Defense'!$A$105:$A$134,0)),"")</f>
        <v>0.8684185483</v>
      </c>
      <c r="K55" s="11">
        <f t="array" ref="K55">ifna(INDEX('Team Defense Hashtag Basketball'!N:N,MATCH(B55&amp;D55,'Team Defense Hashtag Basketball'!A:A,0)),"")</f>
        <v>0.9447388342</v>
      </c>
      <c r="L55" s="11">
        <f t="shared" si="43"/>
        <v>0.9138180076</v>
      </c>
      <c r="M55" s="13">
        <f t="shared" si="44"/>
        <v>0.1726100681</v>
      </c>
      <c r="N55" s="14">
        <f t="shared" si="45"/>
        <v>0</v>
      </c>
      <c r="O55" s="15"/>
      <c r="P55" s="9" t="str">
        <f t="shared" si="46"/>
        <v/>
      </c>
      <c r="Q55" s="16">
        <f>iferror(if(L55&gt;1,(L55-1)/'Matchup Rating'!$E$4+5,(L55-1)/'Matchup Rating'!$E$9+5),"")</f>
        <v>3.077198589</v>
      </c>
      <c r="R55" s="17" t="str">
        <f t="array" ref="R55">IFNA(INDEX('Player Page'!J:J,MATCH(A55,'Player Page'!A:A,0)),"")</f>
        <v/>
      </c>
      <c r="S55" s="10" t="str">
        <f t="array" ref="S55">IFNA(INDEX('Player Page'!K:K,MATCH(A55,'Player Page'!A:A,0)),"")</f>
        <v/>
      </c>
      <c r="T55" s="10" t="str">
        <f t="array" ref="T55">IFNA(INDEX('Player Page'!L:L,MATCH(A55,'Player Page'!A:A,0)),"")</f>
        <v/>
      </c>
      <c r="U55" s="18">
        <f t="array" ref="U55">ifna(IF(OR(B55="PG",B55="SG"),XLOOKUP(D55,'Opponent Shot Stats'!$A$41:$A$69,'Opponent Shot Stats'!$R$41:$R$69),IF(OR(B55="SF",B55="PF"),XLOOKUP(D55,'Opponent Shot Stats'!$A$111:$A$140,'Opponent Shot Stats'!$R$111:$R$140),XLOOKUP(D55,'Opponent Shot Stats'!$A$181:$A$210,'Opponent Shot Stats'!$R$181:$R$210))),"")</f>
        <v>0.6732588134</v>
      </c>
      <c r="V55" s="19">
        <f t="shared" si="47"/>
        <v>0</v>
      </c>
      <c r="W55" s="20">
        <f t="shared" si="48"/>
        <v>0</v>
      </c>
      <c r="X55" s="9" t="str">
        <f t="array" ref="X55">ifna(XLOOKUP(A55,'Recent Minutes Tracker'!A:A,'Recent Minutes Tracker'!O:O),"")</f>
        <v/>
      </c>
    </row>
    <row r="56" hidden="1">
      <c r="A56" s="2" t="str">
        <f>Inputs!B140</f>
        <v>Bruno Fernando</v>
      </c>
      <c r="B56" s="9" t="str">
        <f t="array" ref="B56:C56">IFNA(INDEX(Inputs!C:D,MATCH(A56,Inputs!B:B,)),"")</f>
        <v>C</v>
      </c>
      <c r="C56" s="9" t="s">
        <v>26</v>
      </c>
      <c r="D56" s="9" t="str">
        <f t="array" ref="D56">ifna(INDEX(Inputs!F:F,MATCH(A56,Inputs!B:B,0)),"")</f>
        <v>MIN</v>
      </c>
      <c r="E56" s="10" t="str">
        <f t="array" ref="E56">IFNA(INDEX('Player Page'!E:E,MATCH(A56,'Player Page'!A:A,)),"")</f>
        <v/>
      </c>
      <c r="F56" s="10"/>
      <c r="G56" s="10"/>
      <c r="H56" s="12">
        <f t="array" ref="H56">ifna(XLOOKUP(A56,'Recent Minutes Tracker'!A:A,'Recent Minutes Tracker'!P:P,""))</f>
        <v>18.9</v>
      </c>
      <c r="I56" s="11">
        <f t="array" ref="I56">IFNA(INDEX('Opponent Defense'!$D$37:$D$67,MATCH(D56,'Opponent Defense'!$A$37:$A$67)),"")</f>
        <v>1.038412169</v>
      </c>
      <c r="J56" s="11"/>
      <c r="K56" s="11">
        <f t="array" ref="K56">ifna(INDEX('Team Defense Hashtag Basketball'!N:N,MATCH(B56&amp;D56,'Team Defense Hashtag Basketball'!A:A,0)),"")</f>
        <v>1.151168188</v>
      </c>
      <c r="L56" s="11"/>
      <c r="M56" s="11"/>
    </row>
    <row r="57" hidden="1">
      <c r="A57" s="2" t="str">
        <f>Inputs!B92</f>
        <v>Bryce McGowens</v>
      </c>
      <c r="B57" s="9" t="str">
        <f t="array" ref="B57:C57">IFNA(INDEX(Inputs!C:D,MATCH(A57,Inputs!B:B,)),"")</f>
        <v>SG</v>
      </c>
      <c r="C57" s="9" t="s">
        <v>35</v>
      </c>
      <c r="D57" s="9" t="str">
        <f t="array" ref="D57">ifna(INDEX(Inputs!F:F,MATCH(A57,Inputs!B:B,0)),"")</f>
        <v>BOS</v>
      </c>
      <c r="E57" s="10">
        <f t="array" ref="E57">IFNA(INDEX('Player Page'!E:E,MATCH(A57,'Player Page'!A:A,)),"")</f>
        <v>5.3</v>
      </c>
      <c r="F57" s="10"/>
      <c r="G57" s="10"/>
      <c r="H57" s="12">
        <f t="array" ref="H57">ifna(XLOOKUP(A57,'Recent Minutes Tracker'!A:A,'Recent Minutes Tracker'!P:P,""))</f>
        <v>10.76666667</v>
      </c>
      <c r="I57" s="11">
        <f t="array" ref="I57">IFNA(INDEX('Opponent Defense'!$D$37:$D$67,MATCH(D57,'Opponent Defense'!$A$37:$A$67)),"")</f>
        <v>0.9582521983</v>
      </c>
      <c r="J57" s="11"/>
      <c r="K57" s="11">
        <f t="array" ref="K57">ifna(INDEX('Team Defense Hashtag Basketball'!N:N,MATCH(B57&amp;D57,'Team Defense Hashtag Basketball'!A:A,0)),"")</f>
        <v>0.971990916</v>
      </c>
      <c r="L57" s="11"/>
      <c r="M57" s="11"/>
    </row>
    <row r="58">
      <c r="A58" s="2" t="str">
        <f>Inputs!B96</f>
        <v>Alex Caruso</v>
      </c>
      <c r="B58" s="9" t="str">
        <f t="array" ref="B58:C58">IFNA(INDEX(Inputs!C:D,MATCH(A58,Inputs!B:B,)),"")</f>
        <v>SG</v>
      </c>
      <c r="C58" s="9" t="s">
        <v>30</v>
      </c>
      <c r="D58" s="9" t="str">
        <f t="array" ref="D58">ifna(XLOOKUP(A58,Inputs!B:B,Inputs!F:F,""))</f>
        <v>WAS</v>
      </c>
      <c r="E58" s="10">
        <f t="array" ref="E58">IFNA(INDEX('Player Page'!E:E,MATCH(A58,'Player Page'!A:A,)),"")</f>
        <v>10</v>
      </c>
      <c r="F58" s="12">
        <f t="array" ref="F58">IFNA(INDEX('Player Page'!F:F,MATCH(A58,'Player Page'!A:A,)),"")</f>
        <v>0.3745318352</v>
      </c>
      <c r="G58" s="12">
        <f t="array" ref="G58">XLOOKUP(A58,'PPM L10'!B:B,'PPM L10'!X:X)</f>
        <v>0.35</v>
      </c>
      <c r="H58" s="12">
        <f t="array" ref="H58">ifna(XLOOKUP(A58,'Recent Minutes Tracker'!A:A,'Recent Minutes Tracker'!P:P,""))</f>
        <v>32.63333333</v>
      </c>
      <c r="I58" s="11">
        <f t="array" ref="I58">IFNA(INDEX('Opponent Defense'!$E$37:$E$67,MATCH(D58,'Opponent Defense'!$A$37:$A$67,0)),"")</f>
        <v>1.072642422</v>
      </c>
      <c r="J58" s="11">
        <f t="array" ref="J58">IFNA(INDEX('Opponent Defense'!$E$105:$E$134,MATCH(D58,'Opponent Defense'!$A$105:$A$134,0)),"")</f>
        <v>1.044587398</v>
      </c>
      <c r="K58" s="11">
        <f t="array" ref="K58">ifna(INDEX('Team Defense Hashtag Basketball'!N:N,MATCH(B58&amp;D58,'Team Defense Hashtag Basketball'!A:A,0)),"")</f>
        <v>1.108251325</v>
      </c>
      <c r="L58" s="11">
        <f t="shared" ref="L58:L59" si="49">I58*0.1+J58*0.4+K58*0.5</f>
        <v>1.079224864</v>
      </c>
      <c r="M58" s="13">
        <f t="shared" ref="M58:M59" si="50">(F58+G58)/2*L58</f>
        <v>0.3909663857</v>
      </c>
      <c r="N58" s="14">
        <f t="shared" ref="N58:N59" si="51">M58*L58*H58</f>
        <v>13.76932969</v>
      </c>
      <c r="O58" s="15"/>
      <c r="P58" s="9" t="str">
        <f t="shared" ref="P58:P59" si="52">if(O58="","",N58-O58)</f>
        <v/>
      </c>
      <c r="Q58" s="16">
        <f>iferror(if(L58&gt;1,(L58-1)/'Matchup Rating'!$E$4+5,(L58-1)/'Matchup Rating'!$E$9+5),"")</f>
        <v>7.374764578</v>
      </c>
      <c r="R58" s="17">
        <f t="array" ref="R58">IFNA(INDEX('Player Page'!J:J,MATCH(A58,'Player Page'!A:A,0)),"")</f>
        <v>1.8</v>
      </c>
      <c r="S58" s="10">
        <f t="array" ref="S58">IFNA(INDEX('Player Page'!K:K,MATCH(A58,'Player Page'!A:A,0)),"")</f>
        <v>4.4</v>
      </c>
      <c r="T58" s="10">
        <f t="array" ref="T58">IFNA(INDEX('Player Page'!L:L,MATCH(A58,'Player Page'!A:A,0)),"")</f>
        <v>40.5</v>
      </c>
      <c r="U58" s="18">
        <f t="array" ref="U58">ifna(IF(OR(B58="PG",B58="SG"),XLOOKUP(D58,'Opponent Shot Stats'!$A$41:$A$70,'Opponent Shot Stats'!$R$41:$R$70),IF(OR(B58="SF",B58="PF"),XLOOKUP(D58,'Opponent Shot Stats'!$A$111:$A$140,'Opponent Shot Stats'!$R$111:$R$140),XLOOKUP(D58,'Opponent Shot Stats'!$A$181:$A$210,'Opponent Shot Stats'!$R$181:$R$210))),"")</f>
        <v>0.6483233018</v>
      </c>
      <c r="V58" s="19">
        <f t="shared" ref="V58:V59" si="53">R58*U58</f>
        <v>1.166981943</v>
      </c>
      <c r="W58" s="20">
        <f t="shared" ref="W58:W59" si="54">V58-R58</f>
        <v>-0.6330180567</v>
      </c>
      <c r="X58" s="9" t="str">
        <f t="array" ref="X58">ifna(XLOOKUP(A58,'Recent Minutes Tracker'!A:A,'Recent Minutes Tracker'!O:O),"")</f>
        <v>DNP</v>
      </c>
      <c r="Y58" s="10">
        <f t="array" ref="Y58">ifna(XLOOKUP(A58,'Recent Minutes Tracker'!A:A,'Recent Minutes Tracker'!M:M),"")</f>
        <v>0.4</v>
      </c>
    </row>
    <row r="59">
      <c r="A59" s="2" t="str">
        <f>Inputs!B127</f>
        <v>Ayo Dosunmu</v>
      </c>
      <c r="B59" s="9" t="str">
        <f t="array" ref="B59:C59">IFNA(INDEX(Inputs!C:D,MATCH(A59,Inputs!B:B,)),"")</f>
        <v>SG</v>
      </c>
      <c r="C59" s="9" t="s">
        <v>30</v>
      </c>
      <c r="D59" s="9" t="str">
        <f t="array" ref="D59">ifna(INDEX(Inputs!F:F,MATCH(A59,Inputs!B:B,0)),"")</f>
        <v>WAS</v>
      </c>
      <c r="E59" s="10">
        <f t="array" ref="E59">IFNA(INDEX('Player Page'!E:E,MATCH(A59,'Player Page'!A:A,)),"")</f>
        <v>9.6</v>
      </c>
      <c r="F59" s="12">
        <f t="array" ref="F59">IFNA(INDEX('Player Page'!F:F,MATCH(A59,'Player Page'!A:A,)),"")</f>
        <v>0.3902439024</v>
      </c>
      <c r="G59" s="12">
        <f t="array" ref="G59">XLOOKUP(A59,'PPM L10'!B:B,'PPM L10'!X:X)</f>
        <v>0.5027777778</v>
      </c>
      <c r="H59" s="12">
        <f t="array" ref="H59">ifna(XLOOKUP(A59,'Recent Minutes Tracker'!A:A,'Recent Minutes Tracker'!P:P,""))</f>
        <v>36.43333333</v>
      </c>
      <c r="I59" s="11">
        <f t="array" ref="I59">IFNA(INDEX('Opponent Defense'!$E$37:$E$67,MATCH(D59,'Opponent Defense'!$A$37:$A$67,0)),"")</f>
        <v>1.072642422</v>
      </c>
      <c r="J59" s="11">
        <f t="array" ref="J59">IFNA(INDEX('Opponent Defense'!$E$105:$E$134,MATCH(D59,'Opponent Defense'!$A$105:$A$134,0)),"")</f>
        <v>1.044587398</v>
      </c>
      <c r="K59" s="11">
        <f t="array" ref="K59">ifna(INDEX('Team Defense Hashtag Basketball'!N:N,MATCH(B59&amp;D59,'Team Defense Hashtag Basketball'!A:A,0)),"")</f>
        <v>1.108251325</v>
      </c>
      <c r="L59" s="11">
        <f t="shared" si="49"/>
        <v>1.079224864</v>
      </c>
      <c r="M59" s="13">
        <f t="shared" si="50"/>
        <v>0.4818856007</v>
      </c>
      <c r="N59" s="14">
        <f t="shared" si="51"/>
        <v>18.94762579</v>
      </c>
      <c r="P59" s="9" t="str">
        <f t="shared" si="52"/>
        <v/>
      </c>
      <c r="Q59" s="16">
        <f>iferror(if(L59&gt;1,(L59-1)/'Matchup Rating'!$E$4+5,(L59-1)/'Matchup Rating'!$E$9+5),"")</f>
        <v>7.374764578</v>
      </c>
      <c r="R59" s="17">
        <f t="array" ref="R59">IFNA(INDEX('Player Page'!J:J,MATCH(A59,'Player Page'!A:A,0)),"")</f>
        <v>1.4</v>
      </c>
      <c r="S59" s="10">
        <f t="array" ref="S59">IFNA(INDEX('Player Page'!K:K,MATCH(A59,'Player Page'!A:A,0)),"")</f>
        <v>3.6</v>
      </c>
      <c r="T59" s="10">
        <f t="array" ref="T59">IFNA(INDEX('Player Page'!L:L,MATCH(A59,'Player Page'!A:A,0)),"")</f>
        <v>38</v>
      </c>
      <c r="U59" s="18">
        <f t="array" ref="U59">ifna(IF(OR(B59="PG",B59="SG"),XLOOKUP(D59,'Opponent Shot Stats'!$A$41:$A$70,'Opponent Shot Stats'!$R$41:$R$70),IF(OR(B59="SF",B59="PF"),XLOOKUP(D59,'Opponent Shot Stats'!$A$111:$A$140,'Opponent Shot Stats'!$R$111:$R$140),XLOOKUP(D59,'Opponent Shot Stats'!$A$181:$A$210,'Opponent Shot Stats'!$R$181:$R$210))),"")</f>
        <v>0.6483233018</v>
      </c>
      <c r="V59" s="19">
        <f t="shared" si="53"/>
        <v>0.9076526225</v>
      </c>
      <c r="W59" s="20">
        <f t="shared" si="54"/>
        <v>-0.4923473775</v>
      </c>
      <c r="X59" s="9" t="str">
        <f t="array" ref="X59">ifna(XLOOKUP(A59,'Recent Minutes Tracker'!A:A,'Recent Minutes Tracker'!O:O),"")</f>
        <v/>
      </c>
      <c r="Y59" s="10">
        <f t="array" ref="Y59">ifna(XLOOKUP(A59,'Recent Minutes Tracker'!A:A,'Recent Minutes Tracker'!M:M),"")</f>
        <v>0.5</v>
      </c>
    </row>
    <row r="60" hidden="1">
      <c r="A60" s="2" t="str">
        <f>Inputs!B212</f>
        <v>Caleb Houstan</v>
      </c>
      <c r="B60" s="9" t="str">
        <f t="array" ref="B60:C60">IFNA(INDEX(Inputs!C:D,MATCH(A60,Inputs!B:B,)),"")</f>
        <v>SF</v>
      </c>
      <c r="C60" s="9" t="s">
        <v>31</v>
      </c>
      <c r="D60" s="9" t="str">
        <f t="array" ref="D60">ifna(INDEX(Inputs!F:F,MATCH(A60,Inputs!B:B,0)),"")</f>
        <v>PHI</v>
      </c>
      <c r="E60" s="10">
        <f t="array" ref="E60">IFNA(INDEX('Player Page'!E:E,MATCH(A60,'Player Page'!A:A,)),"")</f>
        <v>5</v>
      </c>
      <c r="F60" s="10"/>
      <c r="G60" s="10"/>
      <c r="H60" s="12">
        <f t="array" ref="H60">ifna(XLOOKUP(A60,'Recent Minutes Tracker'!A:A,'Recent Minutes Tracker'!P:P,""))</f>
        <v>19.13333333</v>
      </c>
      <c r="I60" s="11">
        <f t="array" ref="I60">IFNA(INDEX('Opponent Defense'!$D$37:$D$67,MATCH(D60,'Opponent Defense'!$A$37:$A$67)),"")</f>
        <v>1.038412169</v>
      </c>
      <c r="J60" s="11"/>
      <c r="K60" s="11">
        <f t="array" ref="K60">ifna(INDEX('Team Defense Hashtag Basketball'!N:N,MATCH(B60&amp;D60,'Team Defense Hashtag Basketball'!A:A,0)),"")</f>
        <v>0.9836829837</v>
      </c>
      <c r="L60" s="11"/>
      <c r="M60" s="11"/>
    </row>
    <row r="61" hidden="1">
      <c r="A61" s="2" t="str">
        <f>Inputs!B321</f>
        <v>Caleb Martin</v>
      </c>
      <c r="B61" s="9" t="str">
        <f t="array" ref="B61:C61">IFNA(INDEX(Inputs!C:D,MATCH(A61,Inputs!B:B,)),"")</f>
        <v>SF</v>
      </c>
      <c r="C61" s="9" t="s">
        <v>46</v>
      </c>
      <c r="D61" s="9" t="str">
        <f t="array" ref="D61">ifna(INDEX(Inputs!F:F,MATCH(A61,Inputs!B:B,0)),"")</f>
        <v>TOR</v>
      </c>
      <c r="E61" s="10" t="str">
        <f t="array" ref="E61">IFNA(INDEX('Player Page'!E:E,MATCH(A61,'Player Page'!A:A,)),"")</f>
        <v/>
      </c>
      <c r="F61" s="10"/>
      <c r="G61" s="10"/>
      <c r="H61" s="12">
        <f t="array" ref="H61">ifna(XLOOKUP(A61,'Recent Minutes Tracker'!A:A,'Recent Minutes Tracker'!P:P,""))</f>
        <v>29.26666667</v>
      </c>
      <c r="I61" s="11">
        <f t="array" ref="I61">IFNA(INDEX('Opponent Defense'!$D$37:$D$67,MATCH(D61,'Opponent Defense'!$A$37:$A$67)),"")</f>
        <v>1.019289039</v>
      </c>
      <c r="J61" s="11"/>
      <c r="K61" s="11">
        <f t="array" ref="K61">ifna(INDEX('Team Defense Hashtag Basketball'!N:N,MATCH(B61&amp;D61,'Team Defense Hashtag Basketball'!A:A,0)),"")</f>
        <v>1.24009324</v>
      </c>
      <c r="L61" s="11"/>
      <c r="M61" s="11"/>
    </row>
    <row r="62" hidden="1">
      <c r="A62" s="2" t="str">
        <f>Inputs!B297</f>
        <v>Cam Reddish</v>
      </c>
      <c r="B62" s="9" t="str">
        <f t="array" ref="B62:C62">IFNA(INDEX(Inputs!C:D,MATCH(A62,Inputs!B:B,)),"")</f>
        <v>SG</v>
      </c>
      <c r="C62" s="9" t="s">
        <v>33</v>
      </c>
      <c r="D62" s="9" t="str">
        <f t="array" ref="D62">ifna(INDEX(Inputs!F:F,MATCH(A62,Inputs!B:B,0)),"")</f>
        <v>MEM</v>
      </c>
      <c r="E62" s="10" t="str">
        <f t="array" ref="E62">IFNA(INDEX('Player Page'!E:E,MATCH(A62,'Player Page'!A:A,)),"")</f>
        <v/>
      </c>
      <c r="F62" s="10"/>
      <c r="G62" s="10"/>
      <c r="H62" s="12">
        <f t="array" ref="H62">ifna(XLOOKUP(A62,'Recent Minutes Tracker'!A:A,'Recent Minutes Tracker'!P:P,""))</f>
        <v>12</v>
      </c>
      <c r="I62" s="11">
        <f t="array" ref="I62">IFNA(INDEX('Opponent Defense'!$D$37:$D$67,MATCH(D62,'Opponent Defense'!$A$37:$A$67)),"")</f>
        <v>0.9097894709</v>
      </c>
      <c r="J62" s="11"/>
      <c r="K62" s="11">
        <f t="array" ref="K62">ifna(INDEX('Team Defense Hashtag Basketball'!N:N,MATCH(B62&amp;D62,'Team Defense Hashtag Basketball'!A:A,0)),"")</f>
        <v>1.058289175</v>
      </c>
      <c r="L62" s="11"/>
      <c r="M62" s="11"/>
      <c r="N62" s="14">
        <f>E62*I62*K62</f>
        <v>0</v>
      </c>
      <c r="O62" s="11"/>
      <c r="P62" s="16">
        <f>N62-E62</f>
        <v>0</v>
      </c>
      <c r="Q62" s="11"/>
    </row>
    <row r="63">
      <c r="A63" s="2" t="str">
        <f>Inputs!B483</f>
        <v>Nikola Vucevic</v>
      </c>
      <c r="B63" s="9" t="str">
        <f t="array" ref="B63:C63">IFNA(INDEX(Inputs!C:D,MATCH(A63,Inputs!B:B,)),"")</f>
        <v>C</v>
      </c>
      <c r="C63" s="9" t="s">
        <v>30</v>
      </c>
      <c r="D63" s="9" t="str">
        <f t="array" ref="D63">ifna(XLOOKUP(A63,Inputs!B:B,Inputs!F:F,""))</f>
        <v>WAS</v>
      </c>
      <c r="E63" s="10">
        <f t="array" ref="E63">IFNA(INDEX('Player Page'!E:E,MATCH(A63,'Player Page'!A:A,)),"")</f>
        <v>17.1</v>
      </c>
      <c r="F63" s="12">
        <f t="array" ref="F63">IFNA(INDEX('Player Page'!F:F,MATCH(A63,'Player Page'!A:A,)),"")</f>
        <v>0.5044247788</v>
      </c>
      <c r="G63" s="12">
        <f t="array" ref="G63">XLOOKUP(A63,'PPM L10'!B:B,'PPM L10'!X:X)</f>
        <v>0.45</v>
      </c>
      <c r="H63" s="12">
        <f t="array" ref="H63">ifna(XLOOKUP(A63,'Recent Minutes Tracker'!A:A,'Recent Minutes Tracker'!P:P,""))</f>
        <v>31.63333333</v>
      </c>
      <c r="I63" s="11">
        <f t="array" ref="I63">IFNA(INDEX('Opponent Defense'!$E$37:$E$67,MATCH(D63,'Opponent Defense'!$A$37:$A$67,0)),"")</f>
        <v>1.072642422</v>
      </c>
      <c r="J63" s="11">
        <f t="array" ref="J63">IFNA(INDEX('Opponent Defense'!$E$105:$E$134,MATCH(D63,'Opponent Defense'!$A$105:$A$134,0)),"")</f>
        <v>1.044587398</v>
      </c>
      <c r="K63" s="11">
        <f t="array" ref="K63">ifna(INDEX('Team Defense Hashtag Basketball'!N:N,MATCH(B63&amp;D63,'Team Defense Hashtag Basketball'!A:A,0)),"")</f>
        <v>1.090824694</v>
      </c>
      <c r="L63" s="11">
        <f>I63*0.1+J63*0.4+K63*0.5</f>
        <v>1.070511549</v>
      </c>
      <c r="M63" s="13">
        <f>(F63+G63)/2*L63</f>
        <v>0.5108613741</v>
      </c>
      <c r="N63" s="14">
        <f>M63*L63*H63</f>
        <v>17.29973226</v>
      </c>
      <c r="O63" s="15"/>
      <c r="P63" s="9" t="str">
        <f>if(O63="","",N63-O63)</f>
        <v/>
      </c>
      <c r="Q63" s="16">
        <f>iferror(if(L63&gt;1,(L63-1)/'Matchup Rating'!$E$4+5,(L63-1)/'Matchup Rating'!$E$9+5),"")</f>
        <v>7.113583035</v>
      </c>
      <c r="R63" s="17">
        <f t="array" ref="R63">IFNA(INDEX('Player Page'!J:J,MATCH(A63,'Player Page'!A:A,0)),"")</f>
        <v>1.1</v>
      </c>
      <c r="S63" s="10">
        <f t="array" ref="S63">IFNA(INDEX('Player Page'!K:K,MATCH(A63,'Player Page'!A:A,0)),"")</f>
        <v>4</v>
      </c>
      <c r="T63" s="10">
        <f t="array" ref="T63">IFNA(INDEX('Player Page'!L:L,MATCH(A63,'Player Page'!A:A,0)),"")</f>
        <v>26.9</v>
      </c>
      <c r="U63" s="18">
        <f t="array" ref="U63">ifna(IF(OR(B63="PG",B63="SG"),XLOOKUP(D63,'Opponent Shot Stats'!$A$41:$A$70,'Opponent Shot Stats'!$R$41:$R$70),IF(OR(B63="SF",B63="PF"),XLOOKUP(D63,'Opponent Shot Stats'!$A$111:$A$140,'Opponent Shot Stats'!$R$111:$R$140),XLOOKUP(D63,'Opponent Shot Stats'!$A$181:$A$210,'Opponent Shot Stats'!$R$181:$R$210))),"")</f>
        <v>0.7042253521</v>
      </c>
      <c r="V63" s="19">
        <f>R63*U63</f>
        <v>0.7746478873</v>
      </c>
      <c r="W63" s="20">
        <f>V63-R63</f>
        <v>-0.3253521127</v>
      </c>
      <c r="X63" s="9" t="str">
        <f t="array" ref="X63">ifna(XLOOKUP(A63,'Recent Minutes Tracker'!A:A,'Recent Minutes Tracker'!O:O),"")</f>
        <v/>
      </c>
      <c r="Y63" s="10">
        <f t="array" ref="Y63">ifna(XLOOKUP(A63,'Recent Minutes Tracker'!A:A,'Recent Minutes Tracker'!M:M),"")</f>
        <v>-0.9</v>
      </c>
    </row>
    <row r="64" hidden="1">
      <c r="A64" s="2" t="str">
        <f>Inputs!B227</f>
        <v>Cam Whitmore</v>
      </c>
      <c r="B64" s="9" t="str">
        <f t="array" ref="B64:C64">IFNA(INDEX(Inputs!C:D,MATCH(A64,Inputs!B:B,)),"")</f>
        <v>SF</v>
      </c>
      <c r="C64" s="9" t="s">
        <v>28</v>
      </c>
      <c r="D64" s="9" t="str">
        <f t="array" ref="D64">ifna(INDEX(Inputs!F:F,MATCH(A64,Inputs!B:B,0)),"")</f>
        <v>POR</v>
      </c>
      <c r="E64" s="10" t="str">
        <f t="array" ref="E64">IFNA(INDEX('Player Page'!E:E,MATCH(A64,'Player Page'!A:A,)),"")</f>
        <v/>
      </c>
      <c r="F64" s="10"/>
      <c r="G64" s="10"/>
      <c r="H64" s="12" t="str">
        <f t="array" ref="H64">ifna(XLOOKUP(A64,'Recent Minutes Tracker'!A:A,'Recent Minutes Tracker'!P:P,""))</f>
        <v/>
      </c>
      <c r="I64" s="11">
        <f t="array" ref="I64">IFNA(INDEX('Opponent Defense'!$D$37:$D$67,MATCH(D64,'Opponent Defense'!$A$37:$A$67,0)),"")</f>
        <v>1.019289039</v>
      </c>
      <c r="J64" s="11"/>
      <c r="K64" s="11">
        <f t="array" ref="K64">ifna(INDEX('Team Defense Hashtag Basketball'!N:N,MATCH(B64&amp;D64,'Team Defense Hashtag Basketball'!A:A,0)),"")</f>
        <v>1.090909091</v>
      </c>
      <c r="L64" s="11"/>
      <c r="M64" s="11"/>
    </row>
    <row r="65">
      <c r="A65" s="2" t="str">
        <f>Inputs!B100</f>
        <v>DeMar DeRozan</v>
      </c>
      <c r="B65" s="9" t="str">
        <f t="array" ref="B65:C65">IFNA(INDEX(Inputs!C:D,MATCH(A65,Inputs!B:B,)),"")</f>
        <v>SF</v>
      </c>
      <c r="C65" s="9" t="s">
        <v>30</v>
      </c>
      <c r="D65" s="9" t="str">
        <f t="array" ref="D65">ifna(XLOOKUP(A65,Inputs!B:B,Inputs!F:F,""))</f>
        <v>WAS</v>
      </c>
      <c r="E65" s="10">
        <f t="array" ref="E65">IFNA(INDEX('Player Page'!E:E,MATCH(A65,'Player Page'!A:A,)),"")</f>
        <v>22</v>
      </c>
      <c r="F65" s="12">
        <f t="array" ref="F65">IFNA(INDEX('Player Page'!F:F,MATCH(A65,'Player Page'!A:A,)),"")</f>
        <v>0.5882352941</v>
      </c>
      <c r="G65" s="12">
        <f t="array" ref="G65">XLOOKUP(A65,'PPM L10'!B:B,'PPM L10'!X:X)</f>
        <v>0.7</v>
      </c>
      <c r="H65" s="12">
        <f t="array" ref="H65">ifna(XLOOKUP(A65,'Recent Minutes Tracker'!A:A,'Recent Minutes Tracker'!P:P,""))</f>
        <v>39.2</v>
      </c>
      <c r="I65" s="11">
        <f t="array" ref="I65">IFNA(INDEX('Opponent Defense'!$E$37:$E$67,MATCH(D65,'Opponent Defense'!$A$37:$A$67,0)),"")</f>
        <v>1.072642422</v>
      </c>
      <c r="J65" s="11">
        <f t="array" ref="J65">IFNA(INDEX('Opponent Defense'!$E$105:$E$134,MATCH(D65,'Opponent Defense'!$A$105:$A$134,0)),"")</f>
        <v>1.044587398</v>
      </c>
      <c r="K65" s="11">
        <f t="array" ref="K65">ifna(INDEX('Team Defense Hashtag Basketball'!N:N,MATCH(B65&amp;D65,'Team Defense Hashtag Basketball'!A:A,0)),"")</f>
        <v>1.048951049</v>
      </c>
      <c r="L65" s="11">
        <f>I65*0.1+J65*0.4+K65*0.5</f>
        <v>1.049574726</v>
      </c>
      <c r="M65" s="13">
        <f>(F65+G65)/2*L65</f>
        <v>0.676049603</v>
      </c>
      <c r="N65" s="14">
        <f>M65*L65*H65</f>
        <v>27.81493141</v>
      </c>
      <c r="O65" s="15"/>
      <c r="P65" s="9" t="str">
        <f>if(O65="","",N65-O65)</f>
        <v/>
      </c>
      <c r="Q65" s="16">
        <f>iferror(if(L65&gt;1,(L65-1)/'Matchup Rating'!$E$4+5,(L65-1)/'Matchup Rating'!$E$9+5),"")</f>
        <v>6.486001964</v>
      </c>
      <c r="R65" s="17">
        <f t="array" ref="R65">IFNA(INDEX('Player Page'!J:J,MATCH(A65,'Player Page'!A:A,0)),"")</f>
        <v>0.9</v>
      </c>
      <c r="S65" s="10">
        <f t="array" ref="S65">IFNA(INDEX('Player Page'!K:K,MATCH(A65,'Player Page'!A:A,0)),"")</f>
        <v>2.8</v>
      </c>
      <c r="T65" s="10">
        <f t="array" ref="T65">IFNA(INDEX('Player Page'!L:L,MATCH(A65,'Player Page'!A:A,0)),"")</f>
        <v>33.1</v>
      </c>
      <c r="U65" s="18">
        <f t="array" ref="U65">ifna(IF(OR(B65="PG",B65="SG"),XLOOKUP(D65,'Opponent Shot Stats'!$A$41:$A$70,'Opponent Shot Stats'!$R$41:$R$70),IF(OR(B65="SF",B65="PF"),XLOOKUP(D65,'Opponent Shot Stats'!$A$111:$A$140,'Opponent Shot Stats'!$R$111:$R$140),XLOOKUP(D65,'Opponent Shot Stats'!$A$181:$A$210,'Opponent Shot Stats'!$R$181:$R$210))),"")</f>
        <v>1.031879195</v>
      </c>
      <c r="V65" s="19">
        <f>R65*U65</f>
        <v>0.9286912752</v>
      </c>
      <c r="W65" s="20">
        <f>V65-R65</f>
        <v>0.02869127517</v>
      </c>
      <c r="X65" s="9" t="str">
        <f t="array" ref="X65">ifna(XLOOKUP(A65,'Recent Minutes Tracker'!A:A,'Recent Minutes Tracker'!O:O),"")</f>
        <v/>
      </c>
      <c r="Y65" s="10">
        <f t="array" ref="Y65">ifna(XLOOKUP(A65,'Recent Minutes Tracker'!A:A,'Recent Minutes Tracker'!M:M),"")</f>
        <v>2.4</v>
      </c>
    </row>
    <row r="66" hidden="1">
      <c r="A66" s="2" t="str">
        <f>Inputs!B341</f>
        <v>Cameron Payne</v>
      </c>
      <c r="B66" s="9" t="str">
        <f t="array" ref="B66:C66">IFNA(INDEX(Inputs!C:D,MATCH(A66,Inputs!B:B,)),"")</f>
        <v>PG</v>
      </c>
      <c r="C66" s="9" t="s">
        <v>25</v>
      </c>
      <c r="D66" s="9" t="str">
        <f t="array" ref="D66">ifna(INDEX(Inputs!F:F,MATCH(A66,Inputs!B:B,0)),"")</f>
        <v>OKC</v>
      </c>
      <c r="E66" s="10">
        <f t="array" ref="E66">IFNA(INDEX('Player Page'!E:E,MATCH(A66,'Player Page'!A:A,)),"")</f>
        <v>6.2</v>
      </c>
      <c r="F66" s="10"/>
      <c r="G66" s="10"/>
      <c r="H66" s="12">
        <f t="array" ref="H66">ifna(XLOOKUP(A66,'Recent Minutes Tracker'!A:A,'Recent Minutes Tracker'!P:P,""))</f>
        <v>19.46666667</v>
      </c>
      <c r="I66" s="11">
        <f t="array" ref="I66">IFNA(INDEX('Opponent Defense'!$D$37:$D$67,MATCH(D66,'Opponent Defense'!$A$37:$A$67,0)),"")</f>
        <v>1.006191004</v>
      </c>
      <c r="J66" s="11"/>
      <c r="K66" s="11">
        <f t="array" ref="K66">ifna(INDEX('Team Defense Hashtag Basketball'!N:N,MATCH(B66&amp;D66,'Team Defense Hashtag Basketball'!A:A,0)),"")</f>
        <v>1.031982942</v>
      </c>
      <c r="L66" s="11"/>
      <c r="M66" s="11"/>
      <c r="N66" s="14">
        <f>E66*I66*K66</f>
        <v>6.43790611</v>
      </c>
      <c r="O66" s="11"/>
      <c r="Q66" s="11"/>
    </row>
    <row r="67" ht="15.0" customHeight="1">
      <c r="A67" s="2" t="str">
        <f>Inputs!B503</f>
        <v>Coby White</v>
      </c>
      <c r="B67" s="9" t="str">
        <f t="array" ref="B67:C67">IFNA(INDEX(Inputs!C:D,MATCH(A67,Inputs!B:B,)),"")</f>
        <v>PG</v>
      </c>
      <c r="C67" s="9" t="s">
        <v>30</v>
      </c>
      <c r="D67" s="9" t="str">
        <f t="array" ref="D67">ifna(XLOOKUP(A67,Inputs!B:B,Inputs!F:F,""))</f>
        <v>WAS</v>
      </c>
      <c r="E67" s="10">
        <f t="array" ref="E67">IFNA(INDEX('Player Page'!E:E,MATCH(A67,'Player Page'!A:A,)),"")</f>
        <v>19.2</v>
      </c>
      <c r="F67" s="12">
        <f t="array" ref="F67">IFNA(INDEX('Player Page'!F:F,MATCH(A67,'Player Page'!A:A,)),"")</f>
        <v>0.5333333333</v>
      </c>
      <c r="G67" s="12">
        <f t="array" ref="G67">XLOOKUP(A67,'PPM L10'!B:B,'PPM L10'!X:X)</f>
        <v>0.4333333333</v>
      </c>
      <c r="H67" s="12">
        <f t="array" ref="H67">ifna(XLOOKUP(A67,'Recent Minutes Tracker'!A:A,'Recent Minutes Tracker'!P:P,""))</f>
        <v>32.86666667</v>
      </c>
      <c r="I67" s="11">
        <f t="array" ref="I67">IFNA(INDEX('Opponent Defense'!$E$37:$E$67,MATCH(D67,'Opponent Defense'!$A$37:$A$67,0)),"")</f>
        <v>1.072642422</v>
      </c>
      <c r="J67" s="11">
        <f t="array" ref="J67">IFNA(INDEX('Opponent Defense'!$E$105:$E$134,MATCH(D67,'Opponent Defense'!$A$105:$A$134,0)),"")</f>
        <v>1.044587398</v>
      </c>
      <c r="K67" s="11">
        <f t="array" ref="K67">ifna(INDEX('Team Defense Hashtag Basketball'!N:N,MATCH(B67&amp;D67,'Team Defense Hashtag Basketball'!A:A,0)),"")</f>
        <v>1.019189765</v>
      </c>
      <c r="L67" s="11">
        <f>I67*0.1+J67*0.4+K67*0.5</f>
        <v>1.034694084</v>
      </c>
      <c r="M67" s="13">
        <f>(F67+G67)/2*L67</f>
        <v>0.5001021408</v>
      </c>
      <c r="N67" s="14">
        <f>M67*L67*H67</f>
        <v>17.00694628</v>
      </c>
      <c r="O67" s="15"/>
      <c r="P67" s="9" t="str">
        <f>if(O67="","",N67-O67)</f>
        <v/>
      </c>
      <c r="Q67" s="16">
        <f>iferror(if(L67&gt;1,(L67-1)/'Matchup Rating'!$E$4+5,(L67-1)/'Matchup Rating'!$E$9+5),"")</f>
        <v>6.039954863</v>
      </c>
      <c r="R67" s="17">
        <f t="array" ref="R67">IFNA(INDEX('Player Page'!J:J,MATCH(A67,'Player Page'!A:A,0)),"")</f>
        <v>2.8</v>
      </c>
      <c r="S67" s="10">
        <f t="array" ref="S67">IFNA(INDEX('Player Page'!K:K,MATCH(A67,'Player Page'!A:A,0)),"")</f>
        <v>7.1</v>
      </c>
      <c r="T67" s="10">
        <f t="array" ref="T67">IFNA(INDEX('Player Page'!L:L,MATCH(A67,'Player Page'!A:A,0)),"")</f>
        <v>39.4</v>
      </c>
      <c r="U67" s="18">
        <f t="array" ref="U67">ifna(IF(OR(B67="PG",B67="SG"),XLOOKUP(D67,'Opponent Shot Stats'!$A$41:$A$70,'Opponent Shot Stats'!$R$41:$R$70),IF(OR(B67="SF",B67="PF"),XLOOKUP(D67,'Opponent Shot Stats'!$A$111:$A$140,'Opponent Shot Stats'!$R$111:$R$140),XLOOKUP(D67,'Opponent Shot Stats'!$A$181:$A$210,'Opponent Shot Stats'!$R$181:$R$210))),"")</f>
        <v>0.6483233018</v>
      </c>
      <c r="V67" s="19">
        <f>R67*U67</f>
        <v>1.815305245</v>
      </c>
      <c r="W67" s="20">
        <f>V67-R67</f>
        <v>-0.9846947549</v>
      </c>
      <c r="X67" s="9" t="str">
        <f t="array" ref="X67">ifna(XLOOKUP(A67,'Recent Minutes Tracker'!A:A,'Recent Minutes Tracker'!O:O),"")</f>
        <v/>
      </c>
      <c r="Y67" s="10">
        <f t="array" ref="Y67">ifna(XLOOKUP(A67,'Recent Minutes Tracker'!A:A,'Recent Minutes Tracker'!M:M),"")</f>
        <v>-3.8</v>
      </c>
    </row>
    <row r="68" hidden="1">
      <c r="A68" s="2" t="str">
        <f>Inputs!B386</f>
        <v>Cason Wallace</v>
      </c>
      <c r="B68" s="9" t="str">
        <f t="array" ref="B68:C68">IFNA(INDEX(Inputs!C:D,MATCH(A68,Inputs!B:B,)),"")</f>
        <v>SG</v>
      </c>
      <c r="C68" s="9" t="s">
        <v>29</v>
      </c>
      <c r="D68" s="9" t="str">
        <f t="array" ref="D68">ifna(INDEX(Inputs!F:F,MATCH(A68,Inputs!B:B,0)),"")</f>
        <v>MIL</v>
      </c>
      <c r="E68" s="10">
        <f t="array" ref="E68">IFNA(INDEX('Player Page'!E:E,MATCH(A68,'Player Page'!A:A,)),"")</f>
        <v>6.8</v>
      </c>
      <c r="F68" s="10"/>
      <c r="G68" s="10"/>
      <c r="H68" s="12">
        <f t="array" ref="H68">ifna(XLOOKUP(A68,'Recent Minutes Tracker'!A:A,'Recent Minutes Tracker'!P:P,""))</f>
        <v>22.33333333</v>
      </c>
      <c r="I68" s="11">
        <f t="array" ref="I68">IFNA(INDEX('Opponent Defense'!$D$37:$D$67,MATCH(D68,'Opponent Defense'!$A$37:$A$67)),"")</f>
        <v>0.9097894709</v>
      </c>
      <c r="J68" s="11"/>
      <c r="K68" s="11">
        <f t="array" ref="K68">ifna(INDEX('Team Defense Hashtag Basketball'!N:N,MATCH(B68&amp;D68,'Team Defense Hashtag Basketball'!A:A,0)),"")</f>
        <v>1.14004542</v>
      </c>
      <c r="L68" s="11"/>
      <c r="M68" s="11"/>
      <c r="N68" s="14">
        <f t="shared" ref="N68:N70" si="55">E68*I68*K68</f>
        <v>7.052968973</v>
      </c>
      <c r="O68" s="11"/>
      <c r="Q68" s="11"/>
    </row>
    <row r="69" hidden="1">
      <c r="A69" s="2" t="str">
        <f>Inputs!B489</f>
        <v>Cedi Osman</v>
      </c>
      <c r="B69" s="9" t="str">
        <f t="array" ref="B69:C69">IFNA(INDEX(Inputs!C:D,MATCH(A69,Inputs!B:B,)),"")</f>
        <v>SF</v>
      </c>
      <c r="C69" s="9" t="s">
        <v>41</v>
      </c>
      <c r="D69" s="9" t="str">
        <f t="array" ref="D69">ifna(INDEX(Inputs!F:F,MATCH(A69,Inputs!B:B,0)),"")</f>
        <v>DEN</v>
      </c>
      <c r="E69" s="10">
        <f t="array" ref="E69">IFNA(INDEX('Player Page'!E:E,MATCH(A69,'Player Page'!A:A,)),"")</f>
        <v>7.3</v>
      </c>
      <c r="F69" s="10"/>
      <c r="G69" s="10"/>
      <c r="H69" s="12">
        <f t="array" ref="H69">ifna(XLOOKUP(A69,'Recent Minutes Tracker'!A:A,'Recent Minutes Tracker'!P:P,""))</f>
        <v>20.7</v>
      </c>
      <c r="I69" s="11">
        <f t="array" ref="I69">IFNA(INDEX('Opponent Defense'!$E$37:$E$67,MATCH(D69,'Opponent Defense'!$A$37:$A$67,0)),"")</f>
        <v>0.959164972</v>
      </c>
      <c r="J69" s="11"/>
      <c r="K69" s="11">
        <f t="array" ref="K69">ifna(INDEX('Team Defense Hashtag Basketball'!N:N,MATCH(B69&amp;D69,'Team Defense Hashtag Basketball'!A:A,0)),"")</f>
        <v>0.8717948718</v>
      </c>
      <c r="L69" s="11"/>
      <c r="M69" s="11"/>
      <c r="N69" s="14">
        <f t="shared" si="55"/>
        <v>6.104224258</v>
      </c>
      <c r="O69" s="16"/>
      <c r="P69" s="16">
        <f>if(D69="","",N69-E69)</f>
        <v>-1.195775742</v>
      </c>
      <c r="Q69" s="16"/>
      <c r="R69" s="17">
        <f t="array" ref="R69">IFNA(INDEX('Player Page'!J:J,MATCH(A69,'Player Page'!A:A,0)),"")</f>
        <v>1.2</v>
      </c>
      <c r="S69" s="10">
        <f t="array" ref="S69">IFNA(INDEX('Player Page'!K:K,MATCH(A69,'Player Page'!A:A,0)),"")</f>
        <v>3.2</v>
      </c>
      <c r="T69" s="10">
        <f t="array" ref="T69">IFNA(INDEX('Player Page'!L:L,MATCH(A69,'Player Page'!A:A,0)),"")</f>
        <v>37</v>
      </c>
      <c r="U69" s="20"/>
      <c r="V69" s="19" t="str">
        <f>#REF!*T69*#REF!/100</f>
        <v>#REF!</v>
      </c>
      <c r="W69" s="9" t="str">
        <f>V69-R69</f>
        <v>#REF!</v>
      </c>
    </row>
    <row r="70" hidden="1">
      <c r="A70" s="2" t="str">
        <f>Inputs!B33</f>
        <v>Charles Bassey</v>
      </c>
      <c r="B70" s="9" t="str">
        <f t="array" ref="B70:C70">IFNA(INDEX(Inputs!C:D,MATCH(A70,Inputs!B:B,)),"")</f>
        <v>PF</v>
      </c>
      <c r="C70" s="9" t="s">
        <v>41</v>
      </c>
      <c r="D70" s="9" t="str">
        <f t="array" ref="D70">ifna(INDEX(Inputs!F:F,MATCH(A70,Inputs!B:B,0)),"")</f>
        <v>DEN</v>
      </c>
      <c r="E70" s="10" t="str">
        <f t="array" ref="E70">IFNA(INDEX('Player Page'!E:E,MATCH(A70,'Player Page'!A:A,)),"")</f>
        <v/>
      </c>
      <c r="F70" s="10"/>
      <c r="G70" s="10"/>
      <c r="H70" s="12" t="str">
        <f t="array" ref="H70">ifna(XLOOKUP(A70,'Recent Minutes Tracker'!A:A,'Recent Minutes Tracker'!P:P,""))</f>
        <v/>
      </c>
      <c r="I70" s="11">
        <f t="array" ref="I70">IFNA(INDEX('Opponent Defense'!$D$37:$D$67,MATCH(D70,'Opponent Defense'!$A$37:$A$67,0)),"")</f>
        <v>0.9097894709</v>
      </c>
      <c r="J70" s="11"/>
      <c r="K70" s="11">
        <f t="array" ref="K70">ifna(INDEX('Team Defense Hashtag Basketball'!N:N,MATCH(B70&amp;D70,'Team Defense Hashtag Basketball'!A:A,0)),"")</f>
        <v>1.108007449</v>
      </c>
      <c r="L70" s="11"/>
      <c r="M70" s="11"/>
      <c r="N70" s="14">
        <f t="shared" si="55"/>
        <v>0</v>
      </c>
      <c r="O70" s="11"/>
      <c r="Q70" s="11"/>
    </row>
    <row r="71" hidden="1">
      <c r="A71" s="2" t="str">
        <f>Inputs!B474</f>
        <v>Charles Bediako</v>
      </c>
      <c r="B71" s="9" t="str">
        <f t="array" ref="B71:C71">IFNA(INDEX(Inputs!C:D,MATCH(A71,Inputs!B:B,)),"")</f>
        <v>C</v>
      </c>
      <c r="C71" s="9" t="s">
        <v>41</v>
      </c>
      <c r="D71" s="9" t="str">
        <f t="array" ref="D71">ifna(INDEX(Inputs!F:F,MATCH(A71,Inputs!B:B,0)),"")</f>
        <v>DEN</v>
      </c>
      <c r="E71" s="10" t="str">
        <f t="array" ref="E71">IFNA(INDEX('Player Page'!E:E,MATCH(A71,'Player Page'!A:A,)),"")</f>
        <v/>
      </c>
      <c r="F71" s="10"/>
      <c r="G71" s="10"/>
      <c r="H71" s="12" t="str">
        <f t="array" ref="H71">ifna(XLOOKUP(A71,'Recent Minutes Tracker'!A:A,'Recent Minutes Tracker'!P:P,""))</f>
        <v/>
      </c>
      <c r="I71" s="11">
        <f t="array" ref="I71">IFNA(INDEX('Opponent Defense'!$D$37:$D$67,MATCH(D71,'Opponent Defense'!$A$37:$A$67,0)),"")</f>
        <v>0.9097894709</v>
      </c>
      <c r="J71" s="11"/>
      <c r="K71" s="11">
        <f t="array" ref="K71">ifna(INDEX('Team Defense Hashtag Basketball'!N:N,MATCH(B71&amp;D71,'Team Defense Hashtag Basketball'!A:A,0)),"")</f>
        <v>0.9887049358</v>
      </c>
      <c r="L71" s="11"/>
      <c r="M71" s="11"/>
    </row>
    <row r="72" hidden="1">
      <c r="A72" s="2" t="str">
        <f>Inputs!B69</f>
        <v>Charlie Brown, Jr.</v>
      </c>
      <c r="B72" s="9" t="str">
        <f t="array" ref="B72:C72">IFNA(INDEX(Inputs!C:D,MATCH(A72,Inputs!B:B,)),"")</f>
        <v>SG</v>
      </c>
      <c r="C72" s="9" t="s">
        <v>47</v>
      </c>
      <c r="D72" s="9" t="str">
        <f t="array" ref="D72">ifna(INDEX(Inputs!F:F,MATCH(A72,Inputs!B:B,0)),"")</f>
        <v>BKN</v>
      </c>
      <c r="E72" s="10" t="str">
        <f t="array" ref="E72">IFNA(INDEX('Player Page'!E:E,MATCH(A72,'Player Page'!A:A,)),"")</f>
        <v/>
      </c>
      <c r="F72" s="10"/>
      <c r="G72" s="10"/>
      <c r="H72" s="12" t="str">
        <f t="array" ref="H72">ifna(XLOOKUP(A72,'Recent Minutes Tracker'!A:A,'Recent Minutes Tracker'!P:P,""))</f>
        <v/>
      </c>
      <c r="I72" s="11">
        <f t="array" ref="I72">IFNA(INDEX('Opponent Defense'!$D$37:$D$67,MATCH(D72,'Opponent Defense'!$A$37:$A$67)),"")</f>
        <v>1.012478061</v>
      </c>
      <c r="J72" s="11"/>
      <c r="K72" s="11">
        <f t="array" ref="K72">ifna(INDEX('Team Defense Hashtag Basketball'!N:N,MATCH(B72&amp;D72,'Team Defense Hashtag Basketball'!A:A,0)),"")</f>
        <v>0.935654807</v>
      </c>
      <c r="L72" s="11"/>
      <c r="M72" s="11"/>
    </row>
    <row r="73">
      <c r="A73" s="2" t="str">
        <f>Inputs!B109</f>
        <v>Patrick Williams</v>
      </c>
      <c r="B73" s="9" t="str">
        <f t="array" ref="B73:C73">IFNA(INDEX(Inputs!C:D,MATCH(A73,Inputs!B:B,)),"")</f>
        <v>PF</v>
      </c>
      <c r="C73" s="9" t="s">
        <v>30</v>
      </c>
      <c r="D73" s="9" t="str">
        <f t="array" ref="D73">ifna(XLOOKUP(A73,Inputs!B:B,Inputs!F:F,""))</f>
        <v>WAS</v>
      </c>
      <c r="E73" s="10">
        <f t="array" ref="E73">IFNA(INDEX('Player Page'!E:E,MATCH(A73,'Player Page'!A:A,)),"")</f>
        <v>10</v>
      </c>
      <c r="F73" s="12">
        <f t="array" ref="F73">IFNA(INDEX('Player Page'!F:F,MATCH(A73,'Player Page'!A:A,)),"")</f>
        <v>0.3663003663</v>
      </c>
      <c r="G73" s="12">
        <f t="array" ref="G73">XLOOKUP(A73,'PPM L10'!B:B,'PPM L10'!X:X)</f>
        <v>0.3472222222</v>
      </c>
      <c r="H73" s="12">
        <f t="array" ref="H73">ifna(XLOOKUP(A73,'Recent Minutes Tracker'!A:A,'Recent Minutes Tracker'!P:P,""))</f>
        <v>0</v>
      </c>
      <c r="I73" s="11">
        <f t="array" ref="I73">IFNA(INDEX('Opponent Defense'!$E$37:$E$67,MATCH(D73,'Opponent Defense'!$A$37:$A$67,0)),"")</f>
        <v>1.072642422</v>
      </c>
      <c r="J73" s="11">
        <f t="array" ref="J73">IFNA(INDEX('Opponent Defense'!$E$105:$E$134,MATCH(D73,'Opponent Defense'!$A$105:$A$134,0)),"")</f>
        <v>1.044587398</v>
      </c>
      <c r="K73" s="11">
        <f t="array" ref="K73">ifna(INDEX('Team Defense Hashtag Basketball'!N:N,MATCH(B73&amp;D73,'Team Defense Hashtag Basketball'!A:A,0)),"")</f>
        <v>0.9590316574</v>
      </c>
      <c r="L73" s="11">
        <f>I73*0.25+J73*0.25+K73*0.5</f>
        <v>1.008823284</v>
      </c>
      <c r="M73" s="13">
        <f>(F73+G73)/2*L73</f>
        <v>0.3599091004</v>
      </c>
      <c r="N73" s="14">
        <f>M73*L73*H73</f>
        <v>0</v>
      </c>
      <c r="O73" s="15"/>
      <c r="P73" s="9" t="str">
        <f>if(O73="","",N73-O73)</f>
        <v/>
      </c>
      <c r="Q73" s="16">
        <f>iferror(if(L73&gt;1,(L73-1)/'Matchup Rating'!$E$4+5,(L73-1)/'Matchup Rating'!$E$9+5),"")</f>
        <v>5.264477853</v>
      </c>
      <c r="R73" s="17">
        <f t="array" ref="R73">IFNA(INDEX('Player Page'!J:J,MATCH(A73,'Player Page'!A:A,0)),"")</f>
        <v>1.4</v>
      </c>
      <c r="S73" s="10">
        <f t="array" ref="S73">IFNA(INDEX('Player Page'!K:K,MATCH(A73,'Player Page'!A:A,0)),"")</f>
        <v>3.4</v>
      </c>
      <c r="T73" s="10">
        <f t="array" ref="T73">IFNA(INDEX('Player Page'!L:L,MATCH(A73,'Player Page'!A:A,0)),"")</f>
        <v>39.9</v>
      </c>
      <c r="U73" s="18">
        <f t="array" ref="U73">ifna(IF(OR(B73="PG",B73="SG"),XLOOKUP(D73,'Opponent Shot Stats'!$A$41:$A$70,'Opponent Shot Stats'!$R$41:$R$70),IF(OR(B73="SF",B73="PF"),XLOOKUP(D73,'Opponent Shot Stats'!$A$111:$A$140,'Opponent Shot Stats'!$R$111:$R$140),XLOOKUP(D73,'Opponent Shot Stats'!$A$181:$A$210,'Opponent Shot Stats'!$R$181:$R$210))),"")</f>
        <v>1.031879195</v>
      </c>
      <c r="V73" s="19">
        <f>R73*U73</f>
        <v>1.444630872</v>
      </c>
      <c r="W73" s="20">
        <f>V73-R73</f>
        <v>0.04463087248</v>
      </c>
      <c r="X73" s="9" t="str">
        <f t="array" ref="X73">ifna(XLOOKUP(A73,'Recent Minutes Tracker'!A:A,'Recent Minutes Tracker'!O:O),"")</f>
        <v>DNP</v>
      </c>
      <c r="Y73" s="10">
        <f t="array" ref="Y73">ifna(XLOOKUP(A73,'Recent Minutes Tracker'!A:A,'Recent Minutes Tracker'!M:M),"")</f>
        <v>0</v>
      </c>
    </row>
    <row r="74" hidden="1">
      <c r="A74" s="2" t="str">
        <f>Inputs!B315</f>
        <v>Chimezie Metu</v>
      </c>
      <c r="B74" s="9" t="str">
        <f t="array" ref="B74:C74">IFNA(INDEX(Inputs!C:D,MATCH(A74,Inputs!B:B,)),"")</f>
        <v>PF</v>
      </c>
      <c r="C74" s="9" t="s">
        <v>42</v>
      </c>
      <c r="D74" s="9" t="str">
        <f t="array" ref="D74">ifna(INDEX(Inputs!F:F,MATCH(A74,Inputs!B:B,0)),"")</f>
        <v>SAC</v>
      </c>
      <c r="E74" s="10">
        <f t="array" ref="E74">IFNA(INDEX('Player Page'!E:E,MATCH(A74,'Player Page'!A:A,)),"")</f>
        <v>5</v>
      </c>
      <c r="F74" s="10"/>
      <c r="G74" s="10"/>
      <c r="H74" s="12">
        <f t="array" ref="H74">ifna(XLOOKUP(A74,'Recent Minutes Tracker'!A:A,'Recent Minutes Tracker'!P:P,""))</f>
        <v>29.33333333</v>
      </c>
      <c r="I74" s="11">
        <f t="array" ref="I74">IFNA(INDEX('Opponent Defense'!$D$37:$D$67,MATCH(D74,'Opponent Defense'!$A$37:$A$67)),"")</f>
        <v>1.019289039</v>
      </c>
      <c r="J74" s="11"/>
      <c r="K74" s="11">
        <f t="array" ref="K74">ifna(INDEX('Team Defense Hashtag Basketball'!N:N,MATCH(B74&amp;D74,'Team Defense Hashtag Basketball'!A:A,0)),"")</f>
        <v>1.061452514</v>
      </c>
      <c r="L74" s="11"/>
      <c r="M74" s="11"/>
    </row>
    <row r="75" hidden="1">
      <c r="A75" s="2" t="str">
        <f>Inputs!B55</f>
        <v>Chris Boucher</v>
      </c>
      <c r="B75" s="9" t="str">
        <f t="array" ref="B75:C75">IFNA(INDEX(Inputs!C:D,MATCH(A75,Inputs!B:B,)),"")</f>
        <v>PF</v>
      </c>
      <c r="C75" s="9" t="s">
        <v>45</v>
      </c>
      <c r="D75" s="9" t="str">
        <f t="array" ref="D75">ifna(INDEX(Inputs!F:F,MATCH(A75,Inputs!B:B,0)),"")</f>
        <v>MIA</v>
      </c>
      <c r="E75" s="10">
        <f t="array" ref="E75">IFNA(INDEX('Player Page'!E:E,MATCH(A75,'Player Page'!A:A,)),"")</f>
        <v>6.1</v>
      </c>
      <c r="F75" s="10"/>
      <c r="G75" s="10"/>
      <c r="H75" s="12" t="str">
        <f t="array" ref="H75">ifna(XLOOKUP(A75,'Recent Minutes Tracker'!A:A,'Recent Minutes Tracker'!P:P,""))</f>
        <v/>
      </c>
      <c r="I75" s="11">
        <f t="array" ref="I75">IFNA(INDEX('Opponent Defense'!$D$37:$D$67,MATCH(D75,'Opponent Defense'!$A$37:$A$67,0)),"")</f>
        <v>0.9202678985</v>
      </c>
      <c r="J75" s="11"/>
      <c r="K75" s="11">
        <f t="array" ref="K75">ifna(INDEX('Team Defense Hashtag Basketball'!N:N,MATCH(B75&amp;D75,'Team Defense Hashtag Basketball'!A:A,0)),"")</f>
        <v>0.8379888268</v>
      </c>
      <c r="L75" s="11"/>
      <c r="M75" s="11"/>
      <c r="N75" s="14">
        <f t="shared" ref="N75:N76" si="56">E75*I75*K75</f>
        <v>4.704162721</v>
      </c>
      <c r="O75" s="11"/>
      <c r="Q75" s="11"/>
    </row>
    <row r="76" hidden="1">
      <c r="A76" s="2" t="str">
        <f>Inputs!B129</f>
        <v>Chris Duarte</v>
      </c>
      <c r="B76" s="9" t="str">
        <f t="array" ref="B76:C76">IFNA(INDEX(Inputs!C:D,MATCH(A76,Inputs!B:B,)),"")</f>
        <v>PG</v>
      </c>
      <c r="C76" s="9" t="s">
        <v>34</v>
      </c>
      <c r="D76" s="9" t="str">
        <f t="array" ref="D76">ifna(INDEX(Inputs!F:F,MATCH(A76,Inputs!B:B,0)),"")</f>
        <v>PHX</v>
      </c>
      <c r="E76" s="10">
        <f t="array" ref="E76">IFNA(INDEX('Player Page'!E:E,MATCH(A76,'Player Page'!A:A,)),"")</f>
        <v>3.7</v>
      </c>
      <c r="F76" s="10"/>
      <c r="G76" s="10"/>
      <c r="H76" s="12">
        <f t="array" ref="H76">ifna(XLOOKUP(A76,'Recent Minutes Tracker'!A:A,'Recent Minutes Tracker'!P:P,""))</f>
        <v>6.1</v>
      </c>
      <c r="I76" s="11">
        <f t="array" ref="I76">IFNA(INDEX('Opponent Defense'!$D$37:$D$67,MATCH(D76,'Opponent Defense'!$A$37:$A$67,0)),"")</f>
        <v>1.009858454</v>
      </c>
      <c r="J76" s="11"/>
      <c r="K76" s="11">
        <f t="array" ref="K76">ifna(INDEX('Team Defense Hashtag Basketball'!N:N,MATCH(B76&amp;D76,'Team Defense Hashtag Basketball'!A:A,0)),"")</f>
        <v>0.9936034115</v>
      </c>
      <c r="L76" s="11"/>
      <c r="M76" s="11"/>
      <c r="N76" s="14">
        <f t="shared" si="56"/>
        <v>3.712575578</v>
      </c>
      <c r="O76" s="11"/>
      <c r="Q76" s="11"/>
    </row>
    <row r="77" hidden="1">
      <c r="A77" s="2" t="str">
        <f>Inputs!B339</f>
        <v>Chris Livingston</v>
      </c>
      <c r="B77" s="9" t="str">
        <f t="array" ref="B77:C77">IFNA(INDEX(Inputs!C:D,MATCH(A77,Inputs!B:B,)),"")</f>
        <v>SF</v>
      </c>
      <c r="C77" s="9" t="s">
        <v>25</v>
      </c>
      <c r="D77" s="9" t="str">
        <f t="array" ref="D77">ifna(INDEX(Inputs!F:F,MATCH(A77,Inputs!B:B,0)),"")</f>
        <v>OKC</v>
      </c>
      <c r="E77" s="10" t="str">
        <f t="array" ref="E77">IFNA(INDEX('Player Page'!E:E,MATCH(A77,'Player Page'!A:A,)),"")</f>
        <v/>
      </c>
      <c r="F77" s="10"/>
      <c r="G77" s="10"/>
      <c r="H77" s="12">
        <f t="array" ref="H77">ifna(XLOOKUP(A77,'Recent Minutes Tracker'!A:A,'Recent Minutes Tracker'!P:P,""))</f>
        <v>5.333333333</v>
      </c>
      <c r="I77" s="11">
        <f t="array" ref="I77">IFNA(INDEX('Opponent Defense'!$D$37:$D$67,MATCH(D77,'Opponent Defense'!$A$37:$A$67,0)),"")</f>
        <v>1.006191004</v>
      </c>
      <c r="J77" s="11"/>
      <c r="K77" s="11">
        <f t="array" ref="K77">ifna(INDEX('Team Defense Hashtag Basketball'!N:N,MATCH(B77&amp;D77,'Team Defense Hashtag Basketball'!A:A,0)),"")</f>
        <v>0.9324009324</v>
      </c>
      <c r="L77" s="11"/>
      <c r="M77" s="11"/>
    </row>
    <row r="78" hidden="1">
      <c r="A78" s="2" t="str">
        <f>Inputs!B364</f>
        <v>Chris Paul</v>
      </c>
      <c r="B78" s="9" t="str">
        <f t="array" ref="B78:C78">IFNA(INDEX(Inputs!C:D,MATCH(A78,Inputs!B:B,)),"")</f>
        <v>PG</v>
      </c>
      <c r="C78" s="9" t="s">
        <v>48</v>
      </c>
      <c r="D78" s="9" t="str">
        <f t="array" ref="D78">ifna(XLOOKUP(A78,Inputs!B:B,Inputs!F:F,""))</f>
        <v>NOP</v>
      </c>
      <c r="E78" s="10" t="str">
        <f t="array" ref="E78">IFNA(INDEX('Player Page'!E:E,MATCH(A78,'Player Page'!A:A,)),"")</f>
        <v/>
      </c>
      <c r="F78" s="12" t="str">
        <f t="array" ref="F78">IFNA(INDEX('Player Page'!F:F,MATCH(A78,'Player Page'!A:A,)),"")</f>
        <v/>
      </c>
      <c r="G78" s="12">
        <f t="array" ref="G78">XLOOKUP(A78,'PPM L10'!B:B,'PPM L10'!X:X)</f>
        <v>0.3444444444</v>
      </c>
      <c r="H78" s="12">
        <f t="array" ref="H78">ifna(XLOOKUP(A78,'Recent Minutes Tracker'!A:A,'Recent Minutes Tracker'!P:P,""))</f>
        <v>26.93333333</v>
      </c>
      <c r="I78" s="11">
        <f t="array" ref="I78">IFNA(INDEX('Opponent Defense'!$E$37:$E$67,MATCH(D78,'Opponent Defense'!$A$37:$A$67,0)),"")</f>
        <v>0.9611651677</v>
      </c>
      <c r="J78" s="11">
        <f t="array" ref="J78">IFNA(INDEX('Opponent Defense'!$E$105:$E$134,MATCH(D78,'Opponent Defense'!$A$105:$A$134,0)),"")</f>
        <v>0.9596324096</v>
      </c>
      <c r="K78" s="11">
        <f t="array" ref="K78">ifna(INDEX('Team Defense Hashtag Basketball'!N:N,MATCH(B78&amp;D78,'Team Defense Hashtag Basketball'!A:A,0)),"")</f>
        <v>0.8614072495</v>
      </c>
      <c r="L78" s="11">
        <f t="shared" ref="L78:L79" si="57">I78*0.1+J78*0.4+K78*0.5</f>
        <v>0.9106731053</v>
      </c>
      <c r="M78" s="13">
        <f t="shared" ref="M78:M79" si="58">(F78+G78)/2*L78</f>
        <v>0.1568381459</v>
      </c>
      <c r="N78" s="14">
        <f t="shared" ref="N78:N79" si="59">M78*L78*H78</f>
        <v>3.846841712</v>
      </c>
      <c r="O78" s="6"/>
      <c r="P78" s="9" t="str">
        <f t="shared" ref="P78:P79" si="60">if(O78="","",N78-O78)</f>
        <v/>
      </c>
      <c r="Q78" s="16">
        <f>iferror(if(L78&gt;1,(L78-1)/'Matchup Rating'!$E$4+5,(L78-1)/'Matchup Rating'!$E$9+5),"")</f>
        <v>3.007032857</v>
      </c>
      <c r="R78" s="17" t="str">
        <f t="array" ref="R78">IFNA(INDEX('Player Page'!J:J,MATCH(A78,'Player Page'!A:A,0)),"")</f>
        <v/>
      </c>
      <c r="S78" s="10" t="str">
        <f t="array" ref="S78">IFNA(INDEX('Player Page'!K:K,MATCH(A78,'Player Page'!A:A,0)),"")</f>
        <v/>
      </c>
      <c r="T78" s="10" t="str">
        <f t="array" ref="T78">IFNA(INDEX('Player Page'!L:L,MATCH(A78,'Player Page'!A:A,0)),"")</f>
        <v/>
      </c>
      <c r="U78" s="18" t="str">
        <f t="array" ref="U78">ifna(IF(OR(B78="PG",B78="SG"),XLOOKUP(D78,'Opponent Shot Stats'!$A$41:$A$69,'Opponent Shot Stats'!$R$41:$R$69),IF(OR(B78="SF",B78="PF"),XLOOKUP(D78,'Opponent Shot Stats'!$A$111:$A$140,'Opponent Shot Stats'!$R$111:$R$140),XLOOKUP(D78,'Opponent Shot Stats'!$A$181:$A$210,'Opponent Shot Stats'!$R$181:$R$210))),"")</f>
        <v/>
      </c>
      <c r="V78" s="19">
        <f t="shared" ref="V78:V79" si="61">R78*U78</f>
        <v>0</v>
      </c>
      <c r="W78" s="20">
        <f t="shared" ref="W78:W79" si="62">V78-R78</f>
        <v>0</v>
      </c>
      <c r="X78" s="9" t="str">
        <f t="array" ref="X78">ifna(XLOOKUP(A78,'Recent Minutes Tracker'!A:A,'Recent Minutes Tracker'!O:O),"")</f>
        <v/>
      </c>
    </row>
    <row r="79" hidden="1">
      <c r="A79" s="2" t="str">
        <f>Inputs!B59</f>
        <v>Christian Braun</v>
      </c>
      <c r="B79" s="9" t="str">
        <f t="array" ref="B79:C79">IFNA(INDEX(Inputs!C:D,MATCH(A79,Inputs!B:B,)),"")</f>
        <v>SF</v>
      </c>
      <c r="C79" s="9" t="s">
        <v>43</v>
      </c>
      <c r="D79" s="9" t="str">
        <f t="array" ref="D79">ifna(XLOOKUP(A79,Inputs!B:B,Inputs!F:F,""))</f>
        <v>SAS</v>
      </c>
      <c r="E79" s="10">
        <f t="array" ref="E79">IFNA(INDEX('Player Page'!E:E,MATCH(A79,'Player Page'!A:A,)),"")</f>
        <v>7</v>
      </c>
      <c r="F79" s="12">
        <f t="array" ref="F79">IFNA(INDEX('Player Page'!F:F,MATCH(A79,'Player Page'!A:A,)),"")</f>
        <v>0.376344086</v>
      </c>
      <c r="G79" s="12">
        <f t="array" ref="G79">XLOOKUP(A79,'PPM L10'!B:B,'PPM L10'!X:X)</f>
        <v>0.3055555556</v>
      </c>
      <c r="H79" s="12">
        <f t="array" ref="H79">ifna(XLOOKUP(A79,'Recent Minutes Tracker'!A:A,'Recent Minutes Tracker'!P:P,""))</f>
        <v>27.03333333</v>
      </c>
      <c r="I79" s="11">
        <f t="array" ref="I79">IFNA(INDEX('Opponent Defense'!$E$37:$E$67,MATCH(D79,'Opponent Defense'!$A$37:$A$67,0)),"")</f>
        <v>1.029211514</v>
      </c>
      <c r="J79" s="11">
        <f t="array" ref="J79">IFNA(INDEX('Opponent Defense'!$E$105:$E$134,MATCH(D79,'Opponent Defense'!$A$105:$A$134,0)),"")</f>
        <v>0.9895461381</v>
      </c>
      <c r="K79" s="11">
        <f t="array" ref="K79">ifna(INDEX('Team Defense Hashtag Basketball'!N:N,MATCH(B79&amp;D79,'Team Defense Hashtag Basketball'!A:A,0)),"")</f>
        <v>0.7692307692</v>
      </c>
      <c r="L79" s="11">
        <f t="shared" si="57"/>
        <v>0.8833549913</v>
      </c>
      <c r="M79" s="13">
        <f t="shared" si="58"/>
        <v>0.301179726</v>
      </c>
      <c r="N79" s="14">
        <f t="shared" si="59"/>
        <v>7.192180871</v>
      </c>
      <c r="O79" s="15"/>
      <c r="P79" s="9" t="str">
        <f t="shared" si="60"/>
        <v/>
      </c>
      <c r="Q79" s="16">
        <f>iferror(if(L79&gt;1,(L79-1)/'Matchup Rating'!$E$4+5,(L79-1)/'Matchup Rating'!$E$9+5),"")</f>
        <v>2.397540006</v>
      </c>
      <c r="R79" s="17">
        <f t="array" ref="R79">IFNA(INDEX('Player Page'!J:J,MATCH(A79,'Player Page'!A:A,0)),"")</f>
        <v>0.7</v>
      </c>
      <c r="S79" s="10">
        <f t="array" ref="S79">IFNA(INDEX('Player Page'!K:K,MATCH(A79,'Player Page'!A:A,0)),"")</f>
        <v>1.8</v>
      </c>
      <c r="T79" s="10">
        <f t="array" ref="T79">IFNA(INDEX('Player Page'!L:L,MATCH(A79,'Player Page'!A:A,0)),"")</f>
        <v>35.9</v>
      </c>
      <c r="U79" s="18">
        <f t="array" ref="U79">ifna(IF(OR(B79="PG",B79="SG"),XLOOKUP(D79,'Opponent Shot Stats'!$A$41:$A$69,'Opponent Shot Stats'!$R$41:$R$69),IF(OR(B79="SF",B79="PF"),XLOOKUP(D79,'Opponent Shot Stats'!$A$111:$A$140,'Opponent Shot Stats'!$R$111:$R$140),XLOOKUP(D79,'Opponent Shot Stats'!$A$181:$A$210,'Opponent Shot Stats'!$R$181:$R$210))),"")</f>
        <v>1.535234899</v>
      </c>
      <c r="V79" s="19">
        <f t="shared" si="61"/>
        <v>1.07466443</v>
      </c>
      <c r="W79" s="20">
        <f t="shared" si="62"/>
        <v>0.3746644295</v>
      </c>
      <c r="X79" s="9" t="str">
        <f t="array" ref="X79">ifna(XLOOKUP(A79,'Recent Minutes Tracker'!A:A,'Recent Minutes Tracker'!O:O),"")</f>
        <v/>
      </c>
    </row>
    <row r="80" hidden="1">
      <c r="A80" s="2" t="str">
        <f>Inputs!B257</f>
        <v>Christian Koloko</v>
      </c>
      <c r="B80" s="9" t="str">
        <f t="array" ref="B80:C80">IFNA(INDEX(Inputs!C:D,MATCH(A80,Inputs!B:B,)),"")</f>
        <v>C</v>
      </c>
      <c r="C80" s="9" t="s">
        <v>45</v>
      </c>
      <c r="D80" s="9" t="str">
        <f t="array" ref="D80">ifna(INDEX(Inputs!F:F,MATCH(A80,Inputs!B:B,0)),"")</f>
        <v>MIA</v>
      </c>
      <c r="E80" s="10" t="str">
        <f t="array" ref="E80">IFNA(INDEX('Player Page'!E:E,MATCH(A80,'Player Page'!A:A,)),"")</f>
        <v/>
      </c>
      <c r="F80" s="10"/>
      <c r="G80" s="10"/>
      <c r="H80" s="12" t="str">
        <f t="array" ref="H80">ifna(XLOOKUP(A80,'Recent Minutes Tracker'!A:A,'Recent Minutes Tracker'!P:P,""))</f>
        <v/>
      </c>
      <c r="I80" s="11">
        <f t="array" ref="I80">IFNA(INDEX('Opponent Defense'!$D$37:$D$67,MATCH(D80,'Opponent Defense'!$A$37:$A$67)),"")</f>
        <v>0.9097894709</v>
      </c>
      <c r="J80" s="11"/>
      <c r="K80" s="11">
        <f t="array" ref="K80">ifna(INDEX('Team Defense Hashtag Basketball'!N:N,MATCH(B80&amp;D80,'Team Defense Hashtag Basketball'!A:A,0)),"")</f>
        <v>0.9097942132</v>
      </c>
      <c r="L80" s="11"/>
      <c r="M80" s="11"/>
    </row>
    <row r="81" hidden="1">
      <c r="A81" s="2" t="str">
        <f>Inputs!B525</f>
        <v>Christian Wood</v>
      </c>
      <c r="B81" s="9" t="str">
        <f t="array" ref="B81:C81">IFNA(INDEX(Inputs!C:D,MATCH(A81,Inputs!B:B,)),"")</f>
        <v>PF</v>
      </c>
      <c r="C81" s="9" t="s">
        <v>33</v>
      </c>
      <c r="D81" s="9" t="str">
        <f t="array" ref="D81">ifna(INDEX(Inputs!F:F,MATCH(A81,Inputs!B:B,0)),"")</f>
        <v>MEM</v>
      </c>
      <c r="E81" s="10">
        <f t="array" ref="E81">IFNA(INDEX('Player Page'!E:E,MATCH(A81,'Player Page'!A:A,)),"")</f>
        <v>6.9</v>
      </c>
      <c r="F81" s="10"/>
      <c r="G81" s="10"/>
      <c r="H81" s="12">
        <f t="array" ref="H81">ifna(XLOOKUP(A81,'Recent Minutes Tracker'!A:A,'Recent Minutes Tracker'!P:P,""))</f>
        <v>4.266666667</v>
      </c>
      <c r="I81" s="11">
        <f t="array" ref="I81">IFNA(INDEX('Opponent Defense'!$D$37:$D$67,MATCH(D81,'Opponent Defense'!$A$37:$A$67,0)),"")</f>
        <v>1.00461924</v>
      </c>
      <c r="J81" s="11"/>
      <c r="K81" s="11">
        <f t="array" ref="K81">ifna(INDEX('Team Defense Hashtag Basketball'!N:N,MATCH(B81&amp;D81,'Team Defense Hashtag Basketball'!A:A,0)),"")</f>
        <v>0.9869646182</v>
      </c>
      <c r="L81" s="11"/>
      <c r="M81" s="11"/>
      <c r="N81" s="14">
        <f>E81*I81*K81</f>
        <v>6.841513149</v>
      </c>
      <c r="O81" s="16"/>
      <c r="P81" s="16">
        <f>if(D81="","",N81-E81)</f>
        <v>-0.05848685067</v>
      </c>
      <c r="Q81" s="16"/>
    </row>
    <row r="82" hidden="1">
      <c r="A82" s="2" t="str">
        <f>Inputs!B355</f>
        <v>Chuma Okeke</v>
      </c>
      <c r="B82" s="9" t="str">
        <f t="array" ref="B82:C82">IFNA(INDEX(Inputs!C:D,MATCH(A82,Inputs!B:B,)),"")</f>
        <v>PF</v>
      </c>
      <c r="C82" s="9" t="s">
        <v>31</v>
      </c>
      <c r="D82" s="9" t="str">
        <f t="array" ref="D82">ifna(INDEX(Inputs!F:F,MATCH(A82,Inputs!B:B,0)),"")</f>
        <v>PHI</v>
      </c>
      <c r="E82" s="10" t="str">
        <f t="array" ref="E82">IFNA(INDEX('Player Page'!E:E,MATCH(A82,'Player Page'!A:A,)),"")</f>
        <v/>
      </c>
      <c r="F82" s="10"/>
      <c r="G82" s="10"/>
      <c r="H82" s="12">
        <f t="array" ref="H82">ifna(XLOOKUP(A82,'Recent Minutes Tracker'!A:A,'Recent Minutes Tracker'!P:P,""))</f>
        <v>3.433333333</v>
      </c>
      <c r="I82" s="11">
        <f t="array" ref="I82">IFNA(INDEX('Opponent Defense'!$D$37:$D$67,MATCH(D82,'Opponent Defense'!$A$37:$A$67)),"")</f>
        <v>1.038412169</v>
      </c>
      <c r="J82" s="11"/>
      <c r="K82" s="11">
        <f t="array" ref="K82">ifna(INDEX('Team Defense Hashtag Basketball'!N:N,MATCH(B82&amp;D82,'Team Defense Hashtag Basketball'!A:A,0)),"")</f>
        <v>1.117318436</v>
      </c>
      <c r="L82" s="11"/>
      <c r="M82" s="11"/>
    </row>
    <row r="83">
      <c r="A83" s="2" t="str">
        <f>Inputs!B113</f>
        <v>Caris LeVert</v>
      </c>
      <c r="B83" s="9" t="str">
        <f t="array" ref="B83:C83">IFNA(INDEX(Inputs!C:D,MATCH(A83,Inputs!B:B,)),"")</f>
        <v>SG</v>
      </c>
      <c r="C83" s="9" t="s">
        <v>49</v>
      </c>
      <c r="D83" s="9" t="str">
        <f t="array" ref="D83">ifna(XLOOKUP(A83,Inputs!B:B,Inputs!F:F,""))</f>
        <v>IND</v>
      </c>
      <c r="E83" s="10">
        <f t="array" ref="E83">IFNA(INDEX('Player Page'!E:E,MATCH(A83,'Player Page'!A:A,)),"")</f>
        <v>15.3</v>
      </c>
      <c r="F83" s="12">
        <f t="array" ref="F83">IFNA(INDEX('Player Page'!F:F,MATCH(A83,'Player Page'!A:A,)),"")</f>
        <v>0.5387323944</v>
      </c>
      <c r="G83" s="12">
        <f t="array" ref="G83">XLOOKUP(A83,'PPM L10'!B:B,'PPM L10'!X:X)</f>
        <v>0.4333333333</v>
      </c>
      <c r="H83" s="12">
        <f t="array" ref="H83">ifna(XLOOKUP(A83,'Recent Minutes Tracker'!A:A,'Recent Minutes Tracker'!P:P,""))</f>
        <v>30.56666667</v>
      </c>
      <c r="I83" s="11">
        <f t="array" ref="I83">IFNA(INDEX('Opponent Defense'!$E$37:$E$67,MATCH(D83,'Opponent Defense'!$A$37:$A$67,0)),"")</f>
        <v>1.046381873</v>
      </c>
      <c r="J83" s="11">
        <f t="array" ref="J83">IFNA(INDEX('Opponent Defense'!$E$105:$E$134,MATCH(D83,'Opponent Defense'!$A$105:$A$134,0)),"")</f>
        <v>1.015357412</v>
      </c>
      <c r="K83" s="11">
        <f t="array" ref="K83">ifna(INDEX('Team Defense Hashtag Basketball'!N:N,MATCH(B83&amp;D83,'Team Defense Hashtag Basketball'!A:A,0)),"")</f>
        <v>1.094625284</v>
      </c>
      <c r="L83" s="11">
        <f t="shared" ref="L83:L85" si="63">I83*0.1+J83*0.4+K83*0.5</f>
        <v>1.058093794</v>
      </c>
      <c r="M83" s="13">
        <f t="shared" ref="M83:M85" si="64">(F83+G83)/2*L83</f>
        <v>0.514268357</v>
      </c>
      <c r="N83" s="14">
        <f t="shared" ref="N83:N85" si="65">M83*L83*H83</f>
        <v>16.63267307</v>
      </c>
      <c r="O83" s="15"/>
      <c r="P83" s="9" t="str">
        <f t="shared" ref="P83:P85" si="66">if(O83="","",N83-O83)</f>
        <v/>
      </c>
      <c r="Q83" s="16">
        <f>iferror(if(L83&gt;1,(L83-1)/'Matchup Rating'!$E$4+5,(L83-1)/'Matchup Rating'!$E$9+5),"")</f>
        <v>6.741360954</v>
      </c>
      <c r="R83" s="17">
        <f t="array" ref="R83">IFNA(INDEX('Player Page'!J:J,MATCH(A83,'Player Page'!A:A,0)),"")</f>
        <v>1.8</v>
      </c>
      <c r="S83" s="10">
        <f t="array" ref="S83">IFNA(INDEX('Player Page'!K:K,MATCH(A83,'Player Page'!A:A,0)),"")</f>
        <v>5.4</v>
      </c>
      <c r="T83" s="10">
        <f t="array" ref="T83">IFNA(INDEX('Player Page'!L:L,MATCH(A83,'Player Page'!A:A,0)),"")</f>
        <v>33.8</v>
      </c>
      <c r="U83" s="18">
        <f t="array" ref="U83">ifna(IF(OR(B83="PG",B83="SG"),XLOOKUP(D83,'Opponent Shot Stats'!$A$41:$A$69,'Opponent Shot Stats'!$R$41:$R$69),IF(OR(B83="SF",B83="PF"),XLOOKUP(D83,'Opponent Shot Stats'!$A$111:$A$140,'Opponent Shot Stats'!$R$111:$R$140),XLOOKUP(D83,'Opponent Shot Stats'!$A$181:$A$210,'Opponent Shot Stats'!$R$181:$R$210))),"")</f>
        <v>0.7979363715</v>
      </c>
      <c r="V83" s="19">
        <f t="shared" ref="V83:V85" si="67">R83*U83</f>
        <v>1.436285469</v>
      </c>
      <c r="W83" s="20">
        <f t="shared" ref="W83:W85" si="68">V83-R83</f>
        <v>-0.3637145314</v>
      </c>
      <c r="X83" s="9" t="str">
        <f t="array" ref="X83">ifna(XLOOKUP(A83,'Recent Minutes Tracker'!A:A,'Recent Minutes Tracker'!O:O),"")</f>
        <v/>
      </c>
      <c r="Y83" s="10">
        <f t="array" ref="Y83">ifna(XLOOKUP(A83,'Recent Minutes Tracker'!A:A,'Recent Minutes Tracker'!M:M),"")</f>
        <v>-1.1</v>
      </c>
    </row>
    <row r="84">
      <c r="A84" s="2" t="str">
        <f>Inputs!B358</f>
        <v>Isaac Okoro</v>
      </c>
      <c r="B84" s="9" t="str">
        <f t="array" ref="B84:C84">IFNA(INDEX(Inputs!C:D,MATCH(A84,Inputs!B:B,)),"")</f>
        <v>SG</v>
      </c>
      <c r="C84" s="9" t="s">
        <v>49</v>
      </c>
      <c r="D84" s="9" t="str">
        <f t="array" ref="D84">ifna(XLOOKUP(A84,Inputs!B:B,Inputs!F:F,""))</f>
        <v>IND</v>
      </c>
      <c r="E84" s="10">
        <f t="array" ref="E84">IFNA(INDEX('Player Page'!E:E,MATCH(A84,'Player Page'!A:A,)),"")</f>
        <v>8.8</v>
      </c>
      <c r="F84" s="12">
        <f t="array" ref="F84">IFNA(INDEX('Player Page'!F:F,MATCH(A84,'Player Page'!A:A,)),"")</f>
        <v>0.3346007605</v>
      </c>
      <c r="G84" s="12">
        <f t="array" ref="G84">XLOOKUP(A84,'PPM L10'!B:B,'PPM L10'!X:X)</f>
        <v>0.2611111111</v>
      </c>
      <c r="H84" s="12">
        <f t="array" ref="H84">ifna(XLOOKUP(A84,'Recent Minutes Tracker'!A:A,'Recent Minutes Tracker'!P:P,""))</f>
        <v>25.06666667</v>
      </c>
      <c r="I84" s="11">
        <f t="array" ref="I84">IFNA(INDEX('Opponent Defense'!$E$37:$E$67,MATCH(D84,'Opponent Defense'!$A$37:$A$67,0)),"")</f>
        <v>1.046381873</v>
      </c>
      <c r="J84" s="11">
        <f t="array" ref="J84">IFNA(INDEX('Opponent Defense'!$E$105:$E$134,MATCH(D84,'Opponent Defense'!$A$105:$A$134,0)),"")</f>
        <v>1.015357412</v>
      </c>
      <c r="K84" s="11">
        <f t="array" ref="K84">ifna(INDEX('Team Defense Hashtag Basketball'!N:N,MATCH(B84&amp;D84,'Team Defense Hashtag Basketball'!A:A,0)),"")</f>
        <v>1.094625284</v>
      </c>
      <c r="L84" s="11">
        <f t="shared" si="63"/>
        <v>1.058093794</v>
      </c>
      <c r="M84" s="13">
        <f t="shared" si="64"/>
        <v>0.3151595172</v>
      </c>
      <c r="N84" s="14">
        <f t="shared" si="65"/>
        <v>8.358939456</v>
      </c>
      <c r="O84" s="15"/>
      <c r="P84" s="9" t="str">
        <f t="shared" si="66"/>
        <v/>
      </c>
      <c r="Q84" s="16">
        <f>iferror(if(L84&gt;1,(L84-1)/'Matchup Rating'!$E$4+5,(L84-1)/'Matchup Rating'!$E$9+5),"")</f>
        <v>6.741360954</v>
      </c>
      <c r="R84" s="17">
        <f t="array" ref="R84">IFNA(INDEX('Player Page'!J:J,MATCH(A84,'Player Page'!A:A,0)),"")</f>
        <v>0.9</v>
      </c>
      <c r="S84" s="10">
        <f t="array" ref="S84">IFNA(INDEX('Player Page'!K:K,MATCH(A84,'Player Page'!A:A,0)),"")</f>
        <v>2.5</v>
      </c>
      <c r="T84" s="10">
        <f t="array" ref="T84">IFNA(INDEX('Player Page'!L:L,MATCH(A84,'Player Page'!A:A,0)),"")</f>
        <v>37.2</v>
      </c>
      <c r="U84" s="18">
        <f t="array" ref="U84">ifna(IF(OR(B84="PG",B84="SG"),XLOOKUP(D84,'Opponent Shot Stats'!$A$41:$A$69,'Opponent Shot Stats'!$R$41:$R$69),IF(OR(B84="SF",B84="PF"),XLOOKUP(D84,'Opponent Shot Stats'!$A$111:$A$140,'Opponent Shot Stats'!$R$111:$R$140),XLOOKUP(D84,'Opponent Shot Stats'!$A$181:$A$210,'Opponent Shot Stats'!$R$181:$R$210))),"")</f>
        <v>0.7979363715</v>
      </c>
      <c r="V84" s="19">
        <f t="shared" si="67"/>
        <v>0.7181427343</v>
      </c>
      <c r="W84" s="20">
        <f t="shared" si="68"/>
        <v>-0.1818572657</v>
      </c>
      <c r="X84" s="9" t="str">
        <f t="array" ref="X84">ifna(XLOOKUP(A84,'Recent Minutes Tracker'!A:A,'Recent Minutes Tracker'!O:O),"")</f>
        <v/>
      </c>
      <c r="Y84" s="10">
        <f t="array" ref="Y84">ifna(XLOOKUP(A84,'Recent Minutes Tracker'!A:A,'Recent Minutes Tracker'!M:M),"")</f>
        <v>-0.2</v>
      </c>
    </row>
    <row r="85">
      <c r="A85" s="2" t="str">
        <f>Inputs!B326</f>
        <v>Donovan Mitchell</v>
      </c>
      <c r="B85" s="9" t="str">
        <f t="array" ref="B85:C85">IFNA(INDEX(Inputs!C:D,MATCH(A85,Inputs!B:B,)),"")</f>
        <v>SG</v>
      </c>
      <c r="C85" s="9" t="s">
        <v>49</v>
      </c>
      <c r="D85" s="9" t="str">
        <f t="array" ref="D85">ifna(XLOOKUP(A85,Inputs!B:B,Inputs!F:F,""))</f>
        <v>IND</v>
      </c>
      <c r="E85" s="10">
        <f t="array" ref="E85">IFNA(INDEX('Player Page'!E:E,MATCH(A85,'Player Page'!A:A,)),"")</f>
        <v>28.2</v>
      </c>
      <c r="F85" s="12">
        <f t="array" ref="F85">IFNA(INDEX('Player Page'!F:F,MATCH(A85,'Player Page'!A:A,)),"")</f>
        <v>0.7921348315</v>
      </c>
      <c r="G85" s="12">
        <f t="array" ref="G85">XLOOKUP(A85,'PPM L10'!B:B,'PPM L10'!X:X)</f>
        <v>0.5194444444</v>
      </c>
      <c r="H85" s="21">
        <v>32.0</v>
      </c>
      <c r="I85" s="11">
        <f t="array" ref="I85">IFNA(INDEX('Opponent Defense'!$E$37:$E$67,MATCH(D85,'Opponent Defense'!$A$37:$A$67,0)),"")</f>
        <v>1.046381873</v>
      </c>
      <c r="J85" s="11">
        <f t="array" ref="J85">IFNA(INDEX('Opponent Defense'!$E$105:$E$134,MATCH(D85,'Opponent Defense'!$A$105:$A$134,0)),"")</f>
        <v>1.015357412</v>
      </c>
      <c r="K85" s="11">
        <f t="array" ref="K85">ifna(INDEX('Team Defense Hashtag Basketball'!N:N,MATCH(B85&amp;D85,'Team Defense Hashtag Basketball'!A:A,0)),"")</f>
        <v>1.094625284</v>
      </c>
      <c r="L85" s="11">
        <f t="shared" si="63"/>
        <v>1.058093794</v>
      </c>
      <c r="M85" s="13">
        <f t="shared" si="64"/>
        <v>0.6938869462</v>
      </c>
      <c r="N85" s="14">
        <f t="shared" si="65"/>
        <v>23.49431909</v>
      </c>
      <c r="P85" s="9" t="str">
        <f t="shared" si="66"/>
        <v/>
      </c>
      <c r="Q85" s="16">
        <f>iferror(if(L85&gt;1,(L85-1)/'Matchup Rating'!$E$4+5,(L85-1)/'Matchup Rating'!$E$9+5),"")</f>
        <v>6.741360954</v>
      </c>
      <c r="R85" s="17">
        <f t="array" ref="R85">IFNA(INDEX('Player Page'!J:J,MATCH(A85,'Player Page'!A:A,0)),"")</f>
        <v>3.2</v>
      </c>
      <c r="S85" s="10">
        <f t="array" ref="S85">IFNA(INDEX('Player Page'!K:K,MATCH(A85,'Player Page'!A:A,0)),"")</f>
        <v>9.2</v>
      </c>
      <c r="T85" s="10">
        <f t="array" ref="T85">IFNA(INDEX('Player Page'!L:L,MATCH(A85,'Player Page'!A:A,0)),"")</f>
        <v>35.1</v>
      </c>
      <c r="U85" s="18">
        <f t="array" ref="U85">ifna(IF(OR(B85="PG",B85="SG"),XLOOKUP(D85,'Opponent Shot Stats'!$A$41:$A$69,'Opponent Shot Stats'!$R$41:$R$69),IF(OR(B85="SF",B85="PF"),XLOOKUP(D85,'Opponent Shot Stats'!$A$111:$A$140,'Opponent Shot Stats'!$R$111:$R$140),XLOOKUP(D85,'Opponent Shot Stats'!$A$181:$A$210,'Opponent Shot Stats'!$R$181:$R$210))),"")</f>
        <v>0.7979363715</v>
      </c>
      <c r="V85" s="19">
        <f t="shared" si="67"/>
        <v>2.553396389</v>
      </c>
      <c r="W85" s="20">
        <f t="shared" si="68"/>
        <v>-0.6466036113</v>
      </c>
      <c r="X85" s="9" t="str">
        <f t="array" ref="X85">ifna(XLOOKUP(A85,'Recent Minutes Tracker'!A:A,'Recent Minutes Tracker'!O:O),"")</f>
        <v/>
      </c>
      <c r="Y85" s="10">
        <f t="array" ref="Y85">ifna(XLOOKUP(A85,'Recent Minutes Tracker'!A:A,'Recent Minutes Tracker'!M:M),"")</f>
        <v>2.7</v>
      </c>
    </row>
    <row r="86" hidden="1">
      <c r="A86" s="2" t="str">
        <f>Inputs!B91</f>
        <v>Cody Martin</v>
      </c>
      <c r="B86" s="9" t="str">
        <f t="array" ref="B86:C86">IFNA(INDEX(Inputs!C:D,MATCH(A86,Inputs!B:B,)),"")</f>
        <v>SF</v>
      </c>
      <c r="C86" s="9" t="s">
        <v>35</v>
      </c>
      <c r="D86" s="9" t="str">
        <f t="array" ref="D86">ifna(INDEX(Inputs!F:F,MATCH(A86,Inputs!B:B,0)),"")</f>
        <v>BOS</v>
      </c>
      <c r="E86" s="10" t="str">
        <f t="array" ref="E86">IFNA(INDEX('Player Page'!E:E,MATCH(A86,'Player Page'!A:A,)),"")</f>
        <v/>
      </c>
      <c r="F86" s="10"/>
      <c r="G86" s="10"/>
      <c r="H86" s="12" t="str">
        <f t="array" ref="H86">ifna(XLOOKUP(A86,'Recent Minutes Tracker'!A:A,'Recent Minutes Tracker'!P:P,""))</f>
        <v/>
      </c>
      <c r="I86" s="11">
        <f t="array" ref="I86">IFNA(INDEX('Opponent Defense'!$D$37:$D$67,MATCH(D86,'Opponent Defense'!$A$37:$A$67)),"")</f>
        <v>0.9582521983</v>
      </c>
      <c r="J86" s="11"/>
      <c r="K86" s="11">
        <f t="array" ref="K86">ifna(INDEX('Team Defense Hashtag Basketball'!N:N,MATCH(B86&amp;D86,'Team Defense Hashtag Basketball'!A:A,0)),"")</f>
        <v>0.8624708625</v>
      </c>
      <c r="L86" s="11"/>
      <c r="M86" s="11"/>
    </row>
    <row r="87" hidden="1">
      <c r="A87" s="2" t="str">
        <f>Inputs!B368</f>
        <v>Cody Zeller</v>
      </c>
      <c r="B87" s="9" t="str">
        <f t="array" ref="B87:C87">IFNA(INDEX(Inputs!C:D,MATCH(A87,Inputs!B:B,)),"")</f>
        <v>C</v>
      </c>
      <c r="C87" s="9" t="s">
        <v>50</v>
      </c>
      <c r="D87" s="9" t="str">
        <f t="array" ref="D87">ifna(INDEX(Inputs!F:F,MATCH(A87,Inputs!B:B,0)),"")</f>
        <v>GSW</v>
      </c>
      <c r="E87" s="10" t="str">
        <f t="array" ref="E87">IFNA(INDEX('Player Page'!E:E,MATCH(A87,'Player Page'!A:A,)),"")</f>
        <v/>
      </c>
      <c r="F87" s="10"/>
      <c r="G87" s="10"/>
      <c r="H87" s="12">
        <f t="array" ref="H87">ifna(XLOOKUP(A87,'Recent Minutes Tracker'!A:A,'Recent Minutes Tracker'!P:P,""))</f>
        <v>1</v>
      </c>
      <c r="I87" s="11">
        <f t="array" ref="I87">IFNA(INDEX('Opponent Defense'!$D$37:$D$67,MATCH(D87,'Opponent Defense'!$A$37:$A$67)),"")</f>
        <v>0.9097894709</v>
      </c>
      <c r="J87" s="11"/>
      <c r="K87" s="11">
        <f t="array" ref="K87">ifna(INDEX('Team Defense Hashtag Basketball'!N:N,MATCH(B87&amp;D87,'Team Defense Hashtag Basketball'!A:A,0)),"")</f>
        <v>1.007272165</v>
      </c>
      <c r="L87" s="11"/>
      <c r="M87" s="11"/>
    </row>
    <row r="88" hidden="1">
      <c r="A88" s="2" t="str">
        <f>Inputs!B462</f>
        <v>Colby Jones</v>
      </c>
      <c r="B88" s="9" t="str">
        <f t="array" ref="B88:C88">IFNA(INDEX(Inputs!C:D,MATCH(A88,Inputs!B:B,)),"")</f>
        <v>SG</v>
      </c>
      <c r="C88" s="9" t="s">
        <v>34</v>
      </c>
      <c r="D88" s="9" t="str">
        <f t="array" ref="D88">ifna(INDEX(Inputs!F:F,MATCH(A88,Inputs!B:B,0)),"")</f>
        <v>PHX</v>
      </c>
      <c r="E88" s="10" t="str">
        <f t="array" ref="E88">IFNA(INDEX('Player Page'!E:E,MATCH(A88,'Player Page'!A:A,)),"")</f>
        <v/>
      </c>
      <c r="F88" s="10"/>
      <c r="G88" s="10"/>
      <c r="H88" s="12">
        <f t="array" ref="H88">ifna(XLOOKUP(A88,'Recent Minutes Tracker'!A:A,'Recent Minutes Tracker'!P:P,""))</f>
        <v>7.433333333</v>
      </c>
      <c r="I88" s="11">
        <f t="array" ref="I88">IFNA(INDEX('Opponent Defense'!$D$37:$D$67,MATCH(D88,'Opponent Defense'!$A$37:$A$67,0)),"")</f>
        <v>1.009858454</v>
      </c>
      <c r="J88" s="11"/>
      <c r="K88" s="11">
        <f t="array" ref="K88">ifna(INDEX('Team Defense Hashtag Basketball'!N:N,MATCH(B88&amp;D88,'Team Defense Hashtag Basketball'!A:A,0)),"")</f>
        <v>1.071915216</v>
      </c>
      <c r="L88" s="11"/>
      <c r="M88" s="11"/>
      <c r="N88" s="14">
        <f>E88*I88*K88</f>
        <v>0</v>
      </c>
      <c r="O88" s="11"/>
      <c r="Q88" s="11"/>
    </row>
    <row r="89">
      <c r="A89" s="2" t="str">
        <f>Inputs!B9</f>
        <v>Jarrett Allen</v>
      </c>
      <c r="B89" s="9" t="str">
        <f t="array" ref="B89:C89">IFNA(INDEX(Inputs!C:D,MATCH(A89,Inputs!B:B,)),"")</f>
        <v>C</v>
      </c>
      <c r="C89" s="9" t="s">
        <v>49</v>
      </c>
      <c r="D89" s="9" t="str">
        <f t="array" ref="D89">ifna(XLOOKUP(A89,Inputs!B:B,Inputs!F:F,""))</f>
        <v>IND</v>
      </c>
      <c r="E89" s="10">
        <f t="array" ref="E89">IFNA(INDEX('Player Page'!E:E,MATCH(A89,'Player Page'!A:A,)),"")</f>
        <v>15.5</v>
      </c>
      <c r="F89" s="12">
        <f t="array" ref="F89">IFNA(INDEX('Player Page'!F:F,MATCH(A89,'Player Page'!A:A,)),"")</f>
        <v>0.5115511551</v>
      </c>
      <c r="G89" s="12">
        <f t="array" ref="G89">XLOOKUP(A89,'PPM L10'!B:B,'PPM L10'!X:X)</f>
        <v>0.5305555556</v>
      </c>
      <c r="H89" s="12">
        <f t="array" ref="H89">ifna(XLOOKUP(A89,'Recent Minutes Tracker'!A:A,'Recent Minutes Tracker'!P:P,""))</f>
        <v>33.2</v>
      </c>
      <c r="I89" s="11">
        <f t="array" ref="I89">IFNA(INDEX('Opponent Defense'!$E$37:$E$67,MATCH(D89,'Opponent Defense'!$A$37:$A$67,0)),"")</f>
        <v>1.046381873</v>
      </c>
      <c r="J89" s="11">
        <f t="array" ref="J89">IFNA(INDEX('Opponent Defense'!$E$105:$E$134,MATCH(D89,'Opponent Defense'!$A$105:$A$134,0)),"")</f>
        <v>1.015357412</v>
      </c>
      <c r="K89" s="11">
        <f t="array" ref="K89">ifna(INDEX('Team Defense Hashtag Basketball'!N:N,MATCH(B89&amp;D89,'Team Defense Hashtag Basketball'!A:A,0)),"")</f>
        <v>1.076899273</v>
      </c>
      <c r="L89" s="11">
        <f>I89*0.1+J89*0.4+K89*0.5</f>
        <v>1.049230789</v>
      </c>
      <c r="M89" s="13">
        <f>(F89+G89)/2*L89</f>
        <v>0.546705223</v>
      </c>
      <c r="N89" s="14">
        <f>M89*L89*H89</f>
        <v>19.04418241</v>
      </c>
      <c r="O89" s="15"/>
      <c r="P89" s="9" t="str">
        <f>if(O89="","",N89-O89)</f>
        <v/>
      </c>
      <c r="Q89" s="16">
        <f>iferror(if(L89&gt;1,(L89-1)/'Matchup Rating'!$E$4+5,(L89-1)/'Matchup Rating'!$E$9+5),"")</f>
        <v>6.475692443</v>
      </c>
      <c r="R89" s="17">
        <f t="array" ref="R89">IFNA(INDEX('Player Page'!J:J,MATCH(A89,'Player Page'!A:A,0)),"")</f>
        <v>0</v>
      </c>
      <c r="S89" s="10">
        <f t="array" ref="S89">IFNA(INDEX('Player Page'!K:K,MATCH(A89,'Player Page'!A:A,0)),"")</f>
        <v>0</v>
      </c>
      <c r="T89" s="10">
        <f t="array" ref="T89">IFNA(INDEX('Player Page'!L:L,MATCH(A89,'Player Page'!A:A,0)),"")</f>
        <v>0</v>
      </c>
      <c r="U89" s="18">
        <f t="array" ref="U89">ifna(IF(OR(B89="PG",B89="SG"),XLOOKUP(D89,'Opponent Shot Stats'!$A$41:$A$69,'Opponent Shot Stats'!$R$41:$R$69),IF(OR(B89="SF",B89="PF"),XLOOKUP(D89,'Opponent Shot Stats'!$A$111:$A$140,'Opponent Shot Stats'!$R$111:$R$140),XLOOKUP(D89,'Opponent Shot Stats'!$A$181:$A$210,'Opponent Shot Stats'!$R$181:$R$210))),"")</f>
        <v>0.7042253521</v>
      </c>
      <c r="V89" s="19">
        <f>R89*U89</f>
        <v>0</v>
      </c>
      <c r="W89" s="20">
        <f>V89-R89</f>
        <v>0</v>
      </c>
      <c r="X89" s="9" t="str">
        <f t="array" ref="X89">ifna(XLOOKUP(A89,'Recent Minutes Tracker'!A:A,'Recent Minutes Tracker'!O:O),"")</f>
        <v/>
      </c>
      <c r="Y89" s="10">
        <f t="array" ref="Y89">ifna(XLOOKUP(A89,'Recent Minutes Tracker'!A:A,'Recent Minutes Tracker'!M:M),"")</f>
        <v>4</v>
      </c>
    </row>
    <row r="90" hidden="1">
      <c r="A90" s="2" t="str">
        <f>Inputs!B332</f>
        <v>Cole Swider</v>
      </c>
      <c r="B90" s="9" t="str">
        <f t="array" ref="B90:C90">IFNA(INDEX(Inputs!C:D,MATCH(A90,Inputs!B:B,)),"")</f>
        <v>SF</v>
      </c>
      <c r="C90" s="9" t="s">
        <v>46</v>
      </c>
      <c r="D90" s="9" t="str">
        <f t="array" ref="D90">ifna(INDEX(Inputs!F:F,MATCH(A90,Inputs!B:B,0)),"")</f>
        <v>TOR</v>
      </c>
      <c r="E90" s="10" t="str">
        <f t="array" ref="E90">IFNA(INDEX('Player Page'!E:E,MATCH(A90,'Player Page'!A:A,)),"")</f>
        <v/>
      </c>
      <c r="F90" s="10"/>
      <c r="G90" s="10"/>
      <c r="H90" s="12">
        <f t="array" ref="H90">ifna(XLOOKUP(A90,'Recent Minutes Tracker'!A:A,'Recent Minutes Tracker'!P:P,""))</f>
        <v>5.166666667</v>
      </c>
      <c r="I90" s="11">
        <f t="array" ref="I90">IFNA(INDEX('Opponent Defense'!$D$37:$D$67,MATCH(D90,'Opponent Defense'!$A$37:$A$67)),"")</f>
        <v>1.019289039</v>
      </c>
      <c r="J90" s="11"/>
      <c r="K90" s="11">
        <f t="array" ref="K90">ifna(INDEX('Team Defense Hashtag Basketball'!N:N,MATCH(B90&amp;D90,'Team Defense Hashtag Basketball'!A:A,0)),"")</f>
        <v>1.24009324</v>
      </c>
      <c r="L90" s="11"/>
      <c r="M90" s="11"/>
    </row>
    <row r="91" hidden="1">
      <c r="A91" s="2" t="str">
        <f>Inputs!B90</f>
        <v>Colin Castleton</v>
      </c>
      <c r="B91" s="9" t="str">
        <f t="array" ref="B91:C91">IFNA(INDEX(Inputs!C:D,MATCH(A91,Inputs!B:B,)),"")</f>
        <v>PF</v>
      </c>
      <c r="C91" s="9" t="s">
        <v>33</v>
      </c>
      <c r="D91" s="9" t="str">
        <f t="array" ref="D91">ifna(INDEX(Inputs!F:F,MATCH(A91,Inputs!B:B,0)),"")</f>
        <v>MEM</v>
      </c>
      <c r="E91" s="10" t="str">
        <f t="array" ref="E91">IFNA(INDEX('Player Page'!E:E,MATCH(A91,'Player Page'!A:A,)),"")</f>
        <v/>
      </c>
      <c r="F91" s="10"/>
      <c r="G91" s="10"/>
      <c r="H91" s="12" t="str">
        <f t="array" ref="H91">ifna(XLOOKUP(A91,'Recent Minutes Tracker'!A:A,'Recent Minutes Tracker'!P:P,""))</f>
        <v/>
      </c>
      <c r="I91" s="11">
        <f t="array" ref="I91">IFNA(INDEX('Opponent Defense'!$D$37:$D$67,MATCH(D91,'Opponent Defense'!$A$37:$A$67)),"")</f>
        <v>0.9097894709</v>
      </c>
      <c r="J91" s="11"/>
      <c r="K91" s="11">
        <f t="array" ref="K91">ifna(INDEX('Team Defense Hashtag Basketball'!N:N,MATCH(B91&amp;D91,'Team Defense Hashtag Basketball'!A:A,0)),"")</f>
        <v>0.9869646182</v>
      </c>
      <c r="L91" s="11"/>
      <c r="M91" s="11"/>
    </row>
    <row r="92" hidden="1">
      <c r="A92" s="2" t="str">
        <f>Inputs!B162</f>
        <v>Collin Gillespie</v>
      </c>
      <c r="B92" s="9" t="str">
        <f t="array" ref="B92:C92">IFNA(INDEX(Inputs!C:D,MATCH(A92,Inputs!B:B,)),"")</f>
        <v>PG</v>
      </c>
      <c r="C92" s="9" t="s">
        <v>43</v>
      </c>
      <c r="D92" s="9" t="str">
        <f t="array" ref="D92">ifna(INDEX(Inputs!F:F,MATCH(A92,Inputs!B:B,0)),"")</f>
        <v>SAS</v>
      </c>
      <c r="E92" s="10" t="str">
        <f t="array" ref="E92">IFNA(INDEX('Player Page'!E:E,MATCH(A92,'Player Page'!A:A,)),"")</f>
        <v/>
      </c>
      <c r="F92" s="10"/>
      <c r="G92" s="10"/>
      <c r="H92" s="12">
        <f t="array" ref="H92">ifna(XLOOKUP(A92,'Recent Minutes Tracker'!A:A,'Recent Minutes Tracker'!P:P,""))</f>
        <v>13.33333333</v>
      </c>
      <c r="I92" s="11">
        <f t="array" ref="I92">IFNA(INDEX('Opponent Defense'!$D$37:$D$67,MATCH(D92,'Opponent Defense'!$A$37:$A$67)),"")</f>
        <v>1.019289039</v>
      </c>
      <c r="J92" s="11"/>
      <c r="K92" s="11">
        <f t="array" ref="K92">ifna(INDEX('Team Defense Hashtag Basketball'!N:N,MATCH(B92&amp;D92,'Team Defense Hashtag Basketball'!A:A,0)),"")</f>
        <v>1.113006397</v>
      </c>
      <c r="L92" s="11"/>
      <c r="M92" s="11"/>
    </row>
    <row r="93">
      <c r="A93" s="2" t="str">
        <f>Inputs!B119</f>
        <v>Max Strus</v>
      </c>
      <c r="B93" s="9" t="str">
        <f t="array" ref="B93:C93">IFNA(INDEX(Inputs!C:D,MATCH(A93,Inputs!B:B,)),"")</f>
        <v>SF</v>
      </c>
      <c r="C93" s="9" t="s">
        <v>49</v>
      </c>
      <c r="D93" s="9" t="str">
        <f t="array" ref="D93">ifna(XLOOKUP(A93,Inputs!B:B,Inputs!F:F,""))</f>
        <v>IND</v>
      </c>
      <c r="E93" s="10">
        <f t="array" ref="E93">IFNA(INDEX('Player Page'!E:E,MATCH(A93,'Player Page'!A:A,)),"")</f>
        <v>12.4</v>
      </c>
      <c r="F93" s="12">
        <f t="array" ref="F93">IFNA(INDEX('Player Page'!F:F,MATCH(A93,'Player Page'!A:A,)),"")</f>
        <v>0.376899696</v>
      </c>
      <c r="G93" s="12">
        <f t="array" ref="G93">XLOOKUP(A93,'PPM L10'!B:B,'PPM L10'!X:X)</f>
        <v>0.3833333333</v>
      </c>
      <c r="H93" s="12">
        <f t="array" ref="H93">ifna(XLOOKUP(A93,'Recent Minutes Tracker'!A:A,'Recent Minutes Tracker'!P:P,""))</f>
        <v>33.4</v>
      </c>
      <c r="I93" s="11">
        <f t="array" ref="I93">IFNA(INDEX('Opponent Defense'!$E$37:$E$67,MATCH(D93,'Opponent Defense'!$A$37:$A$67,0)),"")</f>
        <v>1.046381873</v>
      </c>
      <c r="J93" s="11">
        <f t="array" ref="J93">IFNA(INDEX('Opponent Defense'!$E$105:$E$134,MATCH(D93,'Opponent Defense'!$A$105:$A$134,0)),"")</f>
        <v>1.015357412</v>
      </c>
      <c r="K93" s="11">
        <f t="array" ref="K93">ifna(INDEX('Team Defense Hashtag Basketball'!N:N,MATCH(B93&amp;D93,'Team Defense Hashtag Basketball'!A:A,0)),"")</f>
        <v>1.006993007</v>
      </c>
      <c r="L93" s="11">
        <f t="shared" ref="L93:L94" si="69">I93*0.1+J93*0.4+K93*0.5</f>
        <v>1.014277656</v>
      </c>
      <c r="M93" s="13">
        <f t="shared" ref="M93:M94" si="70">(F93+G93)/2*L93</f>
        <v>0.3855436874</v>
      </c>
      <c r="N93" s="14">
        <f t="shared" ref="N93:N94" si="71">M93*L93*H93</f>
        <v>13.06101481</v>
      </c>
      <c r="O93" s="15"/>
      <c r="P93" s="9" t="str">
        <f t="shared" ref="P93:P94" si="72">if(O93="","",N93-O93)</f>
        <v/>
      </c>
      <c r="Q93" s="16">
        <f>iferror(if(L93&gt;1,(L93-1)/'Matchup Rating'!$E$4+5,(L93-1)/'Matchup Rating'!$E$9+5),"")</f>
        <v>5.427972602</v>
      </c>
      <c r="R93" s="17">
        <f t="array" ref="R93">IFNA(INDEX('Player Page'!J:J,MATCH(A93,'Player Page'!A:A,0)),"")</f>
        <v>2.5</v>
      </c>
      <c r="S93" s="10">
        <f t="array" ref="S93">IFNA(INDEX('Player Page'!K:K,MATCH(A93,'Player Page'!A:A,0)),"")</f>
        <v>7.4</v>
      </c>
      <c r="T93" s="10">
        <f t="array" ref="T93">IFNA(INDEX('Player Page'!L:L,MATCH(A93,'Player Page'!A:A,0)),"")</f>
        <v>33.5</v>
      </c>
      <c r="U93" s="18">
        <f t="array" ref="U93">ifna(IF(OR(B93="PG",B93="SG"),XLOOKUP(D93,'Opponent Shot Stats'!$A$41:$A$69,'Opponent Shot Stats'!$R$41:$R$69),IF(OR(B93="SF",B93="PF"),XLOOKUP(D93,'Opponent Shot Stats'!$A$111:$A$140,'Opponent Shot Stats'!$R$111:$R$140),XLOOKUP(D93,'Opponent Shot Stats'!$A$181:$A$210,'Opponent Shot Stats'!$R$181:$R$210))),"")</f>
        <v>1.05704698</v>
      </c>
      <c r="V93" s="19">
        <f t="shared" ref="V93:V94" si="73">R93*U93</f>
        <v>2.64261745</v>
      </c>
      <c r="W93" s="20">
        <f t="shared" ref="W93:W94" si="74">V93-R93</f>
        <v>0.1426174497</v>
      </c>
      <c r="X93" s="9" t="str">
        <f t="array" ref="X93">ifna(XLOOKUP(A93,'Recent Minutes Tracker'!A:A,'Recent Minutes Tracker'!O:O),"")</f>
        <v/>
      </c>
      <c r="Y93" s="10">
        <f t="array" ref="Y93">ifna(XLOOKUP(A93,'Recent Minutes Tracker'!A:A,'Recent Minutes Tracker'!M:M),"")</f>
        <v>4.6</v>
      </c>
    </row>
    <row r="94">
      <c r="A94" s="2" t="str">
        <f>Inputs!B116</f>
        <v>Georges Niang</v>
      </c>
      <c r="B94" s="9" t="str">
        <f t="array" ref="B94:C94">IFNA(INDEX(Inputs!C:D,MATCH(A94,Inputs!B:B,)),"")</f>
        <v>PF</v>
      </c>
      <c r="C94" s="9" t="s">
        <v>49</v>
      </c>
      <c r="D94" s="9" t="str">
        <f t="array" ref="D94">ifna(XLOOKUP(A94,Inputs!B:B,Inputs!F:F,""))</f>
        <v>IND</v>
      </c>
      <c r="E94" s="10">
        <f t="array" ref="E94">IFNA(INDEX('Player Page'!E:E,MATCH(A94,'Player Page'!A:A,)),"")</f>
        <v>9.1</v>
      </c>
      <c r="F94" s="12">
        <f t="array" ref="F94">IFNA(INDEX('Player Page'!F:F,MATCH(A94,'Player Page'!A:A,)),"")</f>
        <v>0.4136363636</v>
      </c>
      <c r="G94" s="12">
        <f t="array" ref="G94">XLOOKUP(A94,'PPM L10'!B:B,'PPM L10'!X:X)</f>
        <v>0.4305555556</v>
      </c>
      <c r="H94" s="12">
        <f t="array" ref="H94">ifna(XLOOKUP(A94,'Recent Minutes Tracker'!A:A,'Recent Minutes Tracker'!P:P,""))</f>
        <v>18.93333333</v>
      </c>
      <c r="I94" s="11">
        <f t="array" ref="I94">IFNA(INDEX('Opponent Defense'!$E$37:$E$67,MATCH(D94,'Opponent Defense'!$A$37:$A$67,0)),"")</f>
        <v>1.046381873</v>
      </c>
      <c r="J94" s="11">
        <f t="array" ref="J94">IFNA(INDEX('Opponent Defense'!$E$105:$E$134,MATCH(D94,'Opponent Defense'!$A$105:$A$134,0)),"")</f>
        <v>1.015357412</v>
      </c>
      <c r="K94" s="11">
        <f t="array" ref="K94">ifna(INDEX('Team Defense Hashtag Basketball'!N:N,MATCH(B94&amp;D94,'Team Defense Hashtag Basketball'!A:A,0)),"")</f>
        <v>0.9404096834</v>
      </c>
      <c r="L94" s="11">
        <f t="shared" si="69"/>
        <v>0.980985994</v>
      </c>
      <c r="M94" s="13">
        <f t="shared" si="70"/>
        <v>0.4140702245</v>
      </c>
      <c r="N94" s="14">
        <f t="shared" si="71"/>
        <v>7.690664918</v>
      </c>
      <c r="O94" s="15"/>
      <c r="P94" s="9" t="str">
        <f t="shared" si="72"/>
        <v/>
      </c>
      <c r="Q94" s="16">
        <f>iferror(if(L94&gt;1,(L94-1)/'Matchup Rating'!$E$4+5,(L94-1)/'Matchup Rating'!$E$9+5),"")</f>
        <v>4.575779619</v>
      </c>
      <c r="R94" s="17">
        <f t="array" ref="R94">IFNA(INDEX('Player Page'!J:J,MATCH(A94,'Player Page'!A:A,0)),"")</f>
        <v>1.7</v>
      </c>
      <c r="S94" s="10">
        <f t="array" ref="S94">IFNA(INDEX('Player Page'!K:K,MATCH(A94,'Player Page'!A:A,0)),"")</f>
        <v>4.9</v>
      </c>
      <c r="T94" s="10">
        <f t="array" ref="T94">IFNA(INDEX('Player Page'!L:L,MATCH(A94,'Player Page'!A:A,0)),"")</f>
        <v>35.1</v>
      </c>
      <c r="U94" s="18">
        <f t="array" ref="U94">ifna(IF(OR(B94="PG",B94="SG"),XLOOKUP(D94,'Opponent Shot Stats'!$A$41:$A$69,'Opponent Shot Stats'!$R$41:$R$69),IF(OR(B94="SF",B94="PF"),XLOOKUP(D94,'Opponent Shot Stats'!$A$111:$A$140,'Opponent Shot Stats'!$R$111:$R$140),XLOOKUP(D94,'Opponent Shot Stats'!$A$181:$A$210,'Opponent Shot Stats'!$R$181:$R$210))),"")</f>
        <v>1.05704698</v>
      </c>
      <c r="V94" s="19">
        <f t="shared" si="73"/>
        <v>1.796979866</v>
      </c>
      <c r="W94" s="20">
        <f t="shared" si="74"/>
        <v>0.09697986577</v>
      </c>
      <c r="X94" s="9" t="str">
        <f t="array" ref="X94">ifna(XLOOKUP(A94,'Recent Minutes Tracker'!A:A,'Recent Minutes Tracker'!O:O),"")</f>
        <v/>
      </c>
      <c r="Y94" s="10">
        <f t="array" ref="Y94">ifna(XLOOKUP(A94,'Recent Minutes Tracker'!A:A,'Recent Minutes Tracker'!M:M),"")</f>
        <v>-6.8</v>
      </c>
    </row>
    <row r="95" hidden="1">
      <c r="A95" s="2" t="str">
        <f>Inputs!B247</f>
        <v>Cory Joseph</v>
      </c>
      <c r="B95" s="9" t="str">
        <f t="array" ref="B95:C95">IFNA(INDEX(Inputs!C:D,MATCH(A95,Inputs!B:B,)),"")</f>
        <v>PG</v>
      </c>
      <c r="C95" s="9" t="s">
        <v>48</v>
      </c>
      <c r="D95" s="9" t="str">
        <f t="array" ref="D95">ifna(INDEX(Inputs!F:F,MATCH(A95,Inputs!B:B,0)),"")</f>
        <v>NOP</v>
      </c>
      <c r="E95" s="10" t="str">
        <f t="array" ref="E95">IFNA(INDEX('Player Page'!E:E,MATCH(A95,'Player Page'!A:A,)),"")</f>
        <v/>
      </c>
      <c r="F95" s="10"/>
      <c r="G95" s="10"/>
      <c r="H95" s="12">
        <f t="array" ref="H95">ifna(XLOOKUP(A95,'Recent Minutes Tracker'!A:A,'Recent Minutes Tracker'!P:P,""))</f>
        <v>0</v>
      </c>
      <c r="I95" s="11">
        <f t="array" ref="I95">IFNA(INDEX('Opponent Defense'!$D$37:$D$67,MATCH(D95,'Opponent Defense'!$A$37:$A$67)),"")</f>
        <v>1.038412169</v>
      </c>
      <c r="J95" s="11"/>
      <c r="K95" s="11">
        <f t="array" ref="K95">ifna(INDEX('Team Defense Hashtag Basketball'!N:N,MATCH(B95&amp;D95,'Team Defense Hashtag Basketball'!A:A,0)),"")</f>
        <v>0.8614072495</v>
      </c>
      <c r="L95" s="11"/>
      <c r="M95" s="11"/>
    </row>
    <row r="96" hidden="1">
      <c r="A96" s="2" t="str">
        <f>Inputs!B117</f>
        <v>Craig Porter, Jr.</v>
      </c>
      <c r="B96" s="9" t="str">
        <f t="array" ref="B96:C96">IFNA(INDEX(Inputs!C:D,MATCH(A96,Inputs!B:B,)),"")</f>
        <v>PG</v>
      </c>
      <c r="C96" s="9" t="s">
        <v>49</v>
      </c>
      <c r="D96" s="9" t="str">
        <f t="array" ref="D96">ifna(INDEX(Inputs!F:F,MATCH(A96,Inputs!B:B,0)),"")</f>
        <v>IND</v>
      </c>
      <c r="E96" s="10" t="str">
        <f t="array" ref="E96">IFNA(INDEX('Player Page'!E:E,MATCH(A96,'Player Page'!A:A,)),"")</f>
        <v/>
      </c>
      <c r="F96" s="10"/>
      <c r="G96" s="10"/>
      <c r="H96" s="12" t="str">
        <f t="array" ref="H96">ifna(XLOOKUP(A96,'Recent Minutes Tracker'!A:A,'Recent Minutes Tracker'!P:P,""))</f>
        <v/>
      </c>
      <c r="I96" s="11">
        <f t="array" ref="I96">IFNA(INDEX('Opponent Defense'!$D$37:$D$67,MATCH(D96,'Opponent Defense'!$A$37:$A$67)),"")</f>
        <v>0.9097894709</v>
      </c>
      <c r="J96" s="11"/>
      <c r="K96" s="11">
        <f t="array" ref="K96">ifna(INDEX('Team Defense Hashtag Basketball'!N:N,MATCH(B96&amp;D96,'Team Defense Hashtag Basketball'!A:A,0)),"")</f>
        <v>0.9978678038</v>
      </c>
      <c r="L96" s="11"/>
      <c r="M96" s="11"/>
    </row>
    <row r="97">
      <c r="A97" s="2" t="str">
        <f>Inputs!B327</f>
        <v>Evan Mobley</v>
      </c>
      <c r="B97" s="9" t="str">
        <f t="array" ref="B97:C97">IFNA(INDEX(Inputs!C:D,MATCH(A97,Inputs!B:B,)),"")</f>
        <v>PF</v>
      </c>
      <c r="C97" s="9" t="s">
        <v>49</v>
      </c>
      <c r="D97" s="9" t="str">
        <f t="array" ref="D97">ifna(INDEX(Inputs!F:F,MATCH(A97,Inputs!B:B,0)),"")</f>
        <v>IND</v>
      </c>
      <c r="E97" s="10">
        <f t="array" ref="E97">IFNA(INDEX('Player Page'!E:E,MATCH(A97,'Player Page'!A:A,)),"")</f>
        <v>15.4</v>
      </c>
      <c r="F97" s="12">
        <f t="array" ref="F97">IFNA(INDEX('Player Page'!F:F,MATCH(A97,'Player Page'!A:A,)),"")</f>
        <v>0.4738461538</v>
      </c>
      <c r="G97" s="12">
        <f t="array" ref="G97">XLOOKUP(A97,'PPM L10'!B:B,'PPM L10'!X:X)</f>
        <v>0.5527777778</v>
      </c>
      <c r="H97" s="12">
        <f t="array" ref="H97">ifna(XLOOKUP(A97,'Recent Minutes Tracker'!A:A,'Recent Minutes Tracker'!P:P,""))</f>
        <v>30.83333333</v>
      </c>
      <c r="I97" s="11">
        <f t="array" ref="I97">IFNA(INDEX('Opponent Defense'!$E$37:$E$67,MATCH(D97,'Opponent Defense'!$A$37:$A$67,0)),"")</f>
        <v>1.046381873</v>
      </c>
      <c r="J97" s="11">
        <f t="array" ref="J97">IFNA(INDEX('Opponent Defense'!$E$105:$E$134,MATCH(D97,'Opponent Defense'!$A$105:$A$134,0)),"")</f>
        <v>1.015357412</v>
      </c>
      <c r="K97" s="11">
        <f t="array" ref="K97">ifna(INDEX('Team Defense Hashtag Basketball'!N:N,MATCH(B97&amp;D97,'Team Defense Hashtag Basketball'!A:A,0)),"")</f>
        <v>0.9404096834</v>
      </c>
      <c r="L97" s="11">
        <f>I97*0.1+J97*0.4+K97*0.5</f>
        <v>0.980985994</v>
      </c>
      <c r="M97" s="13">
        <f>(F97+G97)/2*L97</f>
        <v>0.503551849</v>
      </c>
      <c r="N97" s="14">
        <f>M97*L97*H97</f>
        <v>15.23096709</v>
      </c>
      <c r="O97" s="15"/>
      <c r="P97" s="9" t="str">
        <f>if(O97="","",N97-O97)</f>
        <v/>
      </c>
      <c r="Q97" s="16">
        <f>iferror(if(L97&gt;1,(L97-1)/'Matchup Rating'!$E$4+5,(L97-1)/'Matchup Rating'!$E$9+5),"")</f>
        <v>4.575779619</v>
      </c>
      <c r="R97" s="17" t="str">
        <f t="array" ref="R97">IFNA(INDEX('Player Page'!J:J,MATCH(A97,'Player Page'!A:A,0)),"")</f>
        <v/>
      </c>
      <c r="S97" s="10" t="str">
        <f t="array" ref="S97">IFNA(INDEX('Player Page'!K:K,MATCH(A97,'Player Page'!A:A,0)),"")</f>
        <v/>
      </c>
      <c r="T97" s="10" t="str">
        <f t="array" ref="T97">IFNA(INDEX('Player Page'!L:L,MATCH(A97,'Player Page'!A:A,0)),"")</f>
        <v/>
      </c>
      <c r="U97" s="18">
        <f t="array" ref="U97">ifna(IF(OR(B97="PG",B97="SG"),XLOOKUP(D97,'Opponent Shot Stats'!$A$41:$A$69,'Opponent Shot Stats'!$R$41:$R$69),IF(OR(B97="SF",B97="PF"),XLOOKUP(D97,'Opponent Shot Stats'!$A$111:$A$140,'Opponent Shot Stats'!$R$111:$R$140),XLOOKUP(D97,'Opponent Shot Stats'!$A$181:$A$210,'Opponent Shot Stats'!$R$181:$R$210))),"")</f>
        <v>1.05704698</v>
      </c>
      <c r="V97" s="19">
        <f>R97*U97</f>
        <v>0</v>
      </c>
      <c r="W97" s="20">
        <f>V97-R97</f>
        <v>0</v>
      </c>
      <c r="X97" s="9" t="str">
        <f t="array" ref="X97">ifna(XLOOKUP(A97,'Recent Minutes Tracker'!A:A,'Recent Minutes Tracker'!O:O),"")</f>
        <v/>
      </c>
      <c r="Y97" s="10">
        <f t="array" ref="Y97">ifna(XLOOKUP(A97,'Recent Minutes Tracker'!A:A,'Recent Minutes Tracker'!M:M),"")</f>
        <v>2.7</v>
      </c>
    </row>
    <row r="98" hidden="1">
      <c r="A98" s="2" t="str">
        <f>Inputs!B287</f>
        <v>D'Moi Hodge</v>
      </c>
      <c r="B98" s="9" t="str">
        <f t="array" ref="B98:C98">IFNA(INDEX(Inputs!C:D,MATCH(A98,Inputs!B:B,)),"")</f>
        <v>SG</v>
      </c>
      <c r="C98" s="9" t="s">
        <v>33</v>
      </c>
      <c r="D98" s="9" t="str">
        <f t="array" ref="D98">ifna(INDEX(Inputs!F:F,MATCH(A98,Inputs!B:B,0)),"")</f>
        <v>MEM</v>
      </c>
      <c r="E98" s="10" t="str">
        <f t="array" ref="E98">IFNA(INDEX('Player Page'!E:E,MATCH(A98,'Player Page'!A:A,)),"")</f>
        <v/>
      </c>
      <c r="F98" s="10"/>
      <c r="G98" s="10"/>
      <c r="H98" s="12">
        <f t="array" ref="H98">ifna(XLOOKUP(A98,'Recent Minutes Tracker'!A:A,'Recent Minutes Tracker'!P:P,""))</f>
        <v>0</v>
      </c>
      <c r="I98" s="11">
        <f t="array" ref="I98">IFNA(INDEX('Opponent Defense'!$D$37:$D$67,MATCH(D98,'Opponent Defense'!$A$37:$A$67)),"")</f>
        <v>0.9097894709</v>
      </c>
      <c r="J98" s="11"/>
      <c r="K98" s="11">
        <f t="array" ref="K98">ifna(INDEX('Team Defense Hashtag Basketball'!N:N,MATCH(B98&amp;D98,'Team Defense Hashtag Basketball'!A:A,0)),"")</f>
        <v>1.058289175</v>
      </c>
      <c r="L98" s="11"/>
      <c r="M98" s="11"/>
    </row>
    <row r="99" hidden="1">
      <c r="A99" s="2" t="str">
        <f>Inputs!B359</f>
        <v>Daishen Nix</v>
      </c>
      <c r="B99" s="9" t="str">
        <f t="array" ref="B99:C99">IFNA(INDEX(Inputs!C:D,MATCH(A99,Inputs!B:B,)),"")</f>
        <v>PG</v>
      </c>
      <c r="C99" s="9" t="s">
        <v>51</v>
      </c>
      <c r="D99" s="9" t="str">
        <f t="array" ref="D99">ifna(INDEX(Inputs!F:F,MATCH(A99,Inputs!B:B,0)),"")</f>
        <v>ATL</v>
      </c>
      <c r="E99" s="10" t="str">
        <f t="array" ref="E99">IFNA(INDEX('Player Page'!E:E,MATCH(A99,'Player Page'!A:A,)),"")</f>
        <v/>
      </c>
      <c r="F99" s="10"/>
      <c r="G99" s="10"/>
      <c r="H99" s="12">
        <f t="array" ref="H99">ifna(XLOOKUP(A99,'Recent Minutes Tracker'!A:A,'Recent Minutes Tracker'!P:P,""))</f>
        <v>7</v>
      </c>
      <c r="I99" s="11" t="str">
        <f t="array" ref="I99">IFNA(INDEX('Opponent Defense'!$D$37:$D$67,MATCH(D99,'Opponent Defense'!$A$37:$A$67)),"")</f>
        <v/>
      </c>
      <c r="J99" s="11"/>
      <c r="K99" s="11">
        <f t="array" ref="K99">ifna(INDEX('Team Defense Hashtag Basketball'!N:N,MATCH(B99&amp;D99,'Team Defense Hashtag Basketball'!A:A,0)),"")</f>
        <v>0.8827292111</v>
      </c>
      <c r="L99" s="11"/>
      <c r="M99" s="11"/>
    </row>
    <row r="100" hidden="1">
      <c r="A100" s="2" t="str">
        <f>Inputs!B28</f>
        <v>Dalano Banton</v>
      </c>
      <c r="B100" s="9" t="str">
        <f t="array" ref="B100:C100">IFNA(INDEX(Inputs!C:D,MATCH(A100,Inputs!B:B,)),"")</f>
        <v>PG</v>
      </c>
      <c r="C100" s="9" t="s">
        <v>32</v>
      </c>
      <c r="D100" s="9" t="str">
        <f t="array" ref="D100">ifna(INDEX(Inputs!F:F,MATCH(A100,Inputs!B:B,0)),"")</f>
        <v>CHA</v>
      </c>
      <c r="E100" s="10" t="str">
        <f t="array" ref="E100">IFNA(INDEX('Player Page'!E:E,MATCH(A100,'Player Page'!A:A,)),"")</f>
        <v/>
      </c>
      <c r="F100" s="10"/>
      <c r="G100" s="10"/>
      <c r="H100" s="12">
        <f t="array" ref="H100">ifna(XLOOKUP(A100,'Recent Minutes Tracker'!A:A,'Recent Minutes Tracker'!P:P,""))</f>
        <v>34.03333333</v>
      </c>
      <c r="I100" s="11">
        <f t="array" ref="I100">IFNA(INDEX('Opponent Defense'!$D$37:$D$67,MATCH(D100,'Opponent Defense'!$A$37:$A$67)),"")</f>
        <v>0.9582521983</v>
      </c>
      <c r="J100" s="11"/>
      <c r="K100" s="11">
        <f t="array" ref="K100">ifna(INDEX('Team Defense Hashtag Basketball'!N:N,MATCH(B100&amp;D100,'Team Defense Hashtag Basketball'!A:A,0)),"")</f>
        <v>0.933901919</v>
      </c>
      <c r="L100" s="11"/>
      <c r="M100" s="11"/>
    </row>
    <row r="101" hidden="1">
      <c r="A101" s="2" t="str">
        <f>Inputs!B458</f>
        <v>Dalen Terry</v>
      </c>
      <c r="B101" s="9" t="str">
        <f t="array" ref="B101:C101">IFNA(INDEX(Inputs!C:D,MATCH(A101,Inputs!B:B,)),"")</f>
        <v>PG</v>
      </c>
      <c r="C101" s="9" t="s">
        <v>30</v>
      </c>
      <c r="D101" s="9" t="str">
        <f t="array" ref="D101">ifna(INDEX(Inputs!F:F,MATCH(A101,Inputs!B:B,0)),"")</f>
        <v>WAS</v>
      </c>
      <c r="E101" s="10" t="str">
        <f t="array" ref="E101">IFNA(INDEX('Player Page'!E:E,MATCH(A101,'Player Page'!A:A,)),"")</f>
        <v/>
      </c>
      <c r="F101" s="10"/>
      <c r="G101" s="10"/>
      <c r="H101" s="12">
        <f t="array" ref="H101">ifna(XLOOKUP(A101,'Recent Minutes Tracker'!A:A,'Recent Minutes Tracker'!P:P,""))</f>
        <v>13.13333333</v>
      </c>
      <c r="I101" s="11">
        <f t="array" ref="I101">IFNA(INDEX('Opponent Defense'!$D$37:$D$67,MATCH(D101,'Opponent Defense'!$A$37:$A$67)),"")</f>
        <v>1.019289039</v>
      </c>
      <c r="J101" s="11"/>
      <c r="K101" s="11">
        <f t="array" ref="K101">ifna(INDEX('Team Defense Hashtag Basketball'!N:N,MATCH(B101&amp;D101,'Team Defense Hashtag Basketball'!A:A,0)),"")</f>
        <v>1.019189765</v>
      </c>
      <c r="L101" s="11"/>
      <c r="M101" s="11"/>
    </row>
    <row r="102" hidden="1">
      <c r="A102" s="2" t="str">
        <f>Inputs!B241</f>
        <v>Damian Jones</v>
      </c>
      <c r="B102" s="9" t="str">
        <f t="array" ref="B102:C102">IFNA(INDEX(Inputs!C:D,MATCH(A102,Inputs!B:B,)),"")</f>
        <v>PF</v>
      </c>
      <c r="C102" s="9" t="s">
        <v>49</v>
      </c>
      <c r="D102" s="9" t="str">
        <f t="array" ref="D102">ifna(INDEX(Inputs!F:F,MATCH(A102,Inputs!B:B,0)),"")</f>
        <v>IND</v>
      </c>
      <c r="E102" s="10" t="str">
        <f t="array" ref="E102">IFNA(INDEX('Player Page'!E:E,MATCH(A102,'Player Page'!A:A,)),"")</f>
        <v/>
      </c>
      <c r="F102" s="10"/>
      <c r="G102" s="10"/>
      <c r="H102" s="12" t="str">
        <f t="array" ref="H102">ifna(XLOOKUP(A102,'Recent Minutes Tracker'!A:A,'Recent Minutes Tracker'!P:P,""))</f>
        <v/>
      </c>
      <c r="I102" s="11">
        <f t="array" ref="I102">IFNA(INDEX('Opponent Defense'!$D$37:$D$67,MATCH(D102,'Opponent Defense'!$A$37:$A$67,0)),"")</f>
        <v>1.085565093</v>
      </c>
      <c r="J102" s="11"/>
      <c r="K102" s="11">
        <f t="array" ref="K102">ifna(INDEX('Team Defense Hashtag Basketball'!N:N,MATCH(B102&amp;D102,'Team Defense Hashtag Basketball'!A:A,0)),"")</f>
        <v>0.9404096834</v>
      </c>
      <c r="L102" s="11"/>
      <c r="M102" s="11"/>
      <c r="N102" s="14">
        <f>E102*I102*K102</f>
        <v>0</v>
      </c>
      <c r="O102" s="11"/>
      <c r="Q102" s="11"/>
    </row>
    <row r="103">
      <c r="A103" s="2" t="str">
        <f>Inputs!B183</f>
        <v>Jaden Hardy</v>
      </c>
      <c r="B103" s="9" t="str">
        <f t="array" ref="B103:C103">IFNA(INDEX(Inputs!C:D,MATCH(A103,Inputs!B:B,)),"")</f>
        <v>SG</v>
      </c>
      <c r="C103" s="9" t="s">
        <v>27</v>
      </c>
      <c r="D103" s="9" t="str">
        <f t="array" ref="D103">ifna(XLOOKUP(A103,Inputs!B:B,Inputs!F:F,""))</f>
        <v>DET</v>
      </c>
      <c r="E103" s="10">
        <f t="array" ref="E103">IFNA(INDEX('Player Page'!E:E,MATCH(A103,'Player Page'!A:A,)),"")</f>
        <v>8</v>
      </c>
      <c r="F103" s="12">
        <f t="array" ref="F103">IFNA(INDEX('Player Page'!F:F,MATCH(A103,'Player Page'!A:A,)),"")</f>
        <v>0.5</v>
      </c>
      <c r="G103" s="12">
        <f t="array" ref="G103">XLOOKUP(A103,'PPM L10'!B:B,'PPM L10'!X:X)</f>
        <v>0.4944444444</v>
      </c>
      <c r="H103" s="12">
        <f t="array" ref="H103">ifna(XLOOKUP(A103,'Recent Minutes Tracker'!A:A,'Recent Minutes Tracker'!P:P,""))</f>
        <v>9.133333333</v>
      </c>
      <c r="I103" s="11">
        <f t="array" ref="I103">IFNA(INDEX('Opponent Defense'!$E$37:$E$67,MATCH(D103,'Opponent Defense'!$A$37:$A$67,0)),"")</f>
        <v>1.032709455</v>
      </c>
      <c r="J103" s="11">
        <f t="array" ref="J103">IFNA(INDEX('Opponent Defense'!$E$105:$E$134,MATCH(D103,'Opponent Defense'!$A$105:$A$134,0)),"")</f>
        <v>1.001511629</v>
      </c>
      <c r="K103" s="11">
        <f t="array" ref="K103">ifna(INDEX('Team Defense Hashtag Basketball'!N:N,MATCH(B103&amp;D103,'Team Defense Hashtag Basketball'!A:A,0)),"")</f>
        <v>1.14004542</v>
      </c>
      <c r="L103" s="11">
        <f>I103*0.1+J103*0.4+K103*0.5</f>
        <v>1.073898307</v>
      </c>
      <c r="M103" s="13">
        <f>(F103+G103)/2*L103</f>
        <v>0.5339661028</v>
      </c>
      <c r="N103" s="14">
        <f>M103*L103*H103</f>
        <v>5.237284352</v>
      </c>
      <c r="O103" s="15"/>
      <c r="P103" s="9" t="str">
        <f>if(O103="","",N103-O103)</f>
        <v/>
      </c>
      <c r="Q103" s="16">
        <f>iferror(if(L103&gt;1,(L103-1)/'Matchup Rating'!$E$4+5,(L103-1)/'Matchup Rating'!$E$9+5),"")</f>
        <v>7.215101092</v>
      </c>
      <c r="R103" s="17">
        <f t="array" ref="R103">IFNA(INDEX('Player Page'!J:J,MATCH(A103,'Player Page'!A:A,0)),"")</f>
        <v>1.3</v>
      </c>
      <c r="S103" s="10">
        <f t="array" ref="S103">IFNA(INDEX('Player Page'!K:K,MATCH(A103,'Player Page'!A:A,0)),"")</f>
        <v>3.8</v>
      </c>
      <c r="T103" s="10">
        <f t="array" ref="T103">IFNA(INDEX('Player Page'!L:L,MATCH(A103,'Player Page'!A:A,0)),"")</f>
        <v>35.1</v>
      </c>
      <c r="U103" s="18">
        <f t="array" ref="U103">ifna(IF(OR(B103="PG",B103="SG"),XLOOKUP(D103,'Opponent Shot Stats'!$A$41:$A$70,'Opponent Shot Stats'!$R$41:$R$70),IF(OR(B103="SF",B103="PF"),XLOOKUP(D103,'Opponent Shot Stats'!$A$111:$A$140,'Opponent Shot Stats'!$R$111:$R$140),XLOOKUP(D103,'Opponent Shot Stats'!$A$181:$A$210,'Opponent Shot Stats'!$R$181:$R$210))),"")</f>
        <v>1.022355976</v>
      </c>
      <c r="V103" s="19">
        <f>R103*U103</f>
        <v>1.329062769</v>
      </c>
      <c r="W103" s="20">
        <f>V103-R103</f>
        <v>0.0290627687</v>
      </c>
      <c r="X103" s="9" t="str">
        <f t="array" ref="X103">ifna(XLOOKUP(A103,'Recent Minutes Tracker'!A:A,'Recent Minutes Tracker'!O:O),"")</f>
        <v/>
      </c>
      <c r="Y103" s="10">
        <f t="array" ref="Y103">ifna(XLOOKUP(A103,'Recent Minutes Tracker'!A:A,'Recent Minutes Tracker'!M:M),"")</f>
        <v>0</v>
      </c>
    </row>
    <row r="104" hidden="1">
      <c r="A104" s="2" t="str">
        <f>Inputs!B432</f>
        <v>Damion Lee</v>
      </c>
      <c r="B104" s="9" t="str">
        <f t="array" ref="B104:C104">IFNA(INDEX(Inputs!C:D,MATCH(A104,Inputs!B:B,)),"")</f>
        <v>SG</v>
      </c>
      <c r="C104" s="9" t="s">
        <v>42</v>
      </c>
      <c r="D104" s="9" t="str">
        <f t="array" ref="D104">ifna(INDEX(Inputs!F:F,MATCH(A104,Inputs!B:B,0)),"")</f>
        <v>SAC</v>
      </c>
      <c r="E104" s="10" t="str">
        <f t="array" ref="E104">IFNA(INDEX('Player Page'!E:E,MATCH(A104,'Player Page'!A:A,)),"")</f>
        <v/>
      </c>
      <c r="F104" s="10"/>
      <c r="G104" s="10"/>
      <c r="H104" s="12" t="str">
        <f t="array" ref="H104">ifna(XLOOKUP(A104,'Recent Minutes Tracker'!A:A,'Recent Minutes Tracker'!P:P,""))</f>
        <v/>
      </c>
      <c r="I104" s="11">
        <f t="array" ref="I104">IFNA(INDEX('Opponent Defense'!$D$37:$D$67,MATCH(D104,'Opponent Defense'!$A$37:$A$67,0)),"")</f>
        <v>0.9902114023</v>
      </c>
      <c r="J104" s="11"/>
      <c r="K104" s="11">
        <f t="array" ref="K104">ifna(INDEX('Team Defense Hashtag Basketball'!N:N,MATCH(B104&amp;D104,'Team Defense Hashtag Basketball'!A:A,0)),"")</f>
        <v>1.008327025</v>
      </c>
      <c r="L104" s="11"/>
      <c r="M104" s="11"/>
    </row>
    <row r="105">
      <c r="A105" s="2" t="str">
        <f>Inputs!B181</f>
        <v>Tim Hardaway Jr.</v>
      </c>
      <c r="B105" s="9" t="str">
        <f t="array" ref="B105:C105">IFNA(INDEX(Inputs!C:D,MATCH(A105,Inputs!B:B,)),"")</f>
        <v>SG</v>
      </c>
      <c r="C105" s="9" t="s">
        <v>27</v>
      </c>
      <c r="D105" s="9" t="str">
        <f t="array" ref="D105">ifna(XLOOKUP(A105,Inputs!B:B,Inputs!F:F,""))</f>
        <v>DET</v>
      </c>
      <c r="E105" s="10">
        <f t="array" ref="E105">IFNA(INDEX('Player Page'!E:E,MATCH(A105,'Player Page'!A:A,)),"")</f>
        <v>18.3</v>
      </c>
      <c r="F105" s="12">
        <f t="array" ref="F105">IFNA(INDEX('Player Page'!F:F,MATCH(A105,'Player Page'!A:A,)),"")</f>
        <v>0.6019736842</v>
      </c>
      <c r="G105" s="12">
        <f t="array" ref="G105">XLOOKUP(A105,'PPM L10'!B:B,'PPM L10'!X:X)</f>
        <v>0.3805555556</v>
      </c>
      <c r="H105" s="12" t="str">
        <f t="array" ref="H105">ifna(XLOOKUP(A105,'Recent Minutes Tracker'!A:A,'Recent Minutes Tracker'!P:P,""))</f>
        <v/>
      </c>
      <c r="I105" s="11">
        <f t="array" ref="I105">IFNA(INDEX('Opponent Defense'!$E$37:$E$67,MATCH(D105,'Opponent Defense'!$A$37:$A$67,0)),"")</f>
        <v>1.032709455</v>
      </c>
      <c r="J105" s="11">
        <f t="array" ref="J105">IFNA(INDEX('Opponent Defense'!$E$105:$E$134,MATCH(D105,'Opponent Defense'!$A$105:$A$134,0)),"")</f>
        <v>1.001511629</v>
      </c>
      <c r="K105" s="11">
        <f t="array" ref="K105">ifna(INDEX('Team Defense Hashtag Basketball'!N:N,MATCH(B105&amp;D105,'Team Defense Hashtag Basketball'!A:A,0)),"")</f>
        <v>1.14004542</v>
      </c>
      <c r="L105" s="11">
        <f>I105*0.1+J105*0.4+K105*0.5</f>
        <v>1.073898307</v>
      </c>
      <c r="M105" s="13">
        <f>(F105+G105)/2*L105</f>
        <v>0.5275682438</v>
      </c>
      <c r="N105" s="14">
        <f>M105*L105*H105</f>
        <v>0</v>
      </c>
      <c r="O105" s="15"/>
      <c r="P105" s="9" t="str">
        <f>if(O105="","",N105-O105)</f>
        <v/>
      </c>
      <c r="Q105" s="16">
        <f>iferror(if(L105&gt;1,(L105-1)/'Matchup Rating'!$E$4+5,(L105-1)/'Matchup Rating'!$E$9+5),"")</f>
        <v>7.215101092</v>
      </c>
      <c r="R105" s="17">
        <f t="array" ref="R105">IFNA(INDEX('Player Page'!J:J,MATCH(A105,'Player Page'!A:A,0)),"")</f>
        <v>3.3</v>
      </c>
      <c r="S105" s="10">
        <f t="array" ref="S105">IFNA(INDEX('Player Page'!K:K,MATCH(A105,'Player Page'!A:A,0)),"")</f>
        <v>8.9</v>
      </c>
      <c r="T105" s="10">
        <f t="array" ref="T105">IFNA(INDEX('Player Page'!L:L,MATCH(A105,'Player Page'!A:A,0)),"")</f>
        <v>36.8</v>
      </c>
      <c r="U105" s="18">
        <f t="array" ref="U105">ifna(IF(OR(B105="PG",B105="SG"),XLOOKUP(D105,'Opponent Shot Stats'!$A$41:$A$70,'Opponent Shot Stats'!$R$41:$R$70),IF(OR(B105="SF",B105="PF"),XLOOKUP(D105,'Opponent Shot Stats'!$A$111:$A$140,'Opponent Shot Stats'!$R$111:$R$140),XLOOKUP(D105,'Opponent Shot Stats'!$A$181:$A$210,'Opponent Shot Stats'!$R$181:$R$210))),"")</f>
        <v>1.022355976</v>
      </c>
      <c r="V105" s="19">
        <f>R105*U105</f>
        <v>3.373774721</v>
      </c>
      <c r="W105" s="20">
        <f>V105-R105</f>
        <v>0.07377472055</v>
      </c>
      <c r="X105" s="9" t="str">
        <f t="array" ref="X105">ifna(XLOOKUP(A105,'Recent Minutes Tracker'!A:A,'Recent Minutes Tracker'!O:O),"")</f>
        <v/>
      </c>
      <c r="Y105" s="10" t="str">
        <f t="array" ref="Y105">ifna(XLOOKUP(A105,'Recent Minutes Tracker'!A:A,'Recent Minutes Tracker'!M:M),"")</f>
        <v/>
      </c>
    </row>
    <row r="106" hidden="1">
      <c r="A106" s="2" t="str">
        <f>Inputs!B459</f>
        <v>Daniel Theis</v>
      </c>
      <c r="B106" s="9" t="str">
        <f t="array" ref="B106:C106">IFNA(INDEX(Inputs!C:D,MATCH(A106,Inputs!B:B,)),"")</f>
        <v>C</v>
      </c>
      <c r="C106" s="9" t="s">
        <v>39</v>
      </c>
      <c r="D106" s="9" t="str">
        <f t="array" ref="D106">ifna(INDEX(Inputs!F:F,MATCH(A106,Inputs!B:B,0)),"")</f>
        <v>CLE</v>
      </c>
      <c r="E106" s="10">
        <f t="array" ref="E106">IFNA(INDEX('Player Page'!E:E,MATCH(A106,'Player Page'!A:A,)),"")</f>
        <v>6.4</v>
      </c>
      <c r="F106" s="10"/>
      <c r="G106" s="10"/>
      <c r="H106" s="12">
        <f t="array" ref="H106">ifna(XLOOKUP(A106,'Recent Minutes Tracker'!A:A,'Recent Minutes Tracker'!P:P,""))</f>
        <v>20.06666667</v>
      </c>
      <c r="I106" s="11">
        <f t="array" ref="I106">IFNA(INDEX('Opponent Defense'!$D$37:$D$67,MATCH(D106,'Opponent Defense'!$A$37:$A$67)),"")</f>
        <v>0.9582521983</v>
      </c>
      <c r="J106" s="11"/>
      <c r="K106" s="11">
        <f t="array" ref="K106">ifna(INDEX('Team Defense Hashtag Basketball'!N:N,MATCH(B106&amp;D106,'Team Defense Hashtag Basketball'!A:A,0)),"")</f>
        <v>0.9794213214</v>
      </c>
      <c r="L106" s="11"/>
      <c r="M106" s="11"/>
    </row>
    <row r="107" hidden="1">
      <c r="A107" s="2" t="str">
        <f>Inputs!B152</f>
        <v>Danilo Gallinari</v>
      </c>
      <c r="B107" s="9" t="str">
        <f t="array" ref="B107:C107">IFNA(INDEX(Inputs!C:D,MATCH(A107,Inputs!B:B,)),"")</f>
        <v>SF</v>
      </c>
      <c r="C107" s="9" t="s">
        <v>37</v>
      </c>
      <c r="D107" s="9" t="str">
        <f t="array" ref="D107">ifna(INDEX(Inputs!F:F,MATCH(A107,Inputs!B:B,0)),"")</f>
        <v>CHI</v>
      </c>
      <c r="E107" s="10" t="str">
        <f t="array" ref="E107">IFNA(INDEX('Player Page'!E:E,MATCH(A107,'Player Page'!A:A,)),"")</f>
        <v/>
      </c>
      <c r="F107" s="10"/>
      <c r="G107" s="10"/>
      <c r="H107" s="12">
        <f t="array" ref="H107">ifna(XLOOKUP(A107,'Recent Minutes Tracker'!A:A,'Recent Minutes Tracker'!P:P,""))</f>
        <v>10.86666667</v>
      </c>
      <c r="I107" s="11">
        <f t="array" ref="I107">IFNA(INDEX('Opponent Defense'!$E$37:$E$67,MATCH(D107,'Opponent Defense'!$A$37:$A$67,0)),"")</f>
        <v>1.016057568</v>
      </c>
      <c r="J107" s="11"/>
      <c r="K107" s="11">
        <f t="array" ref="K107">ifna(INDEX('Team Defense Hashtag Basketball'!N:N,MATCH(B107&amp;D107,'Team Defense Hashtag Basketball'!A:A,0)),"")</f>
        <v>1.086247086</v>
      </c>
      <c r="L107" s="11"/>
      <c r="M107" s="11"/>
      <c r="N107" s="14">
        <f>E107*I107*K107</f>
        <v>0</v>
      </c>
      <c r="O107" s="16"/>
      <c r="P107" s="16">
        <f>if(D107="","",N107-E107)</f>
        <v>0</v>
      </c>
      <c r="Q107" s="16"/>
      <c r="R107" s="17" t="str">
        <f t="array" ref="R107">IFNA(INDEX('Player Page'!J:J,MATCH(A107,'Player Page'!A:A,0)),"")</f>
        <v/>
      </c>
      <c r="S107" s="10" t="str">
        <f t="array" ref="S107">IFNA(INDEX('Player Page'!K:K,MATCH(A107,'Player Page'!A:A,0)),"")</f>
        <v/>
      </c>
      <c r="T107" s="10" t="str">
        <f t="array" ref="T107">IFNA(INDEX('Player Page'!L:L,MATCH(A107,'Player Page'!A:A,0)),"")</f>
        <v/>
      </c>
      <c r="U107" s="20"/>
      <c r="V107" s="19" t="str">
        <f>#REF!*T107*#REF!/100</f>
        <v>#REF!</v>
      </c>
      <c r="W107" s="9" t="str">
        <f t="shared" ref="W107:W108" si="75">V107-R107</f>
        <v>#REF!</v>
      </c>
    </row>
    <row r="108" hidden="1">
      <c r="A108" s="2" t="str">
        <f>Inputs!B139</f>
        <v>Dante Exum</v>
      </c>
      <c r="B108" s="9" t="str">
        <f t="array" ref="B108:C108">IFNA(INDEX(Inputs!C:D,MATCH(A108,Inputs!B:B,)),"")</f>
        <v>PG</v>
      </c>
      <c r="C108" s="9" t="s">
        <v>27</v>
      </c>
      <c r="D108" s="9" t="str">
        <f t="array" ref="D108">ifna(XLOOKUP(A108,Inputs!B:B,Inputs!F:F,""))</f>
        <v>DET</v>
      </c>
      <c r="E108" s="10" t="str">
        <f t="array" ref="E108">IFNA(INDEX('Player Page'!E:E,MATCH(A108,'Player Page'!A:A,)),"")</f>
        <v/>
      </c>
      <c r="F108" s="12" t="str">
        <f t="array" ref="F108">IFNA(INDEX('Player Page'!F:F,MATCH(A108,'Player Page'!A:A,)),"")</f>
        <v/>
      </c>
      <c r="G108" s="12">
        <f t="array" ref="G108">XLOOKUP(A108,'PPM L10'!B:B,'PPM L10'!X:X)</f>
        <v>0.3166666667</v>
      </c>
      <c r="H108" s="12">
        <f t="array" ref="H108">ifna(XLOOKUP(A108,'Recent Minutes Tracker'!A:A,'Recent Minutes Tracker'!P:P,""))</f>
        <v>26.33333333</v>
      </c>
      <c r="I108" s="11">
        <f t="array" ref="I108">IFNA(INDEX('Opponent Defense'!$D$37:$D$67,MATCH(D108,'Opponent Defense'!$A$37:$A$67,0)),"")</f>
        <v>1.040769815</v>
      </c>
      <c r="J108" s="11">
        <f t="array" ref="J108">IFNA(INDEX('Opponent Defense'!$E$105:$E$134,MATCH(D108,'Opponent Defense'!$A$105:$A$134,0)),"")</f>
        <v>1.001511629</v>
      </c>
      <c r="K108" s="11">
        <f t="array" ref="K108">ifna(INDEX('Team Defense Hashtag Basketball'!N:N,MATCH(B108&amp;D108,'Team Defense Hashtag Basketball'!A:A,0)),"")</f>
        <v>1.019189765</v>
      </c>
      <c r="L108" s="11">
        <f>I108*0.1+J108*0.4+K108*0.5</f>
        <v>1.014276516</v>
      </c>
      <c r="M108" s="13">
        <f>(F108+G108)/2*L108</f>
        <v>0.1605937817</v>
      </c>
      <c r="N108" s="14">
        <f>M108*L108*H108</f>
        <v>4.289344537</v>
      </c>
      <c r="O108" s="15"/>
      <c r="P108" s="9" t="str">
        <f>if(O108="","",N108-O108)</f>
        <v/>
      </c>
      <c r="Q108" s="16">
        <f>iferror(if(L108&gt;1,(L108-1)/'Matchup Rating'!$E$4+5,(L108-1)/'Matchup Rating'!$E$9+5),"")</f>
        <v>5.427938438</v>
      </c>
      <c r="R108" s="17" t="str">
        <f t="array" ref="R108">IFNA(INDEX('Player Page'!J:J,MATCH(A108,'Player Page'!A:A,0)),"")</f>
        <v/>
      </c>
      <c r="S108" s="10" t="str">
        <f t="array" ref="S108">IFNA(INDEX('Player Page'!K:K,MATCH(A108,'Player Page'!A:A,0)),"")</f>
        <v/>
      </c>
      <c r="T108" s="10" t="str">
        <f t="array" ref="T108">IFNA(INDEX('Player Page'!L:L,MATCH(A108,'Player Page'!A:A,0)),"")</f>
        <v/>
      </c>
      <c r="U108" s="18">
        <f t="array" ref="U108">ifna(IF(OR(B108="PG",B108="SG"),XLOOKUP(D108,'Opponent Shot Stats'!$A$41:$A$69,'Opponent Shot Stats'!$R$41:$R$69),IF(OR(B108="SF",B108="PF"),XLOOKUP(D108,'Opponent Shot Stats'!$A$111:$A$140,'Opponent Shot Stats'!$R$111:$R$140),XLOOKUP(D108,'Opponent Shot Stats'!$A$181:$A$210,'Opponent Shot Stats'!$R$181:$R$210))),"")</f>
        <v>1.022355976</v>
      </c>
      <c r="V108" s="19">
        <f>R108*U108</f>
        <v>0</v>
      </c>
      <c r="W108" s="20">
        <f t="shared" si="75"/>
        <v>0</v>
      </c>
      <c r="X108" s="9" t="str">
        <f t="array" ref="X108">ifna(XLOOKUP(A108,'Recent Minutes Tracker'!A:A,'Recent Minutes Tracker'!O:O),"")</f>
        <v/>
      </c>
    </row>
    <row r="109" hidden="1">
      <c r="A109" s="2" t="str">
        <f>Inputs!B411</f>
        <v>Danuel House</v>
      </c>
      <c r="B109" s="9" t="str">
        <f t="array" ref="B109:C109">IFNA(INDEX(Inputs!C:D,MATCH(A109,Inputs!B:B,)),"")</f>
        <v>SF</v>
      </c>
      <c r="C109" s="9" t="s">
        <v>52</v>
      </c>
      <c r="D109" s="9" t="str">
        <f t="array" ref="D109">ifna(INDEX(Inputs!F:F,MATCH(A109,Inputs!B:B,0)),"")</f>
        <v>ORL</v>
      </c>
      <c r="E109" s="10" t="str">
        <f t="array" ref="E109">IFNA(INDEX('Player Page'!E:E,MATCH(A109,'Player Page'!A:A,)),"")</f>
        <v/>
      </c>
      <c r="F109" s="10"/>
      <c r="G109" s="10"/>
      <c r="H109" s="12">
        <f t="array" ref="H109">ifna(XLOOKUP(A109,'Recent Minutes Tracker'!A:A,'Recent Minutes Tracker'!P:P,""))</f>
        <v>4</v>
      </c>
      <c r="I109" s="11">
        <f t="array" ref="I109">IFNA(INDEX('Opponent Defense'!$D$37:$D$67,MATCH(D109,'Opponent Defense'!$A$37:$A$67)),"")</f>
        <v>1.038412169</v>
      </c>
      <c r="J109" s="11"/>
      <c r="K109" s="11">
        <f t="array" ref="K109">ifna(INDEX('Team Defense Hashtag Basketball'!N:N,MATCH(B109&amp;D109,'Team Defense Hashtag Basketball'!A:A,0)),"")</f>
        <v>0.9743589744</v>
      </c>
      <c r="L109" s="11"/>
      <c r="M109" s="11"/>
    </row>
    <row r="110" hidden="1">
      <c r="A110" s="2" t="str">
        <f>Inputs!B231</f>
        <v>DaQuan Jeffries</v>
      </c>
      <c r="B110" s="9" t="str">
        <f t="array" ref="B110:C110">IFNA(INDEX(Inputs!C:D,MATCH(A110,Inputs!B:B,)),"")</f>
        <v>SF</v>
      </c>
      <c r="C110" s="9" t="s">
        <v>47</v>
      </c>
      <c r="D110" s="9" t="str">
        <f t="array" ref="D110">ifna(INDEX(Inputs!F:F,MATCH(A110,Inputs!B:B,0)),"")</f>
        <v>BKN</v>
      </c>
      <c r="E110" s="10" t="str">
        <f t="array" ref="E110">IFNA(INDEX('Player Page'!E:E,MATCH(A110,'Player Page'!A:A,)),"")</f>
        <v/>
      </c>
      <c r="F110" s="10"/>
      <c r="G110" s="10"/>
      <c r="H110" s="12">
        <f t="array" ref="H110">ifna(XLOOKUP(A110,'Recent Minutes Tracker'!A:A,'Recent Minutes Tracker'!P:P,""))</f>
        <v>1.9</v>
      </c>
      <c r="I110" s="11">
        <f t="array" ref="I110">IFNA(INDEX('Opponent Defense'!$D$37:$D$67,MATCH(D110,'Opponent Defense'!$A$37:$A$67)),"")</f>
        <v>1.012478061</v>
      </c>
      <c r="J110" s="11"/>
      <c r="K110" s="11">
        <f t="array" ref="K110">ifna(INDEX('Team Defense Hashtag Basketball'!N:N,MATCH(B110&amp;D110,'Team Defense Hashtag Basketball'!A:A,0)),"")</f>
        <v>1.072261072</v>
      </c>
      <c r="L110" s="11"/>
      <c r="M110" s="11"/>
    </row>
    <row r="111">
      <c r="A111" s="2" t="str">
        <f>Inputs!B495</f>
        <v>P.J. Washington</v>
      </c>
      <c r="B111" s="9" t="str">
        <f t="array" ref="B111:C111">IFNA(INDEX(Inputs!C:D,MATCH(A111,Inputs!B:B,)),"")</f>
        <v>PF</v>
      </c>
      <c r="C111" s="9" t="s">
        <v>27</v>
      </c>
      <c r="D111" s="9" t="str">
        <f t="array" ref="D111">ifna(XLOOKUP(A111,Inputs!B:B,Inputs!F:F,""))</f>
        <v>DET</v>
      </c>
      <c r="E111" s="10">
        <f t="array" ref="E111">IFNA(INDEX('Player Page'!E:E,MATCH(A111,'Player Page'!A:A,)),"")</f>
        <v>13.6</v>
      </c>
      <c r="F111" s="12">
        <f t="array" ref="F111">IFNA(INDEX('Player Page'!F:F,MATCH(A111,'Player Page'!A:A,)),"")</f>
        <v>0.4689655172</v>
      </c>
      <c r="G111" s="12">
        <f t="array" ref="G111">XLOOKUP(A111,'PPM L10'!B:B,'PPM L10'!X:X)</f>
        <v>0.4194444444</v>
      </c>
      <c r="H111" s="12">
        <f t="array" ref="H111">ifna(XLOOKUP(A111,'Recent Minutes Tracker'!A:A,'Recent Minutes Tracker'!P:P,""))</f>
        <v>37.1</v>
      </c>
      <c r="I111" s="11">
        <f t="array" ref="I111">IFNA(INDEX('Opponent Defense'!$E$37:$E$67,MATCH(D111,'Opponent Defense'!$A$37:$A$67,0)),"")</f>
        <v>1.032709455</v>
      </c>
      <c r="J111" s="11">
        <f t="array" ref="J111">IFNA(INDEX('Opponent Defense'!$E$105:$E$134,MATCH(D111,'Opponent Defense'!$A$105:$A$134,0)),"")</f>
        <v>1.001511629</v>
      </c>
      <c r="K111" s="11">
        <f t="array" ref="K111">ifna(INDEX('Team Defense Hashtag Basketball'!N:N,MATCH(B111&amp;D111,'Team Defense Hashtag Basketball'!A:A,0)),"")</f>
        <v>1.05679702</v>
      </c>
      <c r="L111" s="11">
        <f>I111*0.1+J111*0.4+K111*0.5</f>
        <v>1.032274108</v>
      </c>
      <c r="M111" s="13">
        <f>(F111+G111)/2*L111</f>
        <v>0.4585413002</v>
      </c>
      <c r="N111" s="14">
        <f>M111*L111*H111</f>
        <v>17.56092555</v>
      </c>
      <c r="O111" s="15"/>
      <c r="P111" s="9" t="str">
        <f>if(O111="","",N111-O111)</f>
        <v/>
      </c>
      <c r="Q111" s="16">
        <f>iferror(if(L111&gt;1,(L111-1)/'Matchup Rating'!$E$4+5,(L111-1)/'Matchup Rating'!$E$9+5),"")</f>
        <v>5.96741608</v>
      </c>
      <c r="R111" s="17">
        <f t="array" ref="R111">IFNA(INDEX('Player Page'!J:J,MATCH(A111,'Player Page'!A:A,0)),"")</f>
        <v>1.9</v>
      </c>
      <c r="S111" s="10">
        <f t="array" ref="S111">IFNA(INDEX('Player Page'!K:K,MATCH(A111,'Player Page'!A:A,0)),"")</f>
        <v>5.6</v>
      </c>
      <c r="T111" s="10">
        <f t="array" ref="T111">IFNA(INDEX('Player Page'!L:L,MATCH(A111,'Player Page'!A:A,0)),"")</f>
        <v>33.8</v>
      </c>
      <c r="U111" s="18">
        <f t="array" ref="U111">ifna(IF(OR(B111="PG",B111="SG"),XLOOKUP(D111,'Opponent Shot Stats'!$A$41:$A$70,'Opponent Shot Stats'!$R$41:$R$70),IF(OR(B111="SF",B111="PF"),XLOOKUP(D111,'Opponent Shot Stats'!$A$111:$A$140,'Opponent Shot Stats'!$R$111:$R$140),XLOOKUP(D111,'Opponent Shot Stats'!$A$181:$A$210,'Opponent Shot Stats'!$R$181:$R$210))),"")</f>
        <v>0.7298657718</v>
      </c>
      <c r="V111" s="19">
        <f>R111*U111</f>
        <v>1.386744966</v>
      </c>
      <c r="W111" s="20">
        <f>V111-R111</f>
        <v>-0.5132550336</v>
      </c>
      <c r="X111" s="9" t="str">
        <f t="array" ref="X111">ifna(XLOOKUP(A111,'Recent Minutes Tracker'!A:A,'Recent Minutes Tracker'!O:O),"")</f>
        <v/>
      </c>
      <c r="Y111" s="10">
        <f t="array" ref="Y111">ifna(XLOOKUP(A111,'Recent Minutes Tracker'!A:A,'Recent Minutes Tracker'!M:M),"")</f>
        <v>4.7</v>
      </c>
    </row>
    <row r="112" hidden="1">
      <c r="A112" s="2" t="str">
        <f>Inputs!B71</f>
        <v>Dariq Whitehead</v>
      </c>
      <c r="B112" s="9" t="str">
        <f t="array" ref="B112:C112">IFNA(INDEX(Inputs!C:D,MATCH(A112,Inputs!B:B,)),"")</f>
        <v>SF</v>
      </c>
      <c r="C112" s="9" t="s">
        <v>38</v>
      </c>
      <c r="D112" s="9" t="str">
        <f t="array" ref="D112">ifna(INDEX(Inputs!F:F,MATCH(A112,Inputs!B:B,0)),"")</f>
        <v>NYK</v>
      </c>
      <c r="E112" s="10" t="str">
        <f t="array" ref="E112">IFNA(INDEX('Player Page'!E:E,MATCH(A112,'Player Page'!A:A,)),"")</f>
        <v/>
      </c>
      <c r="F112" s="10"/>
      <c r="G112" s="10"/>
      <c r="H112" s="12">
        <f t="array" ref="H112">ifna(XLOOKUP(A112,'Recent Minutes Tracker'!A:A,'Recent Minutes Tracker'!P:P,""))</f>
        <v>0</v>
      </c>
      <c r="I112" s="11">
        <f t="array" ref="I112">IFNA(INDEX('Opponent Defense'!$D$37:$D$67,MATCH(D112,'Opponent Defense'!$A$37:$A$67)),"")</f>
        <v>1.038412169</v>
      </c>
      <c r="J112" s="11"/>
      <c r="K112" s="11">
        <f t="array" ref="K112">ifna(INDEX('Team Defense Hashtag Basketball'!N:N,MATCH(B112&amp;D112,'Team Defense Hashtag Basketball'!A:A,0)),"")</f>
        <v>0.9417249417</v>
      </c>
      <c r="L112" s="11"/>
      <c r="M112" s="11"/>
    </row>
    <row r="113" hidden="1">
      <c r="A113" s="2" t="str">
        <f>Inputs!B112</f>
        <v>Darius Garland</v>
      </c>
      <c r="B113" s="9" t="str">
        <f t="array" ref="B113:C113">IFNA(INDEX(Inputs!C:D,MATCH(A113,Inputs!B:B,)),"")</f>
        <v>PG</v>
      </c>
      <c r="C113" s="9" t="s">
        <v>49</v>
      </c>
      <c r="D113" s="9" t="str">
        <f t="array" ref="D113">ifna(INDEX(Inputs!F:F,MATCH(A113,Inputs!B:B,0)),"")</f>
        <v>IND</v>
      </c>
      <c r="E113" s="10" t="str">
        <f t="array" ref="E113">IFNA(INDEX('Player Page'!E:E,MATCH(A113,'Player Page'!A:A,)),"")</f>
        <v/>
      </c>
      <c r="F113" s="10"/>
      <c r="G113" s="10"/>
      <c r="H113" s="12">
        <f t="array" ref="H113">ifna(XLOOKUP(A113,'Recent Minutes Tracker'!A:A,'Recent Minutes Tracker'!P:P,""))</f>
        <v>35.76666667</v>
      </c>
      <c r="I113" s="11">
        <f t="array" ref="I113">IFNA(INDEX('Opponent Defense'!$E$37:$E$67,MATCH(D113,'Opponent Defense'!$A$37:$A$67,0)),"")</f>
        <v>1.046381873</v>
      </c>
      <c r="J113" s="11"/>
      <c r="K113" s="11">
        <f t="array" ref="K113">ifna(INDEX('Team Defense Hashtag Basketball'!N:N,MATCH(B113&amp;D113,'Team Defense Hashtag Basketball'!A:A,0)),"")</f>
        <v>0.9978678038</v>
      </c>
      <c r="L113" s="11">
        <f>AVERAGE(I113:K113)</f>
        <v>1.022124839</v>
      </c>
      <c r="M113" s="11"/>
      <c r="N113" s="14">
        <f>E113*I113*K113</f>
        <v>0</v>
      </c>
      <c r="O113" s="16"/>
      <c r="P113" s="16">
        <f>if(D113="","",N113-E113)</f>
        <v>0</v>
      </c>
      <c r="Q113" s="16">
        <f>iferror(if(L113&gt;1,(L113-1)/'Matchup Rating'!$E$4+5,(L113-1)/'Matchup Rating'!$E$9+5),"")</f>
        <v>5.663191835</v>
      </c>
      <c r="R113" s="17" t="str">
        <f t="array" ref="R113">IFNA(INDEX('Player Page'!J:J,MATCH(A113,'Player Page'!A:A,0)),"")</f>
        <v/>
      </c>
      <c r="S113" s="10" t="str">
        <f t="array" ref="S113">IFNA(INDEX('Player Page'!K:K,MATCH(A113,'Player Page'!A:A,0)),"")</f>
        <v/>
      </c>
      <c r="T113" s="10" t="str">
        <f t="array" ref="T113">IFNA(INDEX('Player Page'!L:L,MATCH(A113,'Player Page'!A:A,0)),"")</f>
        <v/>
      </c>
      <c r="U113" s="20"/>
      <c r="V113" s="19" t="str">
        <f>#REF!*T113*#REF!/100</f>
        <v>#REF!</v>
      </c>
      <c r="W113" s="9" t="str">
        <f t="shared" ref="W113:W114" si="76">V113-R113</f>
        <v>#REF!</v>
      </c>
      <c r="X113" s="9" t="str">
        <f t="array" ref="X113">INDEX('Recent Minutes Tracker'!O:O,MATCH('Recent Minutes Tracker'!A:A))</f>
        <v>#N/A</v>
      </c>
    </row>
    <row r="114">
      <c r="A114" s="2" t="str">
        <f>Inputs!B125</f>
        <v>Luka Doncic</v>
      </c>
      <c r="B114" s="9" t="str">
        <f t="array" ref="B114:C114">IFNA(INDEX(Inputs!C:D,MATCH(A114,Inputs!B:B,)),"")</f>
        <v>PG</v>
      </c>
      <c r="C114" s="9" t="s">
        <v>27</v>
      </c>
      <c r="D114" s="9" t="str">
        <f t="array" ref="D114">ifna(XLOOKUP(A114,Inputs!B:B,Inputs!F:F,""))</f>
        <v>DET</v>
      </c>
      <c r="E114" s="10">
        <f t="array" ref="E114">IFNA(INDEX('Player Page'!E:E,MATCH(A114,'Player Page'!A:A,)),"")</f>
        <v>34.8</v>
      </c>
      <c r="F114" s="12">
        <f t="array" ref="F114">IFNA(INDEX('Player Page'!F:F,MATCH(A114,'Player Page'!A:A,)),"")</f>
        <v>0.9255319149</v>
      </c>
      <c r="G114" s="12">
        <f t="array" ref="G114">XLOOKUP(A114,'PPM L10'!B:B,'PPM L10'!X:X)</f>
        <v>0.8055555556</v>
      </c>
      <c r="H114" s="12">
        <f t="array" ref="H114">ifna(XLOOKUP(A114,'Recent Minutes Tracker'!A:A,'Recent Minutes Tracker'!P:P,""))</f>
        <v>39.43333333</v>
      </c>
      <c r="I114" s="11">
        <f t="array" ref="I114">IFNA(INDEX('Opponent Defense'!$E$37:$E$67,MATCH(D114,'Opponent Defense'!$A$37:$A$67,0)),"")</f>
        <v>1.032709455</v>
      </c>
      <c r="J114" s="11">
        <f t="array" ref="J114">IFNA(INDEX('Opponent Defense'!$E$105:$E$134,MATCH(D114,'Opponent Defense'!$A$105:$A$134,0)),"")</f>
        <v>1.001511629</v>
      </c>
      <c r="K114" s="11">
        <f t="array" ref="K114">ifna(INDEX('Team Defense Hashtag Basketball'!N:N,MATCH(B114&amp;D114,'Team Defense Hashtag Basketball'!A:A,0)),"")</f>
        <v>1.019189765</v>
      </c>
      <c r="L114" s="11">
        <f>I114*0.1+J114*0.4+K114*0.5</f>
        <v>1.01347048</v>
      </c>
      <c r="M114" s="13">
        <f>(F114+G114)/2*L114</f>
        <v>0.8772030248</v>
      </c>
      <c r="N114" s="14">
        <f>M114*L114*H114</f>
        <v>35.05699718</v>
      </c>
      <c r="O114" s="15"/>
      <c r="P114" s="9" t="str">
        <f>if(O114="","",N114-O114)</f>
        <v/>
      </c>
      <c r="Q114" s="16">
        <f>iferror(if(L114&gt;1,(L114-1)/'Matchup Rating'!$E$4+5,(L114-1)/'Matchup Rating'!$E$9+5),"")</f>
        <v>5.403777516</v>
      </c>
      <c r="R114" s="17">
        <f t="array" ref="R114">IFNA(INDEX('Player Page'!J:J,MATCH(A114,'Player Page'!A:A,0)),"")</f>
        <v>3.9</v>
      </c>
      <c r="S114" s="10">
        <f t="array" ref="S114">IFNA(INDEX('Player Page'!K:K,MATCH(A114,'Player Page'!A:A,0)),"")</f>
        <v>10.4</v>
      </c>
      <c r="T114" s="10">
        <f t="array" ref="T114">IFNA(INDEX('Player Page'!L:L,MATCH(A114,'Player Page'!A:A,0)),"")</f>
        <v>37.4</v>
      </c>
      <c r="U114" s="18">
        <f t="array" ref="U114">ifna(IF(OR(B114="PG",B114="SG"),XLOOKUP(D114,'Opponent Shot Stats'!$A$41:$A$70,'Opponent Shot Stats'!$R$41:$R$70),IF(OR(B114="SF",B114="PF"),XLOOKUP(D114,'Opponent Shot Stats'!$A$111:$A$140,'Opponent Shot Stats'!$R$111:$R$140),XLOOKUP(D114,'Opponent Shot Stats'!$A$181:$A$210,'Opponent Shot Stats'!$R$181:$R$210))),"")</f>
        <v>1.022355976</v>
      </c>
      <c r="V114" s="19">
        <f>R114*U114</f>
        <v>3.987188306</v>
      </c>
      <c r="W114" s="20">
        <f t="shared" si="76"/>
        <v>0.0871883061</v>
      </c>
      <c r="X114" s="9" t="str">
        <f t="array" ref="X114">ifna(XLOOKUP(A114,'Recent Minutes Tracker'!A:A,'Recent Minutes Tracker'!O:O),"")</f>
        <v/>
      </c>
      <c r="Y114" s="10">
        <f t="array" ref="Y114">ifna(XLOOKUP(A114,'Recent Minutes Tracker'!A:A,'Recent Minutes Tracker'!M:M),"")</f>
        <v>2.7</v>
      </c>
    </row>
    <row r="115" hidden="1">
      <c r="A115" s="2" t="str">
        <f>Inputs!B325</f>
        <v>Davion Mitchell</v>
      </c>
      <c r="B115" s="9" t="str">
        <f t="array" ref="B115:C115">IFNA(INDEX(Inputs!C:D,MATCH(A115,Inputs!B:B,)),"")</f>
        <v>PG</v>
      </c>
      <c r="C115" s="9" t="s">
        <v>34</v>
      </c>
      <c r="D115" s="9" t="str">
        <f t="array" ref="D115">ifna(INDEX(Inputs!F:F,MATCH(A115,Inputs!B:B,0)),"")</f>
        <v>PHX</v>
      </c>
      <c r="E115" s="10">
        <f t="array" ref="E115">IFNA(INDEX('Player Page'!E:E,MATCH(A115,'Player Page'!A:A,)),"")</f>
        <v>3.6</v>
      </c>
      <c r="F115" s="10"/>
      <c r="G115" s="10"/>
      <c r="H115" s="12">
        <f t="array" ref="H115">ifna(XLOOKUP(A115,'Recent Minutes Tracker'!A:A,'Recent Minutes Tracker'!P:P,""))</f>
        <v>24.1</v>
      </c>
      <c r="I115" s="11">
        <f t="array" ref="I115">IFNA(INDEX('Opponent Defense'!$D$37:$D$67,MATCH(D115,'Opponent Defense'!$A$37:$A$67,0)),"")</f>
        <v>1.009858454</v>
      </c>
      <c r="J115" s="11"/>
      <c r="K115" s="11">
        <f t="array" ref="K115">ifna(INDEX('Team Defense Hashtag Basketball'!N:N,MATCH(B115&amp;D115,'Team Defense Hashtag Basketball'!A:A,0)),"")</f>
        <v>0.9936034115</v>
      </c>
      <c r="L115" s="11"/>
      <c r="M115" s="11"/>
      <c r="N115" s="14">
        <f>E115*I115*K115</f>
        <v>3.612235698</v>
      </c>
      <c r="O115" s="11"/>
      <c r="Q115" s="11"/>
    </row>
    <row r="116" hidden="1">
      <c r="A116" s="2" t="str">
        <f>Inputs!B41</f>
        <v>Davis Bertans</v>
      </c>
      <c r="B116" s="9" t="str">
        <f t="array" ref="B116:C116">IFNA(INDEX(Inputs!C:D,MATCH(A116,Inputs!B:B,)),"")</f>
        <v>SF</v>
      </c>
      <c r="C116" s="9" t="s">
        <v>29</v>
      </c>
      <c r="D116" s="9" t="str">
        <f t="array" ref="D116">ifna(INDEX(Inputs!F:F,MATCH(A116,Inputs!B:B,0)),"")</f>
        <v>MIL</v>
      </c>
      <c r="E116" s="10" t="str">
        <f t="array" ref="E116">IFNA(INDEX('Player Page'!E:E,MATCH(A116,'Player Page'!A:A,)),"")</f>
        <v/>
      </c>
      <c r="F116" s="10"/>
      <c r="G116" s="10"/>
      <c r="H116" s="12">
        <f t="array" ref="H116">ifna(XLOOKUP(A116,'Recent Minutes Tracker'!A:A,'Recent Minutes Tracker'!P:P,""))</f>
        <v>22.86666667</v>
      </c>
      <c r="I116" s="11">
        <f t="array" ref="I116">IFNA(INDEX('Opponent Defense'!$D$37:$D$67,MATCH(D116,'Opponent Defense'!$A$37:$A$67)),"")</f>
        <v>0.9097894709</v>
      </c>
      <c r="J116" s="11"/>
      <c r="K116" s="11">
        <f t="array" ref="K116">ifna(INDEX('Team Defense Hashtag Basketball'!N:N,MATCH(B116&amp;D116,'Team Defense Hashtag Basketball'!A:A,0)),"")</f>
        <v>0.9743589744</v>
      </c>
      <c r="L116" s="11"/>
      <c r="M116" s="11"/>
    </row>
    <row r="117" hidden="1">
      <c r="A117" s="2" t="str">
        <f>Inputs!B429</f>
        <v>Day'Ron Sharpe</v>
      </c>
      <c r="B117" s="9" t="str">
        <f t="array" ref="B117:C117">IFNA(INDEX(Inputs!C:D,MATCH(A117,Inputs!B:B,)),"")</f>
        <v>PF</v>
      </c>
      <c r="C117" s="9" t="s">
        <v>38</v>
      </c>
      <c r="D117" s="9" t="str">
        <f t="array" ref="D117">ifna(INDEX(Inputs!F:F,MATCH(A117,Inputs!B:B,0)),"")</f>
        <v>NYK</v>
      </c>
      <c r="E117" s="10">
        <f t="array" ref="E117">IFNA(INDEX('Player Page'!E:E,MATCH(A117,'Player Page'!A:A,)),"")</f>
        <v>7.5</v>
      </c>
      <c r="F117" s="10"/>
      <c r="G117" s="10"/>
      <c r="H117" s="12">
        <f t="array" ref="H117">ifna(XLOOKUP(A117,'Recent Minutes Tracker'!A:A,'Recent Minutes Tracker'!P:P,""))</f>
        <v>14.26666667</v>
      </c>
      <c r="I117" s="11">
        <f t="array" ref="I117">IFNA(INDEX('Opponent Defense'!$D$37:$D$67,MATCH(D117,'Opponent Defense'!$A$37:$A$67,0)),"")</f>
        <v>0.8877847731</v>
      </c>
      <c r="J117" s="11"/>
      <c r="K117" s="11">
        <f t="array" ref="K117">ifna(INDEX('Team Defense Hashtag Basketball'!N:N,MATCH(B117&amp;D117,'Team Defense Hashtag Basketball'!A:A,0)),"")</f>
        <v>0.9450651769</v>
      </c>
      <c r="L117" s="11"/>
      <c r="M117" s="11"/>
      <c r="N117" s="14">
        <f>E117*I117*K117</f>
        <v>6.292608552</v>
      </c>
      <c r="O117" s="11"/>
      <c r="Q117" s="11"/>
    </row>
    <row r="118" hidden="1">
      <c r="A118" s="2" t="str">
        <f>Inputs!B238</f>
        <v>Aaron Nesmith</v>
      </c>
      <c r="B118" s="9" t="str">
        <f t="array" ref="B118:C118">IFNA(INDEX(Inputs!C:D,MATCH(A118,Inputs!B:B,)),"")</f>
        <v>SF</v>
      </c>
      <c r="C118" s="9" t="s">
        <v>39</v>
      </c>
      <c r="D118" s="9" t="str">
        <f t="array" ref="D118">ifna(XLOOKUP(A118,Inputs!B:B,Inputs!F:F,""))</f>
        <v>CLE</v>
      </c>
      <c r="F118" s="12">
        <f t="array" ref="F118">IFNA(INDEX('Player Page'!F:F,MATCH(A118,'Player Page'!A:A,)),"")</f>
        <v>0.4626865672</v>
      </c>
      <c r="G118" s="12">
        <f t="array" ref="G118">XLOOKUP(A118,'PPM L10'!B:B,'PPM L10'!X:X)</f>
        <v>0.3722222222</v>
      </c>
      <c r="H118" s="12">
        <f t="array" ref="H118">ifna(XLOOKUP(A118,'Recent Minutes Tracker'!A:A,'Recent Minutes Tracker'!P:P,""))</f>
        <v>30.9</v>
      </c>
      <c r="I118" s="11">
        <f t="array" ref="I118">IFNA(INDEX('Opponent Defense'!$E$37:$E$67,MATCH(D118,'Opponent Defense'!$A$37:$A$67,0)),"")</f>
        <v>0.9495601271</v>
      </c>
      <c r="J118" s="11">
        <f t="array" ref="J118">IFNA(INDEX('Opponent Defense'!$E$105:$E$134,MATCH(D118,'Opponent Defense'!$A$105:$A$134,0)),"")</f>
        <v>0.9745892738</v>
      </c>
      <c r="K118" s="11">
        <f t="array" ref="K118">ifna(INDEX('Team Defense Hashtag Basketball'!N:N,MATCH(B118&amp;D118,'Team Defense Hashtag Basketball'!A:A,0)),"")</f>
        <v>1.072261072</v>
      </c>
      <c r="L118" s="11">
        <f t="shared" ref="L118:L121" si="77">I118*0.1+J118*0.4+K118*0.5</f>
        <v>1.020922258</v>
      </c>
      <c r="M118" s="13">
        <f t="shared" ref="M118:M121" si="78">(F118+G118)/2*L118</f>
        <v>0.4261884834</v>
      </c>
      <c r="N118" s="14">
        <f t="shared" ref="N118:N121" si="79">M118*L118*H118</f>
        <v>13.44475405</v>
      </c>
      <c r="O118" s="15"/>
      <c r="P118" s="9" t="str">
        <f t="shared" ref="P118:P121" si="80">if(O118="","",N118-O118)</f>
        <v/>
      </c>
      <c r="Q118" s="16">
        <f>iferror(if(L118&gt;1,(L118-1)/'Matchup Rating'!$E$4+5,(L118-1)/'Matchup Rating'!$E$9+5),"")</f>
        <v>5.627144505</v>
      </c>
      <c r="R118" s="17">
        <f t="array" ref="R118">IFNA(INDEX('Player Page'!J:J,MATCH(A118,'Player Page'!A:A,0)),"")</f>
        <v>2.1</v>
      </c>
      <c r="S118" s="10">
        <f t="array" ref="S118">IFNA(INDEX('Player Page'!K:K,MATCH(A118,'Player Page'!A:A,0)),"")</f>
        <v>4.6</v>
      </c>
      <c r="T118" s="10">
        <f t="array" ref="T118">IFNA(INDEX('Player Page'!L:L,MATCH(A118,'Player Page'!A:A,0)),"")</f>
        <v>45.9</v>
      </c>
      <c r="U118" s="18">
        <f t="array" ref="U118">ifna(IF(OR(B118="PG",B118="SG"),XLOOKUP(D118,'Opponent Shot Stats'!$A$41:$A$69,'Opponent Shot Stats'!$R$41:$R$69),IF(OR(B118="SF",B118="PF"),XLOOKUP(D118,'Opponent Shot Stats'!$A$111:$A$140,'Opponent Shot Stats'!$R$111:$R$140),XLOOKUP(D118,'Opponent Shot Stats'!$A$181:$A$210,'Opponent Shot Stats'!$R$181:$R$210))),"")</f>
        <v>0.755033557</v>
      </c>
      <c r="V118" s="19">
        <f t="shared" ref="V118:V121" si="81">R118*U118</f>
        <v>1.58557047</v>
      </c>
      <c r="W118" s="20">
        <f t="shared" ref="W118:W121" si="82">V118-R118</f>
        <v>-0.5144295302</v>
      </c>
      <c r="X118" s="9" t="str">
        <f t="array" ref="X118">ifna(XLOOKUP(A118,'Recent Minutes Tracker'!A:A,'Recent Minutes Tracker'!O:O),"")</f>
        <v/>
      </c>
      <c r="Y118" s="10">
        <f t="array" ref="Y118">ifna(XLOOKUP(A118,'Recent Minutes Tracker'!A:A,'Recent Minutes Tracker'!M:M),"")</f>
        <v>0.7</v>
      </c>
    </row>
    <row r="119" hidden="1">
      <c r="A119" s="2" t="str">
        <f>Inputs!B216</f>
        <v>De'Andre Hunter</v>
      </c>
      <c r="B119" s="9" t="str">
        <f t="array" ref="B119:C119">IFNA(INDEX(Inputs!C:D,MATCH(A119,Inputs!B:B,)),"")</f>
        <v>PF</v>
      </c>
      <c r="C119" s="9" t="s">
        <v>26</v>
      </c>
      <c r="D119" s="9" t="str">
        <f t="array" ref="D119">ifna(XLOOKUP(A119,Inputs!B:B,Inputs!F:F,""))</f>
        <v>MIN</v>
      </c>
      <c r="E119" s="10" t="str">
        <f t="array" ref="E119">IFNA(INDEX('Player Page'!E:E,MATCH(A119,'Player Page'!A:A,)),"")</f>
        <v/>
      </c>
      <c r="F119" s="12" t="str">
        <f t="array" ref="F119">IFNA(INDEX('Player Page'!F:F,MATCH(A119,'Player Page'!A:A,)),"")</f>
        <v/>
      </c>
      <c r="G119" s="12">
        <f t="array" ref="G119">XLOOKUP(A119,'PPM L10'!B:B,'PPM L10'!X:X)</f>
        <v>0.5055555556</v>
      </c>
      <c r="H119" s="12">
        <f t="array" ref="H119">ifna(XLOOKUP(A119,'Recent Minutes Tracker'!A:A,'Recent Minutes Tracker'!P:P,""))</f>
        <v>33.7</v>
      </c>
      <c r="I119" s="11">
        <f t="array" ref="I119">IFNA(INDEX('Opponent Defense'!$E$37:$E$67,MATCH(D119,'Opponent Defense'!$A$37:$A$67,0)),"")</f>
        <v>0.9292959409</v>
      </c>
      <c r="J119" s="11">
        <f t="array" ref="J119">IFNA(INDEX('Opponent Defense'!$E$105:$E$134,MATCH(D119,'Opponent Defense'!$A$105:$A$134,0)),"")</f>
        <v>0.9098375569</v>
      </c>
      <c r="K119" s="11">
        <f t="array" ref="K119">ifna(INDEX('Team Defense Hashtag Basketball'!N:N,MATCH(B119&amp;D119,'Team Defense Hashtag Basketball'!A:A,0)),"")</f>
        <v>0.8472998138</v>
      </c>
      <c r="L119" s="11">
        <f t="shared" si="77"/>
        <v>0.8805145238</v>
      </c>
      <c r="M119" s="13">
        <f t="shared" si="78"/>
        <v>0.2225745046</v>
      </c>
      <c r="N119" s="14">
        <f t="shared" si="79"/>
        <v>6.604528829</v>
      </c>
      <c r="O119" s="16"/>
      <c r="P119" s="9" t="str">
        <f t="shared" si="80"/>
        <v/>
      </c>
      <c r="Q119" s="16">
        <f>iferror(if(L119&gt;1,(L119-1)/'Matchup Rating'!$E$4+5,(L119-1)/'Matchup Rating'!$E$9+5),"")</f>
        <v>2.334166501</v>
      </c>
      <c r="R119" s="17" t="str">
        <f t="array" ref="R119">IFNA(INDEX('Player Page'!J:J,MATCH(A119,'Player Page'!A:A,0)),"")</f>
        <v/>
      </c>
      <c r="S119" s="10" t="str">
        <f t="array" ref="S119">IFNA(INDEX('Player Page'!K:K,MATCH(A119,'Player Page'!A:A,0)),"")</f>
        <v/>
      </c>
      <c r="T119" s="10" t="str">
        <f t="array" ref="T119">IFNA(INDEX('Player Page'!L:L,MATCH(A119,'Player Page'!A:A,0)),"")</f>
        <v/>
      </c>
      <c r="U119" s="18">
        <f t="array" ref="U119">ifna(IF(OR(B119="PG",B119="SG"),XLOOKUP(D119,'Opponent Shot Stats'!$A$41:$A$69,'Opponent Shot Stats'!$R$41:$R$69),IF(OR(B119="SF",B119="PF"),XLOOKUP(D119,'Opponent Shot Stats'!$A$111:$A$140,'Opponent Shot Stats'!$R$111:$R$140),XLOOKUP(D119,'Opponent Shot Stats'!$A$181:$A$210,'Opponent Shot Stats'!$R$181:$R$210))),"")</f>
        <v>0.4781879195</v>
      </c>
      <c r="V119" s="19">
        <f t="shared" si="81"/>
        <v>0</v>
      </c>
      <c r="W119" s="20">
        <f t="shared" si="82"/>
        <v>0</v>
      </c>
      <c r="X119" s="9" t="str">
        <f t="array" ref="X119">ifna(XLOOKUP(A119,'Recent Minutes Tracker'!A:A,'Recent Minutes Tracker'!O:O),"")</f>
        <v/>
      </c>
    </row>
    <row r="120" hidden="1">
      <c r="A120" s="2" t="str">
        <f>Inputs!B313</f>
        <v>De'Anthony Melton</v>
      </c>
      <c r="B120" s="9" t="str">
        <f t="array" ref="B120:C120">IFNA(INDEX(Inputs!C:D,MATCH(A120,Inputs!B:B,)),"")</f>
        <v>SG</v>
      </c>
      <c r="C120" s="9" t="s">
        <v>52</v>
      </c>
      <c r="D120" s="9" t="str">
        <f t="array" ref="D120">ifna(XLOOKUP(A120,Inputs!B:B,Inputs!F:F,""))</f>
        <v>ORL</v>
      </c>
      <c r="E120" s="10" t="str">
        <f t="array" ref="E120">IFNA(INDEX('Player Page'!E:E,MATCH(A120,'Player Page'!A:A,)),"")</f>
        <v/>
      </c>
      <c r="F120" s="12" t="str">
        <f t="array" ref="F120">IFNA(INDEX('Player Page'!F:F,MATCH(A120,'Player Page'!A:A,)),"")</f>
        <v/>
      </c>
      <c r="G120" s="12">
        <f t="array" ref="G120">XLOOKUP(A120,'PPM L10'!B:B,'PPM L10'!X:X)</f>
        <v>0.4305555556</v>
      </c>
      <c r="H120" s="12">
        <f t="array" ref="H120">ifna(XLOOKUP(A120,'Recent Minutes Tracker'!A:A,'Recent Minutes Tracker'!P:P,""))</f>
        <v>14.3</v>
      </c>
      <c r="I120" s="11">
        <f t="array" ref="I120">IFNA(INDEX('Opponent Defense'!$E$37:$E$67,MATCH(D120,'Opponent Defense'!$A$37:$A$67,0)),"")</f>
        <v>0.9290281323</v>
      </c>
      <c r="J120" s="11">
        <f t="array" ref="J120">IFNA(INDEX('Opponent Defense'!$E$105:$E$134,MATCH(D120,'Opponent Defense'!$A$105:$A$134,0)),"")</f>
        <v>0.9410004301</v>
      </c>
      <c r="K120" s="11">
        <f t="array" ref="K120">ifna(INDEX('Team Defense Hashtag Basketball'!N:N,MATCH(B120&amp;D120,'Team Defense Hashtag Basketball'!A:A,0)),"")</f>
        <v>0.8311884936</v>
      </c>
      <c r="L120" s="11">
        <f t="shared" si="77"/>
        <v>0.8848972321</v>
      </c>
      <c r="M120" s="13">
        <f t="shared" si="78"/>
        <v>0.1904987097</v>
      </c>
      <c r="N120" s="14">
        <f t="shared" si="79"/>
        <v>2.410576467</v>
      </c>
      <c r="O120" s="16"/>
      <c r="P120" s="9" t="str">
        <f t="shared" si="80"/>
        <v/>
      </c>
      <c r="Q120" s="16">
        <f>iferror(if(L120&gt;1,(L120-1)/'Matchup Rating'!$E$4+5,(L120-1)/'Matchup Rating'!$E$9+5),"")</f>
        <v>2.43194885</v>
      </c>
      <c r="R120" s="17" t="str">
        <f t="array" ref="R120">IFNA(INDEX('Player Page'!J:J,MATCH(A120,'Player Page'!A:A,0)),"")</f>
        <v/>
      </c>
      <c r="S120" s="10" t="str">
        <f t="array" ref="S120">IFNA(INDEX('Player Page'!K:K,MATCH(A120,'Player Page'!A:A,0)),"")</f>
        <v/>
      </c>
      <c r="T120" s="10" t="str">
        <f t="array" ref="T120">IFNA(INDEX('Player Page'!L:L,MATCH(A120,'Player Page'!A:A,0)),"")</f>
        <v/>
      </c>
      <c r="U120" s="18">
        <f t="array" ref="U120">ifna(IF(OR(B120="PG",B120="SG"),XLOOKUP(D120,'Opponent Shot Stats'!$A$41:$A$69,'Opponent Shot Stats'!$R$41:$R$69),IF(OR(B120="SF",B120="PF"),XLOOKUP(D120,'Opponent Shot Stats'!$A$111:$A$140,'Opponent Shot Stats'!$R$111:$R$140),XLOOKUP(D120,'Opponent Shot Stats'!$A$181:$A$210,'Opponent Shot Stats'!$R$181:$R$210))),"")</f>
        <v>0.8976784179</v>
      </c>
      <c r="V120" s="19">
        <f t="shared" si="81"/>
        <v>0</v>
      </c>
      <c r="W120" s="20">
        <f t="shared" si="82"/>
        <v>0</v>
      </c>
      <c r="X120" s="9" t="str">
        <f t="array" ref="X120">ifna(XLOOKUP(A120,'Recent Minutes Tracker'!A:A,'Recent Minutes Tracker'!O:O),"")</f>
        <v/>
      </c>
    </row>
    <row r="121" hidden="1">
      <c r="A121" s="2" t="str">
        <f>Inputs!B313</f>
        <v>De'Anthony Melton</v>
      </c>
      <c r="B121" s="9" t="str">
        <f t="array" ref="B121:C121">IFNA(INDEX(Inputs!C:D,MATCH(A121,Inputs!B:B,)),"")</f>
        <v>SG</v>
      </c>
      <c r="C121" s="9" t="s">
        <v>52</v>
      </c>
      <c r="D121" s="9" t="str">
        <f t="array" ref="D121">ifna(XLOOKUP(A121,Inputs!B:B,Inputs!F:F,""))</f>
        <v>ORL</v>
      </c>
      <c r="E121" s="10" t="str">
        <f t="array" ref="E121">IFNA(INDEX('Player Page'!E:E,MATCH(A121,'Player Page'!A:A,)),"")</f>
        <v/>
      </c>
      <c r="F121" s="12" t="str">
        <f t="array" ref="F121">IFNA(INDEX('Player Page'!F:F,MATCH(A121,'Player Page'!A:A,)),"")</f>
        <v/>
      </c>
      <c r="G121" s="12">
        <f t="array" ref="G121">XLOOKUP(A121,'PPM L10'!B:B,'PPM L10'!X:X)</f>
        <v>0.4305555556</v>
      </c>
      <c r="H121" s="12">
        <f t="array" ref="H121">ifna(XLOOKUP(A121,'Recent Minutes Tracker'!A:A,'Recent Minutes Tracker'!P:P,""))</f>
        <v>14.3</v>
      </c>
      <c r="I121" s="11">
        <f t="array" ref="I121">IFNA(INDEX('Opponent Defense'!$E$37:$E$67,MATCH(D121,'Opponent Defense'!$A$37:$A$67,0)),"")</f>
        <v>0.9290281323</v>
      </c>
      <c r="J121" s="11">
        <f t="array" ref="J121">IFNA(INDEX('Opponent Defense'!$E$105:$E$134,MATCH(D121,'Opponent Defense'!$A$105:$A$134,0)),"")</f>
        <v>0.9410004301</v>
      </c>
      <c r="K121" s="11">
        <f t="array" ref="K121">ifna(INDEX('Team Defense Hashtag Basketball'!N:N,MATCH(B121&amp;D121,'Team Defense Hashtag Basketball'!A:A,0)),"")</f>
        <v>0.8311884936</v>
      </c>
      <c r="L121" s="11">
        <f t="shared" si="77"/>
        <v>0.8848972321</v>
      </c>
      <c r="M121" s="13">
        <f t="shared" si="78"/>
        <v>0.1904987097</v>
      </c>
      <c r="N121" s="14">
        <f t="shared" si="79"/>
        <v>2.410576467</v>
      </c>
      <c r="O121" s="15"/>
      <c r="P121" s="9" t="str">
        <f t="shared" si="80"/>
        <v/>
      </c>
      <c r="Q121" s="16">
        <f>iferror(if(L121&gt;1,(L121-1)/'Matchup Rating'!$E$4+5,(L121-1)/'Matchup Rating'!$E$9+5),"")</f>
        <v>2.43194885</v>
      </c>
      <c r="R121" s="17" t="str">
        <f t="array" ref="R121">IFNA(INDEX('Player Page'!J:J,MATCH(A121,'Player Page'!A:A,0)),"")</f>
        <v/>
      </c>
      <c r="S121" s="10" t="str">
        <f t="array" ref="S121">IFNA(INDEX('Player Page'!K:K,MATCH(A121,'Player Page'!A:A,0)),"")</f>
        <v/>
      </c>
      <c r="T121" s="10" t="str">
        <f t="array" ref="T121">IFNA(INDEX('Player Page'!L:L,MATCH(A121,'Player Page'!A:A,0)),"")</f>
        <v/>
      </c>
      <c r="U121" s="18">
        <f t="array" ref="U121">ifna(IF(OR(B121="PG",B121="SG"),XLOOKUP(D121,'Opponent Shot Stats'!$A$41:$A$69,'Opponent Shot Stats'!$R$41:$R$69),IF(OR(B121="SF",B121="PF"),XLOOKUP(D121,'Opponent Shot Stats'!$A$111:$A$140,'Opponent Shot Stats'!$R$111:$R$140),XLOOKUP(D121,'Opponent Shot Stats'!$A$181:$A$210,'Opponent Shot Stats'!$R$181:$R$210))),"")</f>
        <v>0.8976784179</v>
      </c>
      <c r="V121" s="19">
        <f t="shared" si="81"/>
        <v>0</v>
      </c>
      <c r="W121" s="20">
        <f t="shared" si="82"/>
        <v>0</v>
      </c>
      <c r="X121" s="9" t="str">
        <f t="array" ref="X121">ifna(XLOOKUP(A121,'Recent Minutes Tracker'!A:A,'Recent Minutes Tracker'!O:O),"")</f>
        <v/>
      </c>
    </row>
    <row r="122" hidden="1">
      <c r="A122" s="2" t="str">
        <f>Inputs!B484</f>
        <v>Dean Wade</v>
      </c>
      <c r="B122" s="9" t="str">
        <f t="array" ref="B122:C122">IFNA(INDEX(Inputs!C:D,MATCH(A122,Inputs!B:B,)),"")</f>
        <v>PF</v>
      </c>
      <c r="C122" s="9" t="s">
        <v>49</v>
      </c>
      <c r="D122" s="9" t="str">
        <f t="array" ref="D122">ifna(INDEX(Inputs!F:F,MATCH(A122,Inputs!B:B,0)),"")</f>
        <v>IND</v>
      </c>
      <c r="E122" s="10">
        <f t="array" ref="E122">IFNA(INDEX('Player Page'!E:E,MATCH(A122,'Player Page'!A:A,)),"")</f>
        <v>5.6</v>
      </c>
      <c r="F122" s="10"/>
      <c r="G122" s="10"/>
      <c r="H122" s="12" t="str">
        <f t="array" ref="H122">ifna(XLOOKUP(A122,'Recent Minutes Tracker'!A:A,'Recent Minutes Tracker'!P:P,""))</f>
        <v/>
      </c>
      <c r="I122" s="11">
        <f t="array" ref="I122">IFNA(INDEX('Opponent Defense'!$D$37:$D$67,MATCH(D122,'Opponent Defense'!$A$37:$A$67,0)),"")</f>
        <v>1.085565093</v>
      </c>
      <c r="J122" s="11"/>
      <c r="K122" s="11">
        <f t="array" ref="K122">ifna(INDEX('Team Defense Hashtag Basketball'!N:N,MATCH(B122&amp;D122,'Team Defense Hashtag Basketball'!A:A,0)),"")</f>
        <v>0.9404096834</v>
      </c>
      <c r="L122" s="11"/>
      <c r="M122" s="11"/>
      <c r="N122" s="14">
        <f t="shared" ref="N122:N123" si="83">E122*I122*K122</f>
        <v>5.716905182</v>
      </c>
      <c r="O122" s="11"/>
      <c r="Q122" s="11"/>
    </row>
    <row r="123">
      <c r="A123" s="2" t="str">
        <f>Inputs!B149</f>
        <v>Kyrie Irving</v>
      </c>
      <c r="B123" s="9" t="str">
        <f t="array" ref="B123:C123">IFNA(INDEX(Inputs!C:D,MATCH(A123,Inputs!B:B,)),"")</f>
        <v>PG</v>
      </c>
      <c r="C123" s="9" t="s">
        <v>27</v>
      </c>
      <c r="D123" s="9" t="str">
        <f t="array" ref="D123">ifna(INDEX(Inputs!F:F,MATCH(A123,Inputs!B:B,0)),"")</f>
        <v>DET</v>
      </c>
      <c r="E123" s="10">
        <f t="array" ref="E123">IFNA(INDEX('Player Page'!E:E,MATCH(A123,'Player Page'!A:A,)),"")</f>
        <v>25.5</v>
      </c>
      <c r="F123" s="12">
        <f t="array" ref="F123">IFNA(INDEX('Player Page'!F:F,MATCH(A123,'Player Page'!A:A,)),"")</f>
        <v>0.7522123894</v>
      </c>
      <c r="G123" s="12">
        <f t="array" ref="G123">XLOOKUP(A123,'PPM L10'!B:B,'PPM L10'!X:X)</f>
        <v>0.7333333333</v>
      </c>
      <c r="H123" s="12">
        <f t="array" ref="H123">ifna(XLOOKUP(A123,'Recent Minutes Tracker'!A:A,'Recent Minutes Tracker'!P:P,""))</f>
        <v>39.1</v>
      </c>
      <c r="I123" s="11">
        <f t="array" ref="I123">IFNA(INDEX('Opponent Defense'!$E$37:$E$67,MATCH(D123,'Opponent Defense'!$A$37:$A$67,0)),"")</f>
        <v>1.032709455</v>
      </c>
      <c r="J123" s="11">
        <f t="array" ref="J123">IFNA(INDEX('Opponent Defense'!$E$105:$E$134,MATCH(D123,'Opponent Defense'!$A$105:$A$134,0)),"")</f>
        <v>1.001511629</v>
      </c>
      <c r="K123" s="11">
        <f t="array" ref="K123">ifna(INDEX('Team Defense Hashtag Basketball'!N:N,MATCH(B123&amp;D123,'Team Defense Hashtag Basketball'!A:A,0)),"")</f>
        <v>1.019189765</v>
      </c>
      <c r="L123" s="11">
        <f t="shared" ref="L123:L124" si="84">I123*0.1+J123*0.4+K123*0.5</f>
        <v>1.01347048</v>
      </c>
      <c r="M123" s="13">
        <f t="shared" ref="M123:M124" si="85">(F123+G123)/2*L123</f>
        <v>0.7527783683</v>
      </c>
      <c r="N123" s="14">
        <f t="shared" si="83"/>
        <v>26.83943614</v>
      </c>
      <c r="O123" s="15"/>
      <c r="P123" s="9" t="str">
        <f t="shared" ref="P123:P124" si="86">if(O123="","",N123-O123)</f>
        <v/>
      </c>
      <c r="Q123" s="16">
        <f>iferror(if(L123&gt;1,(L123-1)/'Matchup Rating'!$E$4+5,(L123-1)/'Matchup Rating'!$E$9+5),"")</f>
        <v>5.403777516</v>
      </c>
      <c r="R123" s="17">
        <f t="array" ref="R123">IFNA(INDEX('Player Page'!J:J,MATCH(A123,'Player Page'!A:A,0)),"")</f>
        <v>2.9</v>
      </c>
      <c r="S123" s="10">
        <f t="array" ref="S123">IFNA(INDEX('Player Page'!K:K,MATCH(A123,'Player Page'!A:A,0)),"")</f>
        <v>7</v>
      </c>
      <c r="T123" s="10" t="str">
        <f t="array" ref="T123">IFNA(INDEX('Player Page'!L:L,MATCH(A123,'Player Page'!A:A,0)),"")</f>
        <v/>
      </c>
      <c r="U123" s="18">
        <f t="array" ref="U123">ifna(IF(OR(B123="PG",B123="SG"),XLOOKUP(D123,'Opponent Shot Stats'!$A$41:$A$70,'Opponent Shot Stats'!$R$41:$R$70),IF(OR(B123="SF",B123="PF"),XLOOKUP(D123,'Opponent Shot Stats'!$A$111:$A$140,'Opponent Shot Stats'!$R$111:$R$140),XLOOKUP(D123,'Opponent Shot Stats'!$A$181:$A$210,'Opponent Shot Stats'!$R$181:$R$210))),"")</f>
        <v>1.022355976</v>
      </c>
      <c r="V123" s="19">
        <f t="shared" ref="V123:V124" si="87">R123*U123</f>
        <v>2.96483233</v>
      </c>
      <c r="W123" s="20">
        <f t="shared" ref="W123:W124" si="88">V123-R123</f>
        <v>0.06483233018</v>
      </c>
    </row>
    <row r="124" hidden="1">
      <c r="A124" s="2" t="str">
        <f>Inputs!B246</f>
        <v>DeAndre Jordan</v>
      </c>
      <c r="B124" s="9" t="str">
        <f t="array" ref="B124:C124">IFNA(INDEX(Inputs!C:D,MATCH(A124,Inputs!B:B,)),"")</f>
        <v>C</v>
      </c>
      <c r="C124" s="9" t="s">
        <v>43</v>
      </c>
      <c r="D124" s="9" t="str">
        <f t="array" ref="D124">ifna(XLOOKUP(A124,Inputs!B:B,Inputs!F:F,""))</f>
        <v>SAS</v>
      </c>
      <c r="E124" s="10" t="str">
        <f t="array" ref="E124">IFNA(INDEX('Player Page'!E:E,MATCH(A124,'Player Page'!A:A,)),"")</f>
        <v/>
      </c>
      <c r="F124" s="12" t="str">
        <f t="array" ref="F124">IFNA(INDEX('Player Page'!F:F,MATCH(A124,'Player Page'!A:A,)),"")</f>
        <v/>
      </c>
      <c r="G124" s="12">
        <f t="array" ref="G124">XLOOKUP(A124,'PPM L10'!B:B,'PPM L10'!X:X)</f>
        <v>0.3638888889</v>
      </c>
      <c r="H124" s="12" t="str">
        <f t="array" ref="H124">ifna(XLOOKUP(A124,'Recent Minutes Tracker'!A:A,'Recent Minutes Tracker'!P:P,""))</f>
        <v/>
      </c>
      <c r="I124" s="11">
        <f t="array" ref="I124">IFNA(INDEX('Opponent Defense'!$E$37:$E$67,MATCH(D124,'Opponent Defense'!$A$37:$A$67,0)),"")</f>
        <v>1.029211514</v>
      </c>
      <c r="J124" s="11">
        <f t="array" ref="J124">IFNA(INDEX('Opponent Defense'!$E$105:$E$134,MATCH(D124,'Opponent Defense'!$A$105:$A$134,0)),"")</f>
        <v>0.9895461381</v>
      </c>
      <c r="K124" s="11">
        <f t="array" ref="K124">ifna(INDEX('Team Defense Hashtag Basketball'!N:N,MATCH(B124&amp;D124,'Team Defense Hashtag Basketball'!A:A,0)),"")</f>
        <v>1.137242767</v>
      </c>
      <c r="L124" s="11">
        <f t="shared" si="84"/>
        <v>1.06736099</v>
      </c>
      <c r="M124" s="13">
        <f t="shared" si="85"/>
        <v>0.1942004023</v>
      </c>
      <c r="N124" s="14">
        <f>M124*L124*H124</f>
        <v>0</v>
      </c>
      <c r="O124" s="15"/>
      <c r="P124" s="9" t="str">
        <f t="shared" si="86"/>
        <v/>
      </c>
      <c r="Q124" s="16">
        <f>iferror(if(L124&gt;1,(L124-1)/'Matchup Rating'!$E$4+5,(L124-1)/'Matchup Rating'!$E$9+5),"")</f>
        <v>7.019145061</v>
      </c>
      <c r="R124" s="17" t="str">
        <f t="array" ref="R124">IFNA(INDEX('Player Page'!J:J,MATCH(A124,'Player Page'!A:A,0)),"")</f>
        <v/>
      </c>
      <c r="S124" s="10" t="str">
        <f t="array" ref="S124">IFNA(INDEX('Player Page'!K:K,MATCH(A124,'Player Page'!A:A,0)),"")</f>
        <v/>
      </c>
      <c r="T124" s="10" t="str">
        <f t="array" ref="T124">IFNA(INDEX('Player Page'!L:L,MATCH(A124,'Player Page'!A:A,0)),"")</f>
        <v/>
      </c>
      <c r="U124" s="18">
        <f t="array" ref="U124">ifna(IF(OR(B124="PG",B124="SG"),XLOOKUP(D124,'Opponent Shot Stats'!$A$41:$A$69,'Opponent Shot Stats'!$R$41:$R$69),IF(OR(B124="SF",B124="PF"),XLOOKUP(D124,'Opponent Shot Stats'!$A$111:$A$140,'Opponent Shot Stats'!$R$111:$R$140),XLOOKUP(D124,'Opponent Shot Stats'!$A$181:$A$210,'Opponent Shot Stats'!$R$181:$R$210))),"")</f>
        <v>1.267605634</v>
      </c>
      <c r="V124" s="19">
        <f t="shared" si="87"/>
        <v>0</v>
      </c>
      <c r="W124" s="20">
        <f t="shared" si="88"/>
        <v>0</v>
      </c>
      <c r="X124" s="9" t="str">
        <f t="array" ref="X124">ifna(XLOOKUP(A124,'Recent Minutes Tracker'!A:A,'Recent Minutes Tracker'!O:O),"")</f>
        <v/>
      </c>
    </row>
    <row r="125" hidden="1">
      <c r="A125" s="2" t="str">
        <f>Inputs!B246</f>
        <v>DeAndre Jordan</v>
      </c>
      <c r="B125" s="9" t="str">
        <f t="array" ref="B125:C125">IFNA(INDEX(Inputs!C:D,MATCH(A125,Inputs!B:B,)),"")</f>
        <v>C</v>
      </c>
      <c r="C125" s="9" t="s">
        <v>43</v>
      </c>
      <c r="D125" s="9" t="str">
        <f t="array" ref="D125">ifna(INDEX(Inputs!F:F,MATCH(A125,Inputs!B:B,0)),"")</f>
        <v>SAS</v>
      </c>
      <c r="E125" s="10" t="str">
        <f t="array" ref="E125">IFNA(INDEX('Player Page'!E:E,MATCH(A125,'Player Page'!A:A,)),"")</f>
        <v/>
      </c>
      <c r="F125" s="10"/>
      <c r="G125" s="10"/>
      <c r="H125" s="12" t="str">
        <f t="array" ref="H125">ifna(XLOOKUP(A125,'Recent Minutes Tracker'!A:A,'Recent Minutes Tracker'!P:P,""))</f>
        <v/>
      </c>
      <c r="I125" s="11">
        <f t="array" ref="I125">IFNA(INDEX('Opponent Defense'!$D$37:$D$67,MATCH(D125,'Opponent Defense'!$A$37:$A$67)),"")</f>
        <v>1.019289039</v>
      </c>
      <c r="J125" s="11"/>
      <c r="K125" s="11">
        <f t="array" ref="K125">ifna(INDEX('Team Defense Hashtag Basketball'!N:N,MATCH(B125&amp;D125,'Team Defense Hashtag Basketball'!A:A,0)),"")</f>
        <v>1.137242767</v>
      </c>
      <c r="L125" s="11"/>
      <c r="M125" s="11"/>
    </row>
    <row r="126">
      <c r="A126" s="2" t="str">
        <f>Inputs!B278</f>
        <v>Dereck Lively II</v>
      </c>
      <c r="B126" s="9" t="str">
        <f t="array" ref="B126:C126">IFNA(INDEX(Inputs!C:D,MATCH(A126,Inputs!B:B,)),"")</f>
        <v>C</v>
      </c>
      <c r="C126" s="9" t="s">
        <v>27</v>
      </c>
      <c r="D126" s="9" t="str">
        <f t="array" ref="D126">ifna(XLOOKUP(A126,Inputs!B:B,Inputs!F:F,""))</f>
        <v>DET</v>
      </c>
      <c r="E126" s="10">
        <f t="array" ref="E126">IFNA(INDEX('Player Page'!E:E,MATCH(A126,'Player Page'!A:A,)),"")</f>
        <v>9.2</v>
      </c>
      <c r="F126" s="12">
        <f t="array" ref="F126">IFNA(INDEX('Player Page'!F:F,MATCH(A126,'Player Page'!A:A,)),"")</f>
        <v>0.3538461538</v>
      </c>
      <c r="G126" s="12">
        <f t="array" ref="G126">XLOOKUP(A126,'PPM L10'!B:B,'PPM L10'!X:X)</f>
        <v>0.5055555556</v>
      </c>
      <c r="H126" s="12" t="str">
        <f t="array" ref="H126">ifna(XLOOKUP(A126,'Recent Minutes Tracker'!A:A,'Recent Minutes Tracker'!P:P,""))</f>
        <v/>
      </c>
      <c r="I126" s="11">
        <f t="array" ref="I126">IFNA(INDEX('Opponent Defense'!$E$37:$E$67,MATCH(D126,'Opponent Defense'!$A$37:$A$67,0)),"")</f>
        <v>1.032709455</v>
      </c>
      <c r="J126" s="11">
        <f t="array" ref="J126">IFNA(INDEX('Opponent Defense'!$E$105:$E$134,MATCH(D126,'Opponent Defense'!$A$105:$A$134,0)),"")</f>
        <v>1.001511629</v>
      </c>
      <c r="K126" s="11">
        <f t="array" ref="K126">ifna(INDEX('Team Defense Hashtag Basketball'!N:N,MATCH(B126&amp;D126,'Team Defense Hashtag Basketball'!A:A,0)),"")</f>
        <v>1.002630357</v>
      </c>
      <c r="L126" s="11">
        <f>I126*0.1+J126*0.4+K126*0.5</f>
        <v>1.005190776</v>
      </c>
      <c r="M126" s="13">
        <f>(F126+G126)/2*L126</f>
        <v>0.4319313356</v>
      </c>
      <c r="N126" s="14">
        <f>M126*L126*H126</f>
        <v>0</v>
      </c>
      <c r="O126" s="15"/>
      <c r="P126" s="9" t="str">
        <f>if(O126="","",N126-O126)</f>
        <v/>
      </c>
      <c r="Q126" s="16">
        <f>iferror(if(L126&gt;1,(L126-1)/'Matchup Rating'!$E$4+5,(L126-1)/'Matchup Rating'!$E$9+5),"")</f>
        <v>5.155593464</v>
      </c>
      <c r="R126" s="17">
        <f t="array" ref="R126">IFNA(INDEX('Player Page'!J:J,MATCH(A126,'Player Page'!A:A,0)),"")</f>
        <v>0</v>
      </c>
      <c r="S126" s="10">
        <f t="array" ref="S126">IFNA(INDEX('Player Page'!K:K,MATCH(A126,'Player Page'!A:A,0)),"")</f>
        <v>0.1</v>
      </c>
      <c r="T126" s="10">
        <f t="array" ref="T126">IFNA(INDEX('Player Page'!L:L,MATCH(A126,'Player Page'!A:A,0)),"")</f>
        <v>0</v>
      </c>
      <c r="U126" s="18">
        <f t="array" ref="U126">ifna(IF(OR(B126="PG",B126="SG"),XLOOKUP(D126,'Opponent Shot Stats'!$A$41:$A$70,'Opponent Shot Stats'!$R$41:$R$70),IF(OR(B126="SF",B126="PF"),XLOOKUP(D126,'Opponent Shot Stats'!$A$111:$A$140,'Opponent Shot Stats'!$R$111:$R$140),XLOOKUP(D126,'Opponent Shot Stats'!$A$181:$A$210,'Opponent Shot Stats'!$R$181:$R$210))),"")</f>
        <v>1.408450704</v>
      </c>
      <c r="V126" s="19">
        <f>R126*U126</f>
        <v>0</v>
      </c>
      <c r="W126" s="20">
        <f>V126-R126</f>
        <v>0</v>
      </c>
      <c r="X126" s="9" t="str">
        <f t="array" ref="X126">ifna(XLOOKUP(A126,'Recent Minutes Tracker'!A:A,'Recent Minutes Tracker'!O:O),"")</f>
        <v/>
      </c>
      <c r="Y126" s="10" t="str">
        <f t="array" ref="Y126">ifna(XLOOKUP(A126,'Recent Minutes Tracker'!A:A,'Recent Minutes Tracker'!M:M),"")</f>
        <v/>
      </c>
    </row>
    <row r="127" hidden="1">
      <c r="A127" s="2" t="str">
        <f>Inputs!B530</f>
        <v>Delon Wright</v>
      </c>
      <c r="B127" s="9" t="str">
        <f t="array" ref="B127:C127">IFNA(INDEX(Inputs!C:D,MATCH(A127,Inputs!B:B,)),"")</f>
        <v>PG</v>
      </c>
      <c r="C127" s="9" t="s">
        <v>37</v>
      </c>
      <c r="D127" s="9" t="str">
        <f t="array" ref="D127">ifna(INDEX(Inputs!F:F,MATCH(A127,Inputs!B:B,0)),"")</f>
        <v>CHI</v>
      </c>
      <c r="E127" s="10" t="str">
        <f t="array" ref="E127">IFNA(INDEX('Player Page'!E:E,MATCH(A127,'Player Page'!A:A,)),"")</f>
        <v/>
      </c>
      <c r="F127" s="10"/>
      <c r="G127" s="10"/>
      <c r="H127" s="12">
        <f t="array" ref="H127">ifna(XLOOKUP(A127,'Recent Minutes Tracker'!A:A,'Recent Minutes Tracker'!P:P,""))</f>
        <v>18.3</v>
      </c>
      <c r="I127" s="11">
        <f t="array" ref="I127">IFNA(INDEX('Opponent Defense'!$D$37:$D$67,MATCH(D127,'Opponent Defense'!$A$37:$A$67)),"")</f>
        <v>0.9582521983</v>
      </c>
      <c r="J127" s="11"/>
      <c r="K127" s="11">
        <f t="array" ref="K127">ifna(INDEX('Team Defense Hashtag Basketball'!N:N,MATCH(B127&amp;D127,'Team Defense Hashtag Basketball'!A:A,0)),"")</f>
        <v>1.040511727</v>
      </c>
      <c r="L127" s="11"/>
      <c r="M127" s="11"/>
      <c r="N127" s="14">
        <f>E127*I127*K127</f>
        <v>0</v>
      </c>
      <c r="O127" s="11"/>
      <c r="P127" s="16">
        <f>N127-E127</f>
        <v>0</v>
      </c>
      <c r="Q127" s="11"/>
    </row>
    <row r="128">
      <c r="A128" s="2" t="str">
        <f>Inputs!B151</f>
        <v>Daniel Gafford</v>
      </c>
      <c r="B128" s="9" t="str">
        <f t="array" ref="B128:C128">IFNA(INDEX(Inputs!C:D,MATCH(A128,Inputs!B:B,)),"")</f>
        <v>C</v>
      </c>
      <c r="C128" s="9" t="s">
        <v>27</v>
      </c>
      <c r="D128" s="9" t="str">
        <f t="array" ref="D128">ifna(XLOOKUP(A128,Inputs!B:B,Inputs!F:F,""))</f>
        <v>DET</v>
      </c>
      <c r="E128" s="10">
        <f t="array" ref="E128">IFNA(INDEX('Player Page'!E:E,MATCH(A128,'Player Page'!A:A,)),"")</f>
        <v>10.7</v>
      </c>
      <c r="F128" s="12">
        <f t="array" ref="F128">IFNA(INDEX('Player Page'!F:F,MATCH(A128,'Player Page'!A:A,)),"")</f>
        <v>0.4068441065</v>
      </c>
      <c r="G128" s="12">
        <f t="array" ref="G128">XLOOKUP(A128,'PPM L10'!B:B,'PPM L10'!X:X)</f>
        <v>0.4277777778</v>
      </c>
      <c r="H128" s="12">
        <f t="array" ref="H128">ifna(XLOOKUP(A128,'Recent Minutes Tracker'!A:A,'Recent Minutes Tracker'!P:P,""))</f>
        <v>23.8</v>
      </c>
      <c r="I128" s="11">
        <f t="array" ref="I128">IFNA(INDEX('Opponent Defense'!$E$37:$E$67,MATCH(D128,'Opponent Defense'!$A$37:$A$67,0)),"")</f>
        <v>1.032709455</v>
      </c>
      <c r="J128" s="11">
        <f t="array" ref="J128">IFNA(INDEX('Opponent Defense'!$E$105:$E$134,MATCH(D128,'Opponent Defense'!$A$105:$A$134,0)),"")</f>
        <v>1.001511629</v>
      </c>
      <c r="K128" s="11">
        <f t="array" ref="K128">ifna(INDEX('Team Defense Hashtag Basketball'!N:N,MATCH(B128&amp;D128,'Team Defense Hashtag Basketball'!A:A,0)),"")</f>
        <v>1.002630357</v>
      </c>
      <c r="L128" s="11">
        <f t="shared" ref="L128:L130" si="89">I128*0.1+J128*0.4+K128*0.5</f>
        <v>1.005190776</v>
      </c>
      <c r="M128" s="13">
        <f t="shared" ref="M128:M130" si="90">(F128+G128)/2*L128</f>
        <v>0.4194771097</v>
      </c>
      <c r="N128" s="14">
        <f t="shared" ref="N128:N130" si="91">M128*L128*H128</f>
        <v>10.03537761</v>
      </c>
      <c r="P128" s="9" t="str">
        <f t="shared" ref="P128:P130" si="92">if(O128="","",N128-O128)</f>
        <v/>
      </c>
      <c r="Q128" s="16">
        <f>iferror(if(L128&gt;1,(L128-1)/'Matchup Rating'!$E$4+5,(L128-1)/'Matchup Rating'!$E$9+5),"")</f>
        <v>5.155593464</v>
      </c>
      <c r="R128" s="17">
        <f t="array" ref="R128">IFNA(INDEX('Player Page'!J:J,MATCH(A128,'Player Page'!A:A,0)),"")</f>
        <v>0</v>
      </c>
      <c r="S128" s="10">
        <f t="array" ref="S128">IFNA(INDEX('Player Page'!K:K,MATCH(A128,'Player Page'!A:A,0)),"")</f>
        <v>0</v>
      </c>
      <c r="T128" s="10">
        <f t="array" ref="T128">IFNA(INDEX('Player Page'!L:L,MATCH(A128,'Player Page'!A:A,0)),"")</f>
        <v>0</v>
      </c>
      <c r="U128" s="18">
        <f t="array" ref="U128">ifna(IF(OR(B128="PG",B128="SG"),XLOOKUP(D128,'Opponent Shot Stats'!$A$41:$A$70,'Opponent Shot Stats'!$R$41:$R$70),IF(OR(B128="SF",B128="PF"),XLOOKUP(D128,'Opponent Shot Stats'!$A$111:$A$140,'Opponent Shot Stats'!$R$111:$R$140),XLOOKUP(D128,'Opponent Shot Stats'!$A$181:$A$210,'Opponent Shot Stats'!$R$181:$R$210))),"")</f>
        <v>1.408450704</v>
      </c>
      <c r="V128" s="19">
        <f t="shared" ref="V128:V130" si="93">R128*U128</f>
        <v>0</v>
      </c>
      <c r="W128" s="20">
        <f t="shared" ref="W128:W130" si="94">V128-R128</f>
        <v>0</v>
      </c>
      <c r="X128" s="9" t="str">
        <f t="array" ref="X128">ifna(XLOOKUP(A128,'Recent Minutes Tracker'!A:A,'Recent Minutes Tracker'!O:O),"")</f>
        <v/>
      </c>
      <c r="Y128" s="10">
        <f t="array" ref="Y128">ifna(XLOOKUP(A128,'Recent Minutes Tracker'!A:A,'Recent Minutes Tracker'!M:M),"")</f>
        <v>-1</v>
      </c>
    </row>
    <row r="129">
      <c r="A129" s="2" t="str">
        <f>Inputs!B510</f>
        <v>Grant Williams</v>
      </c>
      <c r="B129" s="9" t="str">
        <f t="array" ref="B129:C129">IFNA(INDEX(Inputs!C:D,MATCH(A129,Inputs!B:B,)),"")</f>
        <v>SF</v>
      </c>
      <c r="C129" s="9" t="s">
        <v>27</v>
      </c>
      <c r="D129" s="9" t="str">
        <f t="array" ref="D129">ifna(XLOOKUP(A129,Inputs!B:B,Inputs!F:F,""))</f>
        <v>DET</v>
      </c>
      <c r="E129" s="10">
        <f t="array" ref="E129">IFNA(INDEX('Player Page'!E:E,MATCH(A129,'Player Page'!A:A,)),"")</f>
        <v>8.1</v>
      </c>
      <c r="F129" s="12">
        <f t="array" ref="F129">IFNA(INDEX('Player Page'!F:F,MATCH(A129,'Player Page'!A:A,)),"")</f>
        <v>0.3056603774</v>
      </c>
      <c r="G129" s="12">
        <f t="array" ref="G129">XLOOKUP(A129,'PPM L10'!B:B,'PPM L10'!X:X)</f>
        <v>0.4361111111</v>
      </c>
      <c r="H129" s="12">
        <f t="array" ref="H129">ifna(XLOOKUP(A129,'Recent Minutes Tracker'!A:A,'Recent Minutes Tracker'!P:P,""))</f>
        <v>34</v>
      </c>
      <c r="I129" s="11">
        <f t="array" ref="I129">IFNA(INDEX('Opponent Defense'!$E$37:$E$67,MATCH(D129,'Opponent Defense'!$A$37:$A$67,0)),"")</f>
        <v>1.032709455</v>
      </c>
      <c r="J129" s="11">
        <f t="array" ref="J129">IFNA(INDEX('Opponent Defense'!$E$105:$E$134,MATCH(D129,'Opponent Defense'!$A$105:$A$134,0)),"")</f>
        <v>1.001511629</v>
      </c>
      <c r="K129" s="11">
        <f t="array" ref="K129">ifna(INDEX('Team Defense Hashtag Basketball'!N:N,MATCH(B129&amp;D129,'Team Defense Hashtag Basketball'!A:A,0)),"")</f>
        <v>0.9603729604</v>
      </c>
      <c r="L129" s="11">
        <f t="shared" si="89"/>
        <v>0.9840620775</v>
      </c>
      <c r="M129" s="13">
        <f t="shared" si="90"/>
        <v>0.364974596</v>
      </c>
      <c r="N129" s="14">
        <f t="shared" si="91"/>
        <v>12.21136041</v>
      </c>
      <c r="O129" s="15"/>
      <c r="P129" s="9" t="str">
        <f t="shared" si="92"/>
        <v/>
      </c>
      <c r="Q129" s="16">
        <f>iferror(if(L129&gt;1,(L129-1)/'Matchup Rating'!$E$4+5,(L129-1)/'Matchup Rating'!$E$9+5),"")</f>
        <v>4.644409939</v>
      </c>
      <c r="R129" s="17">
        <f t="array" ref="R129">IFNA(INDEX('Player Page'!J:J,MATCH(A129,'Player Page'!A:A,0)),"")</f>
        <v>1.7</v>
      </c>
      <c r="S129" s="10">
        <f t="array" ref="S129">IFNA(INDEX('Player Page'!K:K,MATCH(A129,'Player Page'!A:A,0)),"")</f>
        <v>4.5</v>
      </c>
      <c r="T129" s="10">
        <f t="array" ref="T129">IFNA(INDEX('Player Page'!L:L,MATCH(A129,'Player Page'!A:A,0)),"")</f>
        <v>37.3</v>
      </c>
      <c r="U129" s="18">
        <f t="array" ref="U129">ifna(IF(OR(B129="PG",B129="SG"),XLOOKUP(D129,'Opponent Shot Stats'!$A$41:$A$70,'Opponent Shot Stats'!$R$41:$R$70),IF(OR(B129="SF",B129="PF"),XLOOKUP(D129,'Opponent Shot Stats'!$A$111:$A$140,'Opponent Shot Stats'!$R$111:$R$140),XLOOKUP(D129,'Opponent Shot Stats'!$A$181:$A$210,'Opponent Shot Stats'!$R$181:$R$210))),"")</f>
        <v>0.7298657718</v>
      </c>
      <c r="V129" s="19">
        <f t="shared" si="93"/>
        <v>1.240771812</v>
      </c>
      <c r="W129" s="20">
        <f t="shared" si="94"/>
        <v>-0.4592281879</v>
      </c>
      <c r="X129" s="9" t="str">
        <f t="array" ref="X129">ifna(XLOOKUP(A129,'Recent Minutes Tracker'!A:A,'Recent Minutes Tracker'!O:O),"")</f>
        <v/>
      </c>
      <c r="Y129" s="10">
        <f t="array" ref="Y129">ifna(XLOOKUP(A129,'Recent Minutes Tracker'!A:A,'Recent Minutes Tracker'!M:M),"")</f>
        <v>5.6</v>
      </c>
    </row>
    <row r="130">
      <c r="A130" s="2" t="str">
        <f>Inputs!B174</f>
        <v>Josh Green</v>
      </c>
      <c r="B130" s="9" t="str">
        <f t="array" ref="B130:C130">IFNA(INDEX(Inputs!C:D,MATCH(A130,Inputs!B:B,)),"")</f>
        <v>SF</v>
      </c>
      <c r="C130" s="9" t="s">
        <v>27</v>
      </c>
      <c r="D130" s="9" t="str">
        <f t="array" ref="D130">ifna(XLOOKUP(A130,Inputs!B:B,Inputs!F:F,""))</f>
        <v>DET</v>
      </c>
      <c r="E130" s="10">
        <f t="array" ref="E130">IFNA(INDEX('Player Page'!E:E,MATCH(A130,'Player Page'!A:A,)),"")</f>
        <v>8.5</v>
      </c>
      <c r="F130" s="12">
        <f t="array" ref="F130">IFNA(INDEX('Player Page'!F:F,MATCH(A130,'Player Page'!A:A,)),"")</f>
        <v>0.3136531365</v>
      </c>
      <c r="G130" s="12">
        <f t="array" ref="G130">XLOOKUP(A130,'PPM L10'!B:B,'PPM L10'!X:X)</f>
        <v>0.2388888889</v>
      </c>
      <c r="H130" s="12" t="str">
        <f t="array" ref="H130">ifna(XLOOKUP(A130,'Recent Minutes Tracker'!A:A,'Recent Minutes Tracker'!P:P,""))</f>
        <v/>
      </c>
      <c r="I130" s="11">
        <f t="array" ref="I130">IFNA(INDEX('Opponent Defense'!$E$37:$E$67,MATCH(D130,'Opponent Defense'!$A$37:$A$67,0)),"")</f>
        <v>1.032709455</v>
      </c>
      <c r="J130" s="11">
        <f t="array" ref="J130">IFNA(INDEX('Opponent Defense'!$E$105:$E$134,MATCH(D130,'Opponent Defense'!$A$105:$A$134,0)),"")</f>
        <v>1.001511629</v>
      </c>
      <c r="K130" s="11">
        <f t="array" ref="K130">ifna(INDEX('Team Defense Hashtag Basketball'!N:N,MATCH(B130&amp;D130,'Team Defense Hashtag Basketball'!A:A,0)),"")</f>
        <v>0.9603729604</v>
      </c>
      <c r="L130" s="11">
        <f t="shared" si="89"/>
        <v>0.9840620775</v>
      </c>
      <c r="M130" s="13">
        <f t="shared" si="90"/>
        <v>0.2718678267</v>
      </c>
      <c r="N130" s="14">
        <f t="shared" si="91"/>
        <v>0</v>
      </c>
      <c r="O130" s="15"/>
      <c r="P130" s="9" t="str">
        <f t="shared" si="92"/>
        <v/>
      </c>
      <c r="Q130" s="16">
        <f>iferror(if(L130&gt;1,(L130-1)/'Matchup Rating'!$E$4+5,(L130-1)/'Matchup Rating'!$E$9+5),"")</f>
        <v>4.644409939</v>
      </c>
      <c r="R130" s="17">
        <f t="array" ref="R130">IFNA(INDEX('Player Page'!J:J,MATCH(A130,'Player Page'!A:A,0)),"")</f>
        <v>1.4</v>
      </c>
      <c r="S130" s="10">
        <f t="array" ref="S130">IFNA(INDEX('Player Page'!K:K,MATCH(A130,'Player Page'!A:A,0)),"")</f>
        <v>3.5</v>
      </c>
      <c r="T130" s="10">
        <f t="array" ref="T130">IFNA(INDEX('Player Page'!L:L,MATCH(A130,'Player Page'!A:A,0)),"")</f>
        <v>40</v>
      </c>
      <c r="U130" s="18">
        <f t="array" ref="U130">ifna(IF(OR(B130="PG",B130="SG"),XLOOKUP(D130,'Opponent Shot Stats'!$A$41:$A$70,'Opponent Shot Stats'!$R$41:$R$70),IF(OR(B130="SF",B130="PF"),XLOOKUP(D130,'Opponent Shot Stats'!$A$111:$A$140,'Opponent Shot Stats'!$R$111:$R$140),XLOOKUP(D130,'Opponent Shot Stats'!$A$181:$A$210,'Opponent Shot Stats'!$R$181:$R$210))),"")</f>
        <v>0.7298657718</v>
      </c>
      <c r="V130" s="19">
        <f t="shared" si="93"/>
        <v>1.021812081</v>
      </c>
      <c r="W130" s="20">
        <f t="shared" si="94"/>
        <v>-0.3781879195</v>
      </c>
      <c r="X130" s="9" t="str">
        <f t="array" ref="X130">ifna(XLOOKUP(A130,'Recent Minutes Tracker'!A:A,'Recent Minutes Tracker'!O:O),"")</f>
        <v/>
      </c>
      <c r="Y130" s="10" t="str">
        <f t="array" ref="Y130">ifna(XLOOKUP(A130,'Recent Minutes Tracker'!A:A,'Recent Minutes Tracker'!M:M),"")</f>
        <v/>
      </c>
    </row>
    <row r="131" hidden="1">
      <c r="A131" s="2" t="str">
        <f>Inputs!B439</f>
        <v>Dennis Smith</v>
      </c>
      <c r="B131" s="9" t="str">
        <f t="array" ref="B131:C131">IFNA(INDEX(Inputs!C:D,MATCH(A131,Inputs!B:B,)),"")</f>
        <v>PG</v>
      </c>
      <c r="C131" s="9" t="s">
        <v>38</v>
      </c>
      <c r="D131" s="9" t="str">
        <f t="array" ref="D131">ifna(INDEX(Inputs!F:F,MATCH(A131,Inputs!B:B,0)),"")</f>
        <v>NYK</v>
      </c>
      <c r="E131" s="10" t="str">
        <f t="array" ref="E131">IFNA(INDEX('Player Page'!E:E,MATCH(A131,'Player Page'!A:A,)),"")</f>
        <v/>
      </c>
      <c r="F131" s="10"/>
      <c r="G131" s="10"/>
      <c r="H131" s="12" t="str">
        <f t="array" ref="H131">ifna(XLOOKUP(A131,'Recent Minutes Tracker'!A:A,'Recent Minutes Tracker'!P:P,""))</f>
        <v/>
      </c>
      <c r="I131" s="11">
        <f t="array" ref="I131">IFNA(INDEX('Opponent Defense'!$D$37:$D$67,MATCH(D131,'Opponent Defense'!$A$37:$A$67)),"")</f>
        <v>1.038412169</v>
      </c>
      <c r="J131" s="11"/>
      <c r="K131" s="11">
        <f t="array" ref="K131">ifna(INDEX('Team Defense Hashtag Basketball'!N:N,MATCH(B131&amp;D131,'Team Defense Hashtag Basketball'!A:A,0)),"")</f>
        <v>0.8400852878</v>
      </c>
      <c r="L131" s="11"/>
      <c r="M131" s="11"/>
    </row>
    <row r="132">
      <c r="A132" s="2" t="str">
        <f>Inputs!B239</f>
        <v>Nikola Jokic</v>
      </c>
      <c r="B132" s="9" t="str">
        <f t="array" ref="B132:C132">IFNA(INDEX(Inputs!C:D,MATCH(A132,Inputs!B:B,)),"")</f>
        <v>C</v>
      </c>
      <c r="C132" s="9" t="s">
        <v>43</v>
      </c>
      <c r="D132" s="9" t="str">
        <f t="array" ref="D132">ifna(XLOOKUP(A132,Inputs!B:B,Inputs!F:F,""))</f>
        <v>SAS</v>
      </c>
      <c r="E132" s="10">
        <f t="array" ref="E132">IFNA(INDEX('Player Page'!E:E,MATCH(A132,'Player Page'!A:A,)),"")</f>
        <v>26.3</v>
      </c>
      <c r="F132" s="12">
        <f t="array" ref="F132">IFNA(INDEX('Player Page'!F:F,MATCH(A132,'Player Page'!A:A,)),"")</f>
        <v>0.7781065089</v>
      </c>
      <c r="G132" s="12">
        <f t="array" ref="G132">XLOOKUP(A132,'PPM L10'!B:B,'PPM L10'!X:X)</f>
        <v>0.7805555556</v>
      </c>
      <c r="H132" s="12">
        <f t="array" ref="H132">ifna(XLOOKUP(A132,'Recent Minutes Tracker'!A:A,'Recent Minutes Tracker'!P:P,""))</f>
        <v>36.43333333</v>
      </c>
      <c r="I132" s="11">
        <f t="array" ref="I132">IFNA(INDEX('Opponent Defense'!$E$37:$E$67,MATCH(D132,'Opponent Defense'!$A$37:$A$67,0)),"")</f>
        <v>1.029211514</v>
      </c>
      <c r="J132" s="11">
        <f t="array" ref="J132">IFNA(INDEX('Opponent Defense'!$E$105:$E$134,MATCH(D132,'Opponent Defense'!$A$105:$A$134,0)),"")</f>
        <v>0.9895461381</v>
      </c>
      <c r="K132" s="11">
        <f t="array" ref="K132">ifna(INDEX('Team Defense Hashtag Basketball'!N:N,MATCH(B132&amp;D132,'Team Defense Hashtag Basketball'!A:A,0)),"")</f>
        <v>1.137242767</v>
      </c>
      <c r="L132" s="11">
        <f>I132*0.1+J132*0.4+K132*0.5</f>
        <v>1.06736099</v>
      </c>
      <c r="M132" s="13">
        <f>(F132+G132)/2*L132</f>
        <v>0.831827542</v>
      </c>
      <c r="N132" s="14">
        <f>M132*L132*H132</f>
        <v>32.34770912</v>
      </c>
      <c r="O132" s="15"/>
      <c r="P132" s="9" t="str">
        <f>if(O132="","",N132-O132)</f>
        <v/>
      </c>
      <c r="Q132" s="16">
        <f>iferror(if(L132&gt;1,(L132-1)/'Matchup Rating'!$E$4+5,(L132-1)/'Matchup Rating'!$E$9+5),"")</f>
        <v>7.019145061</v>
      </c>
      <c r="R132" s="17">
        <f t="array" ref="R132">IFNA(INDEX('Player Page'!J:J,MATCH(A132,'Player Page'!A:A,0)),"")</f>
        <v>1</v>
      </c>
      <c r="S132" s="10">
        <f t="array" ref="S132">IFNA(INDEX('Player Page'!K:K,MATCH(A132,'Player Page'!A:A,0)),"")</f>
        <v>2.9</v>
      </c>
      <c r="T132" s="10">
        <f t="array" ref="T132">IFNA(INDEX('Player Page'!L:L,MATCH(A132,'Player Page'!A:A,0)),"")</f>
        <v>36.2</v>
      </c>
      <c r="U132" s="18">
        <f t="array" ref="U132">ifna(IF(OR(B132="PG",B132="SG"),XLOOKUP(D132,'Opponent Shot Stats'!$A$41:$A$70,'Opponent Shot Stats'!$R$41:$R$70),IF(OR(B132="SF",B132="PF"),XLOOKUP(D132,'Opponent Shot Stats'!$A$111:$A$140,'Opponent Shot Stats'!$R$111:$R$140),XLOOKUP(D132,'Opponent Shot Stats'!$A$181:$A$210,'Opponent Shot Stats'!$R$181:$R$210))),"")</f>
        <v>1.267605634</v>
      </c>
      <c r="V132" s="19">
        <f>R132*U132</f>
        <v>1.267605634</v>
      </c>
      <c r="W132" s="20">
        <f>V132-R132</f>
        <v>0.2676056338</v>
      </c>
      <c r="X132" s="9" t="str">
        <f t="array" ref="X132">ifna(XLOOKUP(A132,'Recent Minutes Tracker'!A:A,'Recent Minutes Tracker'!O:O),"")</f>
        <v/>
      </c>
      <c r="Y132" s="10">
        <f t="array" ref="Y132">ifna(XLOOKUP(A132,'Recent Minutes Tracker'!A:A,'Recent Minutes Tracker'!M:M),"")</f>
        <v>-0.5</v>
      </c>
    </row>
    <row r="133" hidden="1">
      <c r="A133" s="2" t="str">
        <f>Inputs!B424</f>
        <v>Dereon Seabron</v>
      </c>
      <c r="B133" s="9" t="str">
        <f t="array" ref="B133:C133">IFNA(INDEX(Inputs!C:D,MATCH(A133,Inputs!B:B,)),"")</f>
        <v>SG</v>
      </c>
      <c r="C133" s="9" t="s">
        <v>50</v>
      </c>
      <c r="D133" s="9" t="str">
        <f t="array" ref="D133">ifna(INDEX(Inputs!F:F,MATCH(A133,Inputs!B:B,0)),"")</f>
        <v>GSW</v>
      </c>
      <c r="E133" s="10" t="str">
        <f t="array" ref="E133">IFNA(INDEX('Player Page'!E:E,MATCH(A133,'Player Page'!A:A,)),"")</f>
        <v/>
      </c>
      <c r="F133" s="10"/>
      <c r="G133" s="10"/>
      <c r="H133" s="12">
        <f t="array" ref="H133">ifna(XLOOKUP(A133,'Recent Minutes Tracker'!A:A,'Recent Minutes Tracker'!P:P,""))</f>
        <v>3</v>
      </c>
      <c r="I133" s="11">
        <f t="array" ref="I133">IFNA(INDEX('Opponent Defense'!$D$37:$D$67,MATCH(D133,'Opponent Defense'!$A$37:$A$67)),"")</f>
        <v>0.9097894709</v>
      </c>
      <c r="J133" s="11"/>
      <c r="K133" s="11">
        <f t="array" ref="K133">ifna(INDEX('Team Defense Hashtag Basketball'!N:N,MATCH(B133&amp;D133,'Team Defense Hashtag Basketball'!A:A,0)),"")</f>
        <v>0.8221044663</v>
      </c>
      <c r="L133" s="11"/>
      <c r="M133" s="11"/>
    </row>
    <row r="134" hidden="1">
      <c r="A134" s="2" t="str">
        <f>Inputs!B242</f>
        <v>Derrick Jones</v>
      </c>
      <c r="B134" s="9" t="str">
        <f t="array" ref="B134:C134">IFNA(INDEX(Inputs!C:D,MATCH(A134,Inputs!B:B,)),"")</f>
        <v>SF</v>
      </c>
      <c r="C134" s="9" t="s">
        <v>27</v>
      </c>
      <c r="D134" s="9" t="str">
        <f t="array" ref="D134">ifna(INDEX(Inputs!F:F,MATCH(A134,Inputs!B:B,0)),"")</f>
        <v>DET</v>
      </c>
      <c r="E134" s="10" t="str">
        <f t="array" ref="E134">IFNA(INDEX('Player Page'!E:E,MATCH(A134,'Player Page'!A:A,)),"")</f>
        <v/>
      </c>
      <c r="F134" s="10"/>
      <c r="G134" s="10"/>
      <c r="H134" s="12">
        <f t="array" ref="H134">ifna(XLOOKUP(A134,'Recent Minutes Tracker'!A:A,'Recent Minutes Tracker'!P:P,""))</f>
        <v>26.43333333</v>
      </c>
      <c r="I134" s="11">
        <f t="array" ref="I134">IFNA(INDEX('Opponent Defense'!$D$37:$D$67,MATCH(D134,'Opponent Defense'!$A$37:$A$67)),"")</f>
        <v>0.9097894709</v>
      </c>
      <c r="J134" s="11"/>
      <c r="K134" s="11">
        <f t="array" ref="K134">ifna(INDEX('Team Defense Hashtag Basketball'!N:N,MATCH(B134&amp;D134,'Team Defense Hashtag Basketball'!A:A,0)),"")</f>
        <v>0.9603729604</v>
      </c>
      <c r="L134" s="11"/>
      <c r="M134" s="11"/>
    </row>
    <row r="135" hidden="1">
      <c r="A135" s="2" t="str">
        <f>Inputs!B408</f>
        <v>Derrick Rose</v>
      </c>
      <c r="B135" s="9" t="str">
        <f t="array" ref="B135:C135">IFNA(INDEX(Inputs!C:D,MATCH(A135,Inputs!B:B,)),"")</f>
        <v>PG</v>
      </c>
      <c r="C135" s="9" t="s">
        <v>40</v>
      </c>
      <c r="D135" s="9" t="str">
        <f t="array" ref="D135">ifna(INDEX(Inputs!F:F,MATCH(A135,Inputs!B:B,0)),"")</f>
        <v>LAL</v>
      </c>
      <c r="E135" s="10" t="str">
        <f t="array" ref="E135">IFNA(INDEX('Player Page'!E:E,MATCH(A135,'Player Page'!A:A,)),"")</f>
        <v/>
      </c>
      <c r="F135" s="10"/>
      <c r="G135" s="10"/>
      <c r="H135" s="12" t="str">
        <f t="array" ref="H135">ifna(XLOOKUP(A135,'Recent Minutes Tracker'!A:A,'Recent Minutes Tracker'!P:P,""))</f>
        <v/>
      </c>
      <c r="I135" s="11">
        <f t="array" ref="I135">IFNA(INDEX('Opponent Defense'!$D$37:$D$67,MATCH(D135,'Opponent Defense'!$A$37:$A$67)),"")</f>
        <v>0.9097894709</v>
      </c>
      <c r="J135" s="11"/>
      <c r="K135" s="11">
        <f t="array" ref="K135">ifna(INDEX('Team Defense Hashtag Basketball'!N:N,MATCH(B135&amp;D135,'Team Defense Hashtag Basketball'!A:A,0)),"")</f>
        <v>1.130063966</v>
      </c>
      <c r="L135" s="11"/>
      <c r="M135" s="11"/>
    </row>
    <row r="136">
      <c r="A136" s="2" t="str">
        <f>Inputs!B158</f>
        <v>Reggie Jackson</v>
      </c>
      <c r="B136" s="9" t="str">
        <f t="array" ref="B136:C136">IFNA(INDEX(Inputs!C:D,MATCH(A136,Inputs!B:B,)),"")</f>
        <v>PG</v>
      </c>
      <c r="C136" s="9" t="s">
        <v>43</v>
      </c>
      <c r="D136" s="9" t="str">
        <f t="array" ref="D136">ifna(XLOOKUP(A136,Inputs!B:B,Inputs!F:F,""))</f>
        <v>SAS</v>
      </c>
      <c r="E136" s="10">
        <f t="array" ref="E136">IFNA(INDEX('Player Page'!E:E,MATCH(A136,'Player Page'!A:A,)),"")</f>
        <v>11.1</v>
      </c>
      <c r="F136" s="12">
        <f t="array" ref="F136">IFNA(INDEX('Player Page'!F:F,MATCH(A136,'Player Page'!A:A,)),"")</f>
        <v>0.4784482759</v>
      </c>
      <c r="G136" s="12">
        <f t="array" ref="G136">XLOOKUP(A136,'PPM L10'!B:B,'PPM L10'!X:X)</f>
        <v>0.4944444444</v>
      </c>
      <c r="H136" s="12">
        <f t="array" ref="H136">ifna(XLOOKUP(A136,'Recent Minutes Tracker'!A:A,'Recent Minutes Tracker'!P:P,""))</f>
        <v>24.63333333</v>
      </c>
      <c r="I136" s="11">
        <f t="array" ref="I136">IFNA(INDEX('Opponent Defense'!$E$37:$E$67,MATCH(D136,'Opponent Defense'!$A$37:$A$67,0)),"")</f>
        <v>1.029211514</v>
      </c>
      <c r="J136" s="11">
        <f t="array" ref="J136">IFNA(INDEX('Opponent Defense'!$E$105:$E$134,MATCH(D136,'Opponent Defense'!$A$105:$A$134,0)),"")</f>
        <v>0.9895461381</v>
      </c>
      <c r="K136" s="11">
        <f t="array" ref="K136">ifna(INDEX('Team Defense Hashtag Basketball'!N:N,MATCH(B136&amp;D136,'Team Defense Hashtag Basketball'!A:A,0)),"")</f>
        <v>1.113006397</v>
      </c>
      <c r="L136" s="11">
        <f t="shared" ref="L136:L139" si="95">I136*0.1+J136*0.4+K136*0.5</f>
        <v>1.055242805</v>
      </c>
      <c r="M136" s="13">
        <f t="shared" ref="M136:M139" si="96">(F136+G136)/2*L136</f>
        <v>0.5133190215</v>
      </c>
      <c r="N136" s="14">
        <f t="shared" ref="N136:N139" si="97">M136*L136*H136</f>
        <v>13.3432905</v>
      </c>
      <c r="O136" s="15"/>
      <c r="P136" s="9" t="str">
        <f t="shared" ref="P136:P139" si="98">if(O136="","",N136-O136)</f>
        <v/>
      </c>
      <c r="Q136" s="16">
        <f>iferror(if(L136&gt;1,(L136-1)/'Matchup Rating'!$E$4+5,(L136-1)/'Matchup Rating'!$E$9+5),"")</f>
        <v>6.655902577</v>
      </c>
      <c r="R136" s="17">
        <f t="array" ref="R136">IFNA(INDEX('Player Page'!J:J,MATCH(A136,'Player Page'!A:A,0)),"")</f>
        <v>1.3</v>
      </c>
      <c r="S136" s="10">
        <f t="array" ref="S136">IFNA(INDEX('Player Page'!K:K,MATCH(A136,'Player Page'!A:A,0)),"")</f>
        <v>3.5</v>
      </c>
      <c r="T136" s="10">
        <f t="array" ref="T136">IFNA(INDEX('Player Page'!L:L,MATCH(A136,'Player Page'!A:A,0)),"")</f>
        <v>37.9</v>
      </c>
      <c r="U136" s="18">
        <f t="array" ref="U136">ifna(IF(OR(B136="PG",B136="SG"),XLOOKUP(D136,'Opponent Shot Stats'!$A$41:$A$70,'Opponent Shot Stats'!$R$41:$R$70),IF(OR(B136="SF",B136="PF"),XLOOKUP(D136,'Opponent Shot Stats'!$A$111:$A$140,'Opponent Shot Stats'!$R$111:$R$140),XLOOKUP(D136,'Opponent Shot Stats'!$A$181:$A$210,'Opponent Shot Stats'!$R$181:$R$210))),"")</f>
        <v>0.7480653482</v>
      </c>
      <c r="V136" s="19">
        <f t="shared" ref="V136:V139" si="99">R136*U136</f>
        <v>0.9724849527</v>
      </c>
      <c r="W136" s="20">
        <f t="shared" ref="W136:W139" si="100">V136-R136</f>
        <v>-0.3275150473</v>
      </c>
      <c r="X136" s="9" t="str">
        <f t="array" ref="X136">ifna(XLOOKUP(A136,'Recent Minutes Tracker'!A:A,'Recent Minutes Tracker'!O:O),"")</f>
        <v/>
      </c>
      <c r="Y136" s="10">
        <f t="array" ref="Y136">ifna(XLOOKUP(A136,'Recent Minutes Tracker'!A:A,'Recent Minutes Tracker'!M:M),"")</f>
        <v>-0.5</v>
      </c>
    </row>
    <row r="137" ht="16.5" customHeight="1">
      <c r="A137" s="2" t="str">
        <f>Inputs!B338</f>
        <v>Jamal Murray</v>
      </c>
      <c r="B137" s="9" t="str">
        <f t="array" ref="B137:C137">IFNA(INDEX(Inputs!C:D,MATCH(A137,Inputs!B:B,)),"")</f>
        <v>PG</v>
      </c>
      <c r="C137" s="9" t="s">
        <v>43</v>
      </c>
      <c r="D137" s="9" t="str">
        <f t="array" ref="D137">ifna(XLOOKUP(A137,Inputs!B:B,Inputs!F:F,""))</f>
        <v>SAS</v>
      </c>
      <c r="E137" s="10">
        <f t="array" ref="E137">IFNA(INDEX('Player Page'!E:E,MATCH(A137,'Player Page'!A:A,)),"")</f>
        <v>21</v>
      </c>
      <c r="F137" s="12">
        <f t="array" ref="F137">IFNA(INDEX('Player Page'!F:F,MATCH(A137,'Player Page'!A:A,)),"")</f>
        <v>0.6603773585</v>
      </c>
      <c r="G137" s="12">
        <f t="array" ref="G137">XLOOKUP(A137,'PPM L10'!B:B,'PPM L10'!X:X)</f>
        <v>0.6388888889</v>
      </c>
      <c r="H137" s="12">
        <f t="array" ref="H137">ifna(XLOOKUP(A137,'Recent Minutes Tracker'!A:A,'Recent Minutes Tracker'!P:P,""))</f>
        <v>23.66666667</v>
      </c>
      <c r="I137" s="11">
        <f t="array" ref="I137">IFNA(INDEX('Opponent Defense'!$E$37:$E$67,MATCH(D137,'Opponent Defense'!$A$37:$A$67,0)),"")</f>
        <v>1.029211514</v>
      </c>
      <c r="J137" s="11">
        <f t="array" ref="J137">IFNA(INDEX('Opponent Defense'!$E$105:$E$134,MATCH(D137,'Opponent Defense'!$A$105:$A$134,0)),"")</f>
        <v>0.9895461381</v>
      </c>
      <c r="K137" s="11">
        <f t="array" ref="K137">ifna(INDEX('Team Defense Hashtag Basketball'!N:N,MATCH(B137&amp;D137,'Team Defense Hashtag Basketball'!A:A,0)),"")</f>
        <v>1.113006397</v>
      </c>
      <c r="L137" s="11">
        <f t="shared" si="95"/>
        <v>1.055242805</v>
      </c>
      <c r="M137" s="13">
        <f t="shared" si="96"/>
        <v>0.6855206796</v>
      </c>
      <c r="N137" s="14">
        <f t="shared" si="97"/>
        <v>17.1202481</v>
      </c>
      <c r="O137" s="15"/>
      <c r="P137" s="9" t="str">
        <f t="shared" si="98"/>
        <v/>
      </c>
      <c r="Q137" s="16">
        <f>iferror(if(L137&gt;1,(L137-1)/'Matchup Rating'!$E$4+5,(L137-1)/'Matchup Rating'!$E$9+5),"")</f>
        <v>6.655902577</v>
      </c>
      <c r="R137" s="17">
        <f t="array" ref="R137">IFNA(INDEX('Player Page'!J:J,MATCH(A137,'Player Page'!A:A,0)),"")</f>
        <v>2.4</v>
      </c>
      <c r="S137" s="10">
        <f t="array" ref="S137">IFNA(INDEX('Player Page'!K:K,MATCH(A137,'Player Page'!A:A,0)),"")</f>
        <v>5.9</v>
      </c>
      <c r="T137" s="10">
        <f t="array" ref="T137">IFNA(INDEX('Player Page'!L:L,MATCH(A137,'Player Page'!A:A,0)),"")</f>
        <v>39.9</v>
      </c>
      <c r="U137" s="18">
        <f t="array" ref="U137">ifna(IF(OR(B137="PG",B137="SG"),XLOOKUP(D137,'Opponent Shot Stats'!$A$41:$A$70,'Opponent Shot Stats'!$R$41:$R$70),IF(OR(B137="SF",B137="PF"),XLOOKUP(D137,'Opponent Shot Stats'!$A$111:$A$140,'Opponent Shot Stats'!$R$111:$R$140),XLOOKUP(D137,'Opponent Shot Stats'!$A$181:$A$210,'Opponent Shot Stats'!$R$181:$R$210))),"")</f>
        <v>0.7480653482</v>
      </c>
      <c r="V137" s="19">
        <f t="shared" si="99"/>
        <v>1.795356836</v>
      </c>
      <c r="W137" s="20">
        <f t="shared" si="100"/>
        <v>-0.6046431642</v>
      </c>
      <c r="X137" s="9" t="str">
        <f t="array" ref="X137">ifna(XLOOKUP(A137,'Recent Minutes Tracker'!A:A,'Recent Minutes Tracker'!O:O),"")</f>
        <v/>
      </c>
      <c r="Y137" s="10">
        <f t="array" ref="Y137">ifna(XLOOKUP(A137,'Recent Minutes Tracker'!A:A,'Recent Minutes Tracker'!M:M),"")</f>
        <v>-8</v>
      </c>
    </row>
    <row r="138">
      <c r="A138" s="2" t="str">
        <f>Inputs!B83</f>
        <v>Kentavious Caldwell-Pope</v>
      </c>
      <c r="B138" s="9" t="str">
        <f t="array" ref="B138:C138">IFNA(INDEX(Inputs!C:D,MATCH(A138,Inputs!B:B,)),"")</f>
        <v>SG</v>
      </c>
      <c r="C138" s="9" t="s">
        <v>43</v>
      </c>
      <c r="D138" s="9" t="str">
        <f t="array" ref="D138">ifna(XLOOKUP(A138,Inputs!B:B,Inputs!F:F,""))</f>
        <v>SAS</v>
      </c>
      <c r="E138" s="10">
        <f t="array" ref="E138">IFNA(INDEX('Player Page'!E:E,MATCH(A138,'Player Page'!A:A,)),"")</f>
        <v>10.2</v>
      </c>
      <c r="F138" s="12">
        <f t="array" ref="F138">IFNA(INDEX('Player Page'!F:F,MATCH(A138,'Player Page'!A:A,)),"")</f>
        <v>0.3148148148</v>
      </c>
      <c r="G138" s="12">
        <f t="array" ref="G138">XLOOKUP(A138,'PPM L10'!B:B,'PPM L10'!X:X)</f>
        <v>0.35</v>
      </c>
      <c r="H138" s="12">
        <f t="array" ref="H138">ifna(XLOOKUP(A138,'Recent Minutes Tracker'!A:A,'Recent Minutes Tracker'!P:P,""))</f>
        <v>32.73333333</v>
      </c>
      <c r="I138" s="11">
        <f t="array" ref="I138">IFNA(INDEX('Opponent Defense'!$E$37:$E$67,MATCH(D138,'Opponent Defense'!$A$37:$A$67,0)),"")</f>
        <v>1.029211514</v>
      </c>
      <c r="J138" s="11">
        <f t="array" ref="J138">IFNA(INDEX('Opponent Defense'!$E$105:$E$134,MATCH(D138,'Opponent Defense'!$A$105:$A$134,0)),"")</f>
        <v>0.9895461381</v>
      </c>
      <c r="K138" s="11">
        <f t="array" ref="K138">ifna(INDEX('Team Defense Hashtag Basketball'!N:N,MATCH(B138&amp;D138,'Team Defense Hashtag Basketball'!A:A,0)),"")</f>
        <v>1.062831188</v>
      </c>
      <c r="L138" s="11">
        <f t="shared" si="95"/>
        <v>1.030155201</v>
      </c>
      <c r="M138" s="13">
        <f t="shared" si="96"/>
        <v>0.3424312196</v>
      </c>
      <c r="N138" s="14">
        <f t="shared" si="97"/>
        <v>11.54692235</v>
      </c>
      <c r="O138" s="15"/>
      <c r="P138" s="9" t="str">
        <f t="shared" si="98"/>
        <v/>
      </c>
      <c r="Q138" s="16">
        <f>iferror(if(L138&gt;1,(L138-1)/'Matchup Rating'!$E$4+5,(L138-1)/'Matchup Rating'!$E$9+5),"")</f>
        <v>5.903901873</v>
      </c>
      <c r="R138" s="17">
        <f t="array" ref="R138">IFNA(INDEX('Player Page'!J:J,MATCH(A138,'Player Page'!A:A,0)),"")</f>
        <v>1.5</v>
      </c>
      <c r="S138" s="10">
        <f t="array" ref="S138">IFNA(INDEX('Player Page'!K:K,MATCH(A138,'Player Page'!A:A,0)),"")</f>
        <v>3.8</v>
      </c>
      <c r="T138" s="10">
        <f t="array" ref="T138">IFNA(INDEX('Player Page'!L:L,MATCH(A138,'Player Page'!A:A,0)),"")</f>
        <v>38</v>
      </c>
      <c r="U138" s="18">
        <f t="array" ref="U138">ifna(IF(OR(B138="PG",B138="SG"),XLOOKUP(D138,'Opponent Shot Stats'!$A$41:$A$70,'Opponent Shot Stats'!$R$41:$R$70),IF(OR(B138="SF",B138="PF"),XLOOKUP(D138,'Opponent Shot Stats'!$A$111:$A$140,'Opponent Shot Stats'!$R$111:$R$140),XLOOKUP(D138,'Opponent Shot Stats'!$A$181:$A$210,'Opponent Shot Stats'!$R$181:$R$210))),"")</f>
        <v>0.7480653482</v>
      </c>
      <c r="V138" s="19">
        <f t="shared" si="99"/>
        <v>1.122098022</v>
      </c>
      <c r="W138" s="20">
        <f t="shared" si="100"/>
        <v>-0.3779019776</v>
      </c>
      <c r="X138" s="9" t="str">
        <f t="array" ref="X138">ifna(XLOOKUP(A138,'Recent Minutes Tracker'!A:A,'Recent Minutes Tracker'!O:O),"")</f>
        <v/>
      </c>
      <c r="Y138" s="10">
        <f t="array" ref="Y138">ifna(XLOOKUP(A138,'Recent Minutes Tracker'!A:A,'Recent Minutes Tracker'!M:M),"")</f>
        <v>-0.6</v>
      </c>
    </row>
    <row r="139">
      <c r="A139" s="2" t="str">
        <f>Inputs!B157</f>
        <v>Aaron Gordon</v>
      </c>
      <c r="B139" s="9" t="str">
        <f t="array" ref="B139:C139">IFNA(INDEX(Inputs!C:D,MATCH(A139,Inputs!B:B,)),"")</f>
        <v>PF</v>
      </c>
      <c r="C139" s="9" t="s">
        <v>43</v>
      </c>
      <c r="D139" s="9" t="str">
        <f t="array" ref="D139">ifna(XLOOKUP(A139,Inputs!B:B,Inputs!F:F,""))</f>
        <v>SAS</v>
      </c>
      <c r="E139" s="10">
        <f t="array" ref="E139">IFNA(INDEX('Player Page'!E:E,MATCH(A139,'Player Page'!A:A,)),"")</f>
        <v>13.7</v>
      </c>
      <c r="F139" s="12">
        <f t="array" ref="F139">IFNA(INDEX('Player Page'!F:F,MATCH(A139,'Player Page'!A:A,)),"")</f>
        <v>0.4294670846</v>
      </c>
      <c r="G139" s="12">
        <f t="array" ref="G139">XLOOKUP(A139,'PPM L10'!B:B,'PPM L10'!X:X)</f>
        <v>0.4416666667</v>
      </c>
      <c r="H139" s="12">
        <f t="array" ref="H139">ifna(XLOOKUP(A139,'Recent Minutes Tracker'!A:A,'Recent Minutes Tracker'!P:P,""))</f>
        <v>33.46666667</v>
      </c>
      <c r="I139" s="11">
        <f t="array" ref="I139">IFNA(INDEX('Opponent Defense'!$E$37:$E$67,MATCH(D139,'Opponent Defense'!$A$37:$A$67,0)),"")</f>
        <v>1.029211514</v>
      </c>
      <c r="J139" s="11">
        <f t="array" ref="J139">IFNA(INDEX('Opponent Defense'!$E$105:$E$134,MATCH(D139,'Opponent Defense'!$A$105:$A$134,0)),"")</f>
        <v>0.9895461381</v>
      </c>
      <c r="K139" s="11">
        <f t="array" ref="K139">ifna(INDEX('Team Defense Hashtag Basketball'!N:N,MATCH(B139&amp;D139,'Team Defense Hashtag Basketball'!A:A,0)),"")</f>
        <v>0.9869646182</v>
      </c>
      <c r="L139" s="11">
        <f t="shared" si="95"/>
        <v>0.9922219158</v>
      </c>
      <c r="M139" s="13">
        <f t="shared" si="96"/>
        <v>0.4321789998</v>
      </c>
      <c r="N139" s="14">
        <f t="shared" si="97"/>
        <v>14.3510915</v>
      </c>
      <c r="O139" s="15"/>
      <c r="P139" s="9" t="str">
        <f t="shared" si="98"/>
        <v/>
      </c>
      <c r="Q139" s="16">
        <f>iferror(if(L139&gt;1,(L139-1)/'Matchup Rating'!$E$4+5,(L139-1)/'Matchup Rating'!$E$9+5),"")</f>
        <v>4.826463616</v>
      </c>
      <c r="R139" s="17">
        <f t="array" ref="R139">IFNA(INDEX('Player Page'!J:J,MATCH(A139,'Player Page'!A:A,0)),"")</f>
        <v>0.6</v>
      </c>
      <c r="S139" s="10">
        <f t="array" ref="S139">IFNA(INDEX('Player Page'!K:K,MATCH(A139,'Player Page'!A:A,0)),"")</f>
        <v>1.8</v>
      </c>
      <c r="T139" s="10">
        <f t="array" ref="T139">IFNA(INDEX('Player Page'!L:L,MATCH(A139,'Player Page'!A:A,0)),"")</f>
        <v>30.9</v>
      </c>
      <c r="U139" s="18">
        <f t="array" ref="U139">ifna(IF(OR(B139="PG",B139="SG"),XLOOKUP(D139,'Opponent Shot Stats'!$A$41:$A$70,'Opponent Shot Stats'!$R$41:$R$70),IF(OR(B139="SF",B139="PF"),XLOOKUP(D139,'Opponent Shot Stats'!$A$111:$A$140,'Opponent Shot Stats'!$R$111:$R$140),XLOOKUP(D139,'Opponent Shot Stats'!$A$181:$A$210,'Opponent Shot Stats'!$R$181:$R$210))),"")</f>
        <v>1.535234899</v>
      </c>
      <c r="V139" s="19">
        <f t="shared" si="99"/>
        <v>0.9211409396</v>
      </c>
      <c r="W139" s="20">
        <f t="shared" si="100"/>
        <v>0.3211409396</v>
      </c>
      <c r="X139" s="9" t="str">
        <f t="array" ref="X139">ifna(XLOOKUP(A139,'Recent Minutes Tracker'!A:A,'Recent Minutes Tracker'!O:O),"")</f>
        <v/>
      </c>
      <c r="Y139" s="10">
        <f t="array" ref="Y139">ifna(XLOOKUP(A139,'Recent Minutes Tracker'!A:A,'Recent Minutes Tracker'!M:M),"")</f>
        <v>0.9</v>
      </c>
    </row>
    <row r="140" hidden="1">
      <c r="A140" s="2" t="str">
        <f>Inputs!B168</f>
        <v>Devonte' Graham</v>
      </c>
      <c r="B140" s="9" t="str">
        <f t="array" ref="B140:C140">IFNA(INDEX(Inputs!C:D,MATCH(A140,Inputs!B:B,)),"")</f>
        <v>PG</v>
      </c>
      <c r="C140" s="9" t="s">
        <v>41</v>
      </c>
      <c r="D140" s="9" t="str">
        <f t="array" ref="D140">ifna(INDEX(Inputs!F:F,MATCH(A140,Inputs!B:B,0)),"")</f>
        <v>DEN</v>
      </c>
      <c r="E140" s="10" t="str">
        <f t="array" ref="E140">IFNA(INDEX('Player Page'!E:E,MATCH(A140,'Player Page'!A:A,)),"")</f>
        <v/>
      </c>
      <c r="F140" s="10"/>
      <c r="G140" s="10"/>
      <c r="H140" s="12">
        <f t="array" ref="H140">ifna(XLOOKUP(A140,'Recent Minutes Tracker'!A:A,'Recent Minutes Tracker'!P:P,""))</f>
        <v>23.93333333</v>
      </c>
      <c r="I140" s="11">
        <f t="array" ref="I140">IFNA(INDEX('Opponent Defense'!$D$37:$D$67,MATCH(D140,'Opponent Defense'!$A$37:$A$67)),"")</f>
        <v>0.9097894709</v>
      </c>
      <c r="J140" s="11"/>
      <c r="K140" s="11">
        <f t="array" ref="K140">ifna(INDEX('Team Defense Hashtag Basketball'!N:N,MATCH(B140&amp;D140,'Team Defense Hashtag Basketball'!A:A,0)),"")</f>
        <v>0.8912579957</v>
      </c>
      <c r="L140" s="11"/>
      <c r="M140" s="11"/>
    </row>
    <row r="141" hidden="1">
      <c r="A141" s="2" t="str">
        <f>Inputs!B136</f>
        <v>Dexter Dennis</v>
      </c>
      <c r="B141" s="9" t="str">
        <f t="array" ref="B141:C141">IFNA(INDEX(Inputs!C:D,MATCH(A141,Inputs!B:B,)),"")</f>
        <v>SG</v>
      </c>
      <c r="C141" s="9" t="s">
        <v>27</v>
      </c>
      <c r="D141" s="9" t="str">
        <f t="array" ref="D141">ifna(INDEX(Inputs!F:F,MATCH(A141,Inputs!B:B,0)),"")</f>
        <v>DET</v>
      </c>
      <c r="E141" s="10" t="str">
        <f t="array" ref="E141">IFNA(INDEX('Player Page'!E:E,MATCH(A141,'Player Page'!A:A,)),"")</f>
        <v/>
      </c>
      <c r="F141" s="10"/>
      <c r="G141" s="10"/>
      <c r="H141" s="12" t="str">
        <f t="array" ref="H141">ifna(XLOOKUP(A141,'Recent Minutes Tracker'!A:A,'Recent Minutes Tracker'!P:P,""))</f>
        <v/>
      </c>
      <c r="I141" s="11">
        <f t="array" ref="I141">IFNA(INDEX('Opponent Defense'!$D$37:$D$67,MATCH(D141,'Opponent Defense'!$A$37:$A$67)),"")</f>
        <v>0.9097894709</v>
      </c>
      <c r="J141" s="11"/>
      <c r="K141" s="11">
        <f t="array" ref="K141">ifna(INDEX('Team Defense Hashtag Basketball'!N:N,MATCH(B141&amp;D141,'Team Defense Hashtag Basketball'!A:A,0)),"")</f>
        <v>1.14004542</v>
      </c>
      <c r="L141" s="11"/>
      <c r="M141" s="11"/>
    </row>
    <row r="142">
      <c r="A142" s="2" t="str">
        <f>Inputs!B376</f>
        <v>Michael Porter Jr.</v>
      </c>
      <c r="B142" s="9" t="str">
        <f t="array" ref="B142:C142">IFNA(INDEX(Inputs!C:D,MATCH(A142,Inputs!B:B,)),"")</f>
        <v>SF</v>
      </c>
      <c r="C142" s="9" t="s">
        <v>43</v>
      </c>
      <c r="D142" s="9" t="str">
        <f t="array" ref="D142">ifna(XLOOKUP(A142,Inputs!B:B,Inputs!F:F,""))</f>
        <v>SAS</v>
      </c>
      <c r="E142" s="10">
        <f t="array" ref="E142">IFNA(INDEX('Player Page'!E:E,MATCH(A142,'Player Page'!A:A,)),"")</f>
        <v>15.8</v>
      </c>
      <c r="F142" s="12">
        <f t="array" ref="F142">IFNA(INDEX('Player Page'!F:F,MATCH(A142,'Player Page'!A:A,)),"")</f>
        <v>0.5</v>
      </c>
      <c r="G142" s="12">
        <f t="array" ref="G142">XLOOKUP(A142,'PPM L10'!B:B,'PPM L10'!X:X)</f>
        <v>0.5611111111</v>
      </c>
      <c r="H142" s="12">
        <f t="array" ref="H142">ifna(XLOOKUP(A142,'Recent Minutes Tracker'!A:A,'Recent Minutes Tracker'!P:P,""))</f>
        <v>32.5</v>
      </c>
      <c r="I142" s="11">
        <f t="array" ref="I142">IFNA(INDEX('Opponent Defense'!$E$37:$E$67,MATCH(D142,'Opponent Defense'!$A$37:$A$67,0)),"")</f>
        <v>1.029211514</v>
      </c>
      <c r="J142" s="11">
        <f t="array" ref="J142">IFNA(INDEX('Opponent Defense'!$E$105:$E$134,MATCH(D142,'Opponent Defense'!$A$105:$A$134,0)),"")</f>
        <v>0.9895461381</v>
      </c>
      <c r="K142" s="11">
        <f t="array" ref="K142">ifna(INDEX('Team Defense Hashtag Basketball'!N:N,MATCH(B142&amp;D142,'Team Defense Hashtag Basketball'!A:A,0)),"")</f>
        <v>0.7692307692</v>
      </c>
      <c r="L142" s="11">
        <f t="shared" ref="L142:L143" si="101">I142*0.1+J142*0.4+K142*0.5</f>
        <v>0.8833549913</v>
      </c>
      <c r="M142" s="13">
        <f t="shared" ref="M142:M143" si="102">(F142+G142)/2*L142</f>
        <v>0.4686688981</v>
      </c>
      <c r="N142" s="14">
        <f t="shared" ref="N142:N143" si="103">M142*L142*H142</f>
        <v>13.45503284</v>
      </c>
      <c r="O142" s="15">
        <v>15.5</v>
      </c>
      <c r="P142" s="16">
        <f t="shared" ref="P142:P143" si="104">if(O142="","",N142-O142)</f>
        <v>-2.044967161</v>
      </c>
      <c r="Q142" s="16">
        <f>iferror(if(L142&gt;1,(L142-1)/'Matchup Rating'!$E$4+5,(L142-1)/'Matchup Rating'!$E$9+5),"")</f>
        <v>2.397540006</v>
      </c>
      <c r="R142" s="17">
        <f t="array" ref="R142">IFNA(INDEX('Player Page'!J:J,MATCH(A142,'Player Page'!A:A,0)),"")</f>
        <v>2.7</v>
      </c>
      <c r="S142" s="10">
        <f t="array" ref="S142">IFNA(INDEX('Player Page'!K:K,MATCH(A142,'Player Page'!A:A,0)),"")</f>
        <v>6.9</v>
      </c>
      <c r="T142" s="10">
        <f t="array" ref="T142">IFNA(INDEX('Player Page'!L:L,MATCH(A142,'Player Page'!A:A,0)),"")</f>
        <v>39.4</v>
      </c>
      <c r="U142" s="18">
        <f t="array" ref="U142">ifna(IF(OR(B142="PG",B142="SG"),XLOOKUP(D142,'Opponent Shot Stats'!$A$41:$A$70,'Opponent Shot Stats'!$R$41:$R$70),IF(OR(B142="SF",B142="PF"),XLOOKUP(D142,'Opponent Shot Stats'!$A$111:$A$140,'Opponent Shot Stats'!$R$111:$R$140),XLOOKUP(D142,'Opponent Shot Stats'!$A$181:$A$210,'Opponent Shot Stats'!$R$181:$R$210))),"")</f>
        <v>1.535234899</v>
      </c>
      <c r="V142" s="19">
        <f t="shared" ref="V142:V143" si="105">R142*U142</f>
        <v>4.145134228</v>
      </c>
      <c r="W142" s="20">
        <f t="shared" ref="W142:W143" si="106">V142-R142</f>
        <v>1.445134228</v>
      </c>
      <c r="X142" s="9" t="str">
        <f t="array" ref="X142">ifna(XLOOKUP(A142,'Recent Minutes Tracker'!A:A,'Recent Minutes Tracker'!O:O),"")</f>
        <v/>
      </c>
      <c r="Y142" s="10">
        <f t="array" ref="Y142">ifna(XLOOKUP(A142,'Recent Minutes Tracker'!A:A,'Recent Minutes Tracker'!M:M),"")</f>
        <v>0.5</v>
      </c>
    </row>
    <row r="143">
      <c r="A143" s="2" t="str">
        <f>Inputs!B111</f>
        <v>Cade Cunningham</v>
      </c>
      <c r="B143" s="9" t="str">
        <f t="array" ref="B143:C143">IFNA(INDEX(Inputs!C:D,MATCH(A143,Inputs!B:B,)),"")</f>
        <v>PG</v>
      </c>
      <c r="C143" s="9" t="s">
        <v>53</v>
      </c>
      <c r="D143" s="9" t="str">
        <f t="array" ref="D143">ifna(XLOOKUP(A143,Inputs!B:B,Inputs!F:F,""))</f>
        <v>DAL</v>
      </c>
      <c r="E143" s="10">
        <f t="array" ref="E143">IFNA(INDEX('Player Page'!E:E,MATCH(A143,'Player Page'!A:A,)),"")</f>
        <v>22.5</v>
      </c>
      <c r="F143" s="12">
        <f t="array" ref="F143">IFNA(INDEX('Player Page'!F:F,MATCH(A143,'Player Page'!A:A,)),"")</f>
        <v>0.6559766764</v>
      </c>
      <c r="G143" s="12">
        <f t="array" ref="G143">XLOOKUP(A143,'PPM L10'!B:B,'PPM L10'!X:X)</f>
        <v>0.7694444444</v>
      </c>
      <c r="H143" s="12">
        <f t="array" ref="H143">ifna(XLOOKUP(A143,'Recent Minutes Tracker'!A:A,'Recent Minutes Tracker'!P:P,""))</f>
        <v>22.36666667</v>
      </c>
      <c r="I143" s="11">
        <f t="array" ref="I143">IFNA(INDEX('Opponent Defense'!$E$37:$E$67,MATCH(D143,'Opponent Defense'!$A$37:$A$67,0)),"")</f>
        <v>1.024895252</v>
      </c>
      <c r="J143" s="11">
        <f t="array" ref="J143">IFNA(INDEX('Opponent Defense'!$E$105:$E$134,MATCH(D143,'Opponent Defense'!$A$105:$A$134,0)),"")</f>
        <v>0.9832268629</v>
      </c>
      <c r="K143" s="11">
        <f t="array" ref="K143">ifna(INDEX('Team Defense Hashtag Basketball'!N:N,MATCH(B143&amp;D143,'Team Defense Hashtag Basketball'!A:A,0)),"")</f>
        <v>1.078891258</v>
      </c>
      <c r="L143" s="11">
        <f t="shared" si="101"/>
        <v>1.035225899</v>
      </c>
      <c r="M143" s="13">
        <f t="shared" si="102"/>
        <v>0.7378164309</v>
      </c>
      <c r="N143" s="14">
        <f t="shared" si="103"/>
        <v>17.08380937</v>
      </c>
      <c r="O143" s="15"/>
      <c r="P143" s="9" t="str">
        <f t="shared" si="104"/>
        <v/>
      </c>
      <c r="Q143" s="16">
        <f>iferror(if(L143&gt;1,(L143-1)/'Matchup Rating'!$E$4+5,(L143-1)/'Matchup Rating'!$E$9+5),"")</f>
        <v>6.055896014</v>
      </c>
      <c r="R143" s="17">
        <f t="array" ref="R143">IFNA(INDEX('Player Page'!J:J,MATCH(A143,'Player Page'!A:A,0)),"")</f>
        <v>1.8</v>
      </c>
      <c r="S143" s="10">
        <f t="array" ref="S143">IFNA(INDEX('Player Page'!K:K,MATCH(A143,'Player Page'!A:A,0)),"")</f>
        <v>5.4</v>
      </c>
      <c r="T143" s="10">
        <f t="array" ref="T143">IFNA(INDEX('Player Page'!L:L,MATCH(A143,'Player Page'!A:A,0)),"")</f>
        <v>34.3</v>
      </c>
      <c r="U143" s="18">
        <f t="array" ref="U143">ifna(IF(OR(B143="PG",B143="SG"),XLOOKUP(D143,'Opponent Shot Stats'!$A$41:$A$70,'Opponent Shot Stats'!$R$41:$R$70),IF(OR(B143="SF",B143="PF"),XLOOKUP(D143,'Opponent Shot Stats'!$A$111:$A$140,'Opponent Shot Stats'!$R$111:$R$140),XLOOKUP(D143,'Opponent Shot Stats'!$A$181:$A$210,'Opponent Shot Stats'!$R$181:$R$210))),"")</f>
        <v>0.9226139295</v>
      </c>
      <c r="V143" s="19">
        <f t="shared" si="105"/>
        <v>1.660705073</v>
      </c>
      <c r="W143" s="20">
        <f t="shared" si="106"/>
        <v>-0.1392949269</v>
      </c>
      <c r="X143" s="9" t="str">
        <f t="array" ref="X143">ifna(XLOOKUP(A143,'Recent Minutes Tracker'!A:A,'Recent Minutes Tracker'!O:O),"")</f>
        <v>DNP</v>
      </c>
      <c r="Y143" s="10">
        <f t="array" ref="Y143">ifna(XLOOKUP(A143,'Recent Minutes Tracker'!A:A,'Recent Minutes Tracker'!M:M),"")</f>
        <v>-31.6</v>
      </c>
    </row>
    <row r="144" hidden="1">
      <c r="A144" s="2" t="str">
        <f>Inputs!B472</f>
        <v>Dominick Barlow</v>
      </c>
      <c r="B144" s="9" t="str">
        <f t="array" ref="B144:C144">IFNA(INDEX(Inputs!C:D,MATCH(A144,Inputs!B:B,)),"")</f>
        <v>PF</v>
      </c>
      <c r="C144" s="9" t="s">
        <v>41</v>
      </c>
      <c r="D144" s="9" t="str">
        <f t="array" ref="D144">ifna(INDEX(Inputs!F:F,MATCH(A144,Inputs!B:B,0)),"")</f>
        <v>DEN</v>
      </c>
      <c r="E144" s="10" t="str">
        <f t="array" ref="E144">IFNA(INDEX('Player Page'!E:E,MATCH(A144,'Player Page'!A:A,)),"")</f>
        <v/>
      </c>
      <c r="F144" s="10"/>
      <c r="G144" s="10"/>
      <c r="H144" s="12" t="str">
        <f t="array" ref="H144">ifna(XLOOKUP(A144,'Recent Minutes Tracker'!A:A,'Recent Minutes Tracker'!P:P,""))</f>
        <v/>
      </c>
      <c r="I144" s="11">
        <f t="array" ref="I144">IFNA(INDEX('Opponent Defense'!$D$37:$D$67,MATCH(D144,'Opponent Defense'!$A$37:$A$67)),"")</f>
        <v>0.9097894709</v>
      </c>
      <c r="J144" s="11"/>
      <c r="K144" s="11">
        <f t="array" ref="K144">ifna(INDEX('Team Defense Hashtag Basketball'!N:N,MATCH(B144&amp;D144,'Team Defense Hashtag Basketball'!A:A,0)),"")</f>
        <v>1.108007449</v>
      </c>
      <c r="L144" s="11"/>
      <c r="M144" s="11"/>
    </row>
    <row r="145">
      <c r="A145" s="2" t="str">
        <f>Inputs!B132</f>
        <v>Jalen Duren</v>
      </c>
      <c r="B145" s="9" t="str">
        <f t="array" ref="B145:C145">IFNA(INDEX(Inputs!C:D,MATCH(A145,Inputs!B:B,)),"")</f>
        <v>PF</v>
      </c>
      <c r="C145" s="9" t="s">
        <v>53</v>
      </c>
      <c r="D145" s="9" t="str">
        <f t="array" ref="D145">ifna(XLOOKUP(A145,Inputs!B:B,Inputs!F:F,""))</f>
        <v>DAL</v>
      </c>
      <c r="E145" s="10">
        <f t="array" ref="E145">IFNA(INDEX('Player Page'!E:E,MATCH(A145,'Player Page'!A:A,)),"")</f>
        <v>13.9</v>
      </c>
      <c r="F145" s="12">
        <f t="array" ref="F145">IFNA(INDEX('Player Page'!F:F,MATCH(A145,'Player Page'!A:A,)),"")</f>
        <v>0.4648829431</v>
      </c>
      <c r="G145" s="12">
        <f t="array" ref="G145">XLOOKUP(A145,'PPM L10'!B:B,'PPM L10'!X:X)</f>
        <v>0.4944444444</v>
      </c>
      <c r="H145" s="12">
        <f t="array" ref="H145">ifna(XLOOKUP(A145,'Recent Minutes Tracker'!A:A,'Recent Minutes Tracker'!P:P,""))</f>
        <v>24.33333333</v>
      </c>
      <c r="I145" s="11">
        <f t="array" ref="I145">IFNA(INDEX('Opponent Defense'!$E$37:$E$67,MATCH(D145,'Opponent Defense'!$A$37:$A$67,0)),"")</f>
        <v>1.024895252</v>
      </c>
      <c r="J145" s="11">
        <f t="array" ref="J145">IFNA(INDEX('Opponent Defense'!$E$105:$E$134,MATCH(D145,'Opponent Defense'!$A$105:$A$134,0)),"")</f>
        <v>0.9832268629</v>
      </c>
      <c r="K145" s="11">
        <f t="array" ref="K145">ifna(INDEX('Team Defense Hashtag Basketball'!N:N,MATCH(B145&amp;D145,'Team Defense Hashtag Basketball'!A:A,0)),"")</f>
        <v>1.024208566</v>
      </c>
      <c r="L145" s="11">
        <f t="shared" ref="L145:L147" si="107">I145*0.1+J145*0.4+K145*0.5</f>
        <v>1.007884553</v>
      </c>
      <c r="M145" s="13">
        <f t="shared" ref="M145:M147" si="108">(F145+G145)/2*L145</f>
        <v>0.4834456278</v>
      </c>
      <c r="N145" s="14">
        <f t="shared" ref="N145:N147" si="109">M145*L145*H145</f>
        <v>11.85659626</v>
      </c>
      <c r="O145" s="15"/>
      <c r="P145" s="9" t="str">
        <f t="shared" ref="P145:P147" si="110">if(O145="","",N145-O145)</f>
        <v/>
      </c>
      <c r="Q145" s="16">
        <f>iferror(if(L145&gt;1,(L145-1)/'Matchup Rating'!$E$4+5,(L145-1)/'Matchup Rating'!$E$9+5),"")</f>
        <v>5.236339418</v>
      </c>
      <c r="R145" s="17" t="str">
        <f t="array" ref="R145">IFNA(INDEX('Player Page'!J:J,MATCH(A145,'Player Page'!A:A,0)),"")</f>
        <v/>
      </c>
      <c r="S145" s="10" t="str">
        <f t="array" ref="S145">IFNA(INDEX('Player Page'!K:K,MATCH(A145,'Player Page'!A:A,0)),"")</f>
        <v/>
      </c>
      <c r="T145" s="10" t="str">
        <f t="array" ref="T145">IFNA(INDEX('Player Page'!L:L,MATCH(A145,'Player Page'!A:A,0)),"")</f>
        <v/>
      </c>
      <c r="U145" s="18">
        <f t="array" ref="U145">ifna(IF(OR(B145="PG",B145="SG"),XLOOKUP(D145,'Opponent Shot Stats'!$A$41:$A$70,'Opponent Shot Stats'!$R$41:$R$70),IF(OR(B145="SF",B145="PF"),XLOOKUP(D145,'Opponent Shot Stats'!$A$111:$A$140,'Opponent Shot Stats'!$R$111:$R$140),XLOOKUP(D145,'Opponent Shot Stats'!$A$181:$A$210,'Opponent Shot Stats'!$R$181:$R$210))),"")</f>
        <v>1.132550336</v>
      </c>
      <c r="V145" s="19">
        <f t="shared" ref="V145:V147" si="111">R145*U145</f>
        <v>0</v>
      </c>
      <c r="W145" s="20">
        <f t="shared" ref="W145:W147" si="112">V145-R145</f>
        <v>0</v>
      </c>
      <c r="X145" s="9" t="str">
        <f t="array" ref="X145">ifna(XLOOKUP(A145,'Recent Minutes Tracker'!A:A,'Recent Minutes Tracker'!O:O),"")</f>
        <v>DNP</v>
      </c>
      <c r="Y145" s="10">
        <f t="array" ref="Y145">ifna(XLOOKUP(A145,'Recent Minutes Tracker'!A:A,'Recent Minutes Tracker'!M:M),"")</f>
        <v>2</v>
      </c>
    </row>
    <row r="146">
      <c r="A146" s="2" t="str">
        <f>Inputs!B188</f>
        <v>Ausar Thompson</v>
      </c>
      <c r="B146" s="9" t="str">
        <f t="array" ref="B146:C146">IFNA(INDEX(Inputs!C:D,MATCH(A146,Inputs!B:B,)),"")</f>
        <v>SF</v>
      </c>
      <c r="C146" s="9" t="s">
        <v>53</v>
      </c>
      <c r="D146" s="9" t="str">
        <f t="array" ref="D146">ifna(XLOOKUP(A146,Inputs!B:B,Inputs!F:F,""))</f>
        <v>DAL</v>
      </c>
      <c r="E146" s="10">
        <f t="array" ref="E146">IFNA(INDEX('Player Page'!E:E,MATCH(A146,'Player Page'!A:A,)),"")</f>
        <v>8.1</v>
      </c>
      <c r="F146" s="12">
        <f t="array" ref="F146">IFNA(INDEX('Player Page'!F:F,MATCH(A146,'Player Page'!A:A,)),"")</f>
        <v>0.3446808511</v>
      </c>
      <c r="G146" s="12">
        <f t="array" ref="G146">XLOOKUP(A146,'PPM L10'!B:B,'PPM L10'!X:X)</f>
        <v>0.3277777778</v>
      </c>
      <c r="H146" s="12" t="str">
        <f t="array" ref="H146">ifna(XLOOKUP(A146,'Recent Minutes Tracker'!A:A,'Recent Minutes Tracker'!P:P,""))</f>
        <v/>
      </c>
      <c r="I146" s="11">
        <f t="array" ref="I146">IFNA(INDEX('Opponent Defense'!$E$37:$E$67,MATCH(D146,'Opponent Defense'!$A$37:$A$67,0)),"")</f>
        <v>1.024895252</v>
      </c>
      <c r="J146" s="11">
        <f t="array" ref="J146">IFNA(INDEX('Opponent Defense'!$E$105:$E$134,MATCH(D146,'Opponent Defense'!$A$105:$A$134,0)),"")</f>
        <v>0.9832268629</v>
      </c>
      <c r="K146" s="11">
        <f t="array" ref="K146">ifna(INDEX('Team Defense Hashtag Basketball'!N:N,MATCH(B146&amp;D146,'Team Defense Hashtag Basketball'!A:A,0)),"")</f>
        <v>0.9883449883</v>
      </c>
      <c r="L146" s="11">
        <f t="shared" si="107"/>
        <v>0.9899527646</v>
      </c>
      <c r="M146" s="13">
        <f t="shared" si="108"/>
        <v>0.3328511393</v>
      </c>
      <c r="N146" s="14">
        <f t="shared" si="109"/>
        <v>0</v>
      </c>
      <c r="O146" s="15"/>
      <c r="P146" s="9" t="str">
        <f t="shared" si="110"/>
        <v/>
      </c>
      <c r="Q146" s="16">
        <f>iferror(if(L146&gt;1,(L146-1)/'Matchup Rating'!$E$4+5,(L146-1)/'Matchup Rating'!$E$9+5),"")</f>
        <v>4.775836716</v>
      </c>
      <c r="R146" s="17">
        <f t="array" ref="R146">IFNA(INDEX('Player Page'!J:J,MATCH(A146,'Player Page'!A:A,0)),"")</f>
        <v>0.2</v>
      </c>
      <c r="S146" s="10">
        <f t="array" ref="S146">IFNA(INDEX('Player Page'!K:K,MATCH(A146,'Player Page'!A:A,0)),"")</f>
        <v>1.6</v>
      </c>
      <c r="T146" s="10">
        <f t="array" ref="T146">IFNA(INDEX('Player Page'!L:L,MATCH(A146,'Player Page'!A:A,0)),"")</f>
        <v>14.3</v>
      </c>
      <c r="U146" s="18">
        <f t="array" ref="U146">ifna(IF(OR(B146="PG",B146="SG"),XLOOKUP(D146,'Opponent Shot Stats'!$A$41:$A$70,'Opponent Shot Stats'!$R$41:$R$70),IF(OR(B146="SF",B146="PF"),XLOOKUP(D146,'Opponent Shot Stats'!$A$111:$A$140,'Opponent Shot Stats'!$R$111:$R$140),XLOOKUP(D146,'Opponent Shot Stats'!$A$181:$A$210,'Opponent Shot Stats'!$R$181:$R$210))),"")</f>
        <v>1.132550336</v>
      </c>
      <c r="V146" s="19">
        <f t="shared" si="111"/>
        <v>0.2265100671</v>
      </c>
      <c r="W146" s="20">
        <f t="shared" si="112"/>
        <v>0.02651006711</v>
      </c>
      <c r="X146" s="9" t="str">
        <f t="array" ref="X146">ifna(XLOOKUP(A146,'Recent Minutes Tracker'!A:A,'Recent Minutes Tracker'!O:O),"")</f>
        <v/>
      </c>
      <c r="Y146" s="10" t="str">
        <f t="array" ref="Y146">ifna(XLOOKUP(A146,'Recent Minutes Tracker'!A:A,'Recent Minutes Tracker'!M:M),"")</f>
        <v/>
      </c>
    </row>
    <row r="147">
      <c r="A147" s="2" t="str">
        <f>Inputs!B143</f>
        <v>Simone Fontecchio</v>
      </c>
      <c r="B147" s="9" t="str">
        <f t="array" ref="B147:C147">IFNA(INDEX(Inputs!C:D,MATCH(A147,Inputs!B:B,)),"")</f>
        <v>SF</v>
      </c>
      <c r="C147" s="9" t="s">
        <v>53</v>
      </c>
      <c r="D147" s="9" t="str">
        <f t="array" ref="D147">ifna(XLOOKUP(A147,Inputs!B:B,Inputs!F:F,""))</f>
        <v>DAL</v>
      </c>
      <c r="E147" s="10">
        <f t="array" ref="E147">IFNA(INDEX('Player Page'!E:E,MATCH(A147,'Player Page'!A:A,)),"")</f>
        <v>9</v>
      </c>
      <c r="F147" s="12">
        <f t="array" ref="F147">IFNA(INDEX('Player Page'!F:F,MATCH(A147,'Player Page'!A:A,)),"")</f>
        <v>0.3896103896</v>
      </c>
      <c r="G147" s="12">
        <f t="array" ref="G147">XLOOKUP(A147,'PPM L10'!B:B,'PPM L10'!X:X)</f>
        <v>0.5138888889</v>
      </c>
      <c r="H147" s="12" t="str">
        <f t="array" ref="H147">ifna(XLOOKUP(A147,'Recent Minutes Tracker'!A:A,'Recent Minutes Tracker'!P:P,""))</f>
        <v/>
      </c>
      <c r="I147" s="11">
        <f t="array" ref="I147">IFNA(INDEX('Opponent Defense'!$E$37:$E$67,MATCH(D147,'Opponent Defense'!$A$37:$A$67,0)),"")</f>
        <v>1.024895252</v>
      </c>
      <c r="J147" s="11">
        <f t="array" ref="J147">IFNA(INDEX('Opponent Defense'!$E$105:$E$134,MATCH(D147,'Opponent Defense'!$A$105:$A$134,0)),"")</f>
        <v>0.9832268629</v>
      </c>
      <c r="K147" s="11">
        <f t="array" ref="K147">ifna(INDEX('Team Defense Hashtag Basketball'!N:N,MATCH(B147&amp;D147,'Team Defense Hashtag Basketball'!A:A,0)),"")</f>
        <v>0.9883449883</v>
      </c>
      <c r="L147" s="11">
        <f t="shared" si="107"/>
        <v>0.9899527646</v>
      </c>
      <c r="M147" s="13">
        <f t="shared" si="108"/>
        <v>0.4472108043</v>
      </c>
      <c r="N147" s="14">
        <f t="shared" si="109"/>
        <v>0</v>
      </c>
      <c r="O147" s="15"/>
      <c r="P147" s="9" t="str">
        <f t="shared" si="110"/>
        <v/>
      </c>
      <c r="Q147" s="16">
        <f>iferror(if(L147&gt;1,(L147-1)/'Matchup Rating'!$E$4+5,(L147-1)/'Matchup Rating'!$E$9+5),"")</f>
        <v>4.775836716</v>
      </c>
      <c r="R147" s="17">
        <f t="array" ref="R147">IFNA(INDEX('Player Page'!J:J,MATCH(A147,'Player Page'!A:A,0)),"")</f>
        <v>1.9</v>
      </c>
      <c r="S147" s="10">
        <f t="array" ref="S147">IFNA(INDEX('Player Page'!K:K,MATCH(A147,'Player Page'!A:A,0)),"")</f>
        <v>4.8</v>
      </c>
      <c r="T147" s="10">
        <f t="array" ref="T147">IFNA(INDEX('Player Page'!L:L,MATCH(A147,'Player Page'!A:A,0)),"")</f>
        <v>39.5</v>
      </c>
      <c r="U147" s="18">
        <f t="array" ref="U147">ifna(IF(OR(B147="PG",B147="SG"),XLOOKUP(D147,'Opponent Shot Stats'!$A$41:$A$70,'Opponent Shot Stats'!$R$41:$R$70),IF(OR(B147="SF",B147="PF"),XLOOKUP(D147,'Opponent Shot Stats'!$A$111:$A$140,'Opponent Shot Stats'!$R$111:$R$140),XLOOKUP(D147,'Opponent Shot Stats'!$A$181:$A$210,'Opponent Shot Stats'!$R$181:$R$210))),"")</f>
        <v>1.132550336</v>
      </c>
      <c r="V147" s="19">
        <f t="shared" si="111"/>
        <v>2.151845638</v>
      </c>
      <c r="W147" s="20">
        <f t="shared" si="112"/>
        <v>0.2518456376</v>
      </c>
      <c r="X147" s="9" t="str">
        <f t="array" ref="X147">ifna(XLOOKUP(A147,'Recent Minutes Tracker'!A:A,'Recent Minutes Tracker'!O:O),"")</f>
        <v/>
      </c>
      <c r="Y147" s="10" t="str">
        <f t="array" ref="Y147">ifna(XLOOKUP(A147,'Recent Minutes Tracker'!A:A,'Recent Minutes Tracker'!M:M),"")</f>
        <v/>
      </c>
    </row>
    <row r="148" hidden="1">
      <c r="A148" s="2" t="str">
        <f>Inputs!B488</f>
        <v>Doug McDermott</v>
      </c>
      <c r="B148" s="9" t="str">
        <f t="array" ref="B148:C148">IFNA(INDEX(Inputs!C:D,MATCH(A148,Inputs!B:B,)),"")</f>
        <v>SF</v>
      </c>
      <c r="C148" s="9" t="s">
        <v>41</v>
      </c>
      <c r="D148" s="9" t="str">
        <f t="array" ref="D148">ifna(INDEX(Inputs!F:F,MATCH(A148,Inputs!B:B,0)),"")</f>
        <v>DEN</v>
      </c>
      <c r="E148" s="10">
        <f t="array" ref="E148">IFNA(INDEX('Player Page'!E:E,MATCH(A148,'Player Page'!A:A,)),"")</f>
        <v>6.1</v>
      </c>
      <c r="F148" s="10"/>
      <c r="G148" s="10"/>
      <c r="H148" s="12">
        <f t="array" ref="H148">ifna(XLOOKUP(A148,'Recent Minutes Tracker'!A:A,'Recent Minutes Tracker'!P:P,""))</f>
        <v>9.966666667</v>
      </c>
      <c r="I148" s="11">
        <f t="array" ref="I148">IFNA(INDEX('Opponent Defense'!$D$37:$D$67,MATCH(D148,'Opponent Defense'!$A$37:$A$67,0)),"")</f>
        <v>0.9097894709</v>
      </c>
      <c r="J148" s="11"/>
      <c r="K148" s="11">
        <f t="array" ref="K148">ifna(INDEX('Team Defense Hashtag Basketball'!N:N,MATCH(B148&amp;D148,'Team Defense Hashtag Basketball'!A:A,0)),"")</f>
        <v>0.8717948718</v>
      </c>
      <c r="L148" s="11"/>
      <c r="M148" s="11"/>
      <c r="N148" s="14">
        <f t="shared" ref="N148:N150" si="113">E148*I148*K148</f>
        <v>4.838213751</v>
      </c>
      <c r="O148" s="16"/>
      <c r="P148" s="16">
        <f t="shared" ref="P148:P149" si="114">if(D148="","",N148-E148)</f>
        <v>-1.261786249</v>
      </c>
      <c r="Q148" s="16"/>
    </row>
    <row r="149" hidden="1">
      <c r="A149" s="2" t="str">
        <f>Inputs!B195</f>
        <v>Draymond Green</v>
      </c>
      <c r="B149" s="9" t="str">
        <f t="array" ref="B149:C149">IFNA(INDEX(Inputs!C:D,MATCH(A149,Inputs!B:B,)),"")</f>
        <v>PF</v>
      </c>
      <c r="C149" s="9" t="s">
        <v>48</v>
      </c>
      <c r="D149" s="9" t="str">
        <f t="array" ref="D149">ifna(INDEX(Inputs!F:F,MATCH(A149,Inputs!B:B,0)),"")</f>
        <v>NOP</v>
      </c>
      <c r="E149" s="10" t="str">
        <f t="array" ref="E149">IFNA(INDEX('Player Page'!E:E,MATCH(A149,'Player Page'!A:A,)),"")</f>
        <v/>
      </c>
      <c r="F149" s="10"/>
      <c r="G149" s="10"/>
      <c r="H149" s="12">
        <f t="array" ref="H149">ifna(XLOOKUP(A149,'Recent Minutes Tracker'!A:A,'Recent Minutes Tracker'!P:P,""))</f>
        <v>28.2</v>
      </c>
      <c r="I149" s="11">
        <f t="array" ref="I149">IFNA(INDEX('Opponent Defense'!$D$37:$D$67,MATCH(D149,'Opponent Defense'!$A$37:$A$67,0)),"")</f>
        <v>0.9401769108</v>
      </c>
      <c r="J149" s="11"/>
      <c r="K149" s="11">
        <f t="array" ref="K149">ifna(INDEX('Team Defense Hashtag Basketball'!N:N,MATCH(B149&amp;D149,'Team Defense Hashtag Basketball'!A:A,0)),"")</f>
        <v>0.9357541899</v>
      </c>
      <c r="L149" s="11"/>
      <c r="M149" s="11"/>
      <c r="N149" s="14">
        <f t="shared" si="113"/>
        <v>0</v>
      </c>
      <c r="O149" s="16"/>
      <c r="P149" s="16">
        <f t="shared" si="114"/>
        <v>0</v>
      </c>
      <c r="Q149" s="16"/>
      <c r="R149" s="9">
        <f>MIN(K:K)</f>
        <v>0.6637784311</v>
      </c>
    </row>
    <row r="150" hidden="1">
      <c r="A150" s="2" t="str">
        <f>Inputs!B138</f>
        <v>Drew Eubanks</v>
      </c>
      <c r="B150" s="9" t="str">
        <f t="array" ref="B150:C150">IFNA(INDEX(Inputs!C:D,MATCH(A150,Inputs!B:B,)),"")</f>
        <v>C</v>
      </c>
      <c r="C150" s="9" t="s">
        <v>42</v>
      </c>
      <c r="D150" s="9" t="str">
        <f t="array" ref="D150">ifna(INDEX(Inputs!F:F,MATCH(A150,Inputs!B:B,0)),"")</f>
        <v>SAC</v>
      </c>
      <c r="E150" s="10">
        <f t="array" ref="E150">IFNA(INDEX('Player Page'!E:E,MATCH(A150,'Player Page'!A:A,)),"")</f>
        <v>5.7</v>
      </c>
      <c r="F150" s="10"/>
      <c r="G150" s="10"/>
      <c r="H150" s="12">
        <f t="array" ref="H150">ifna(XLOOKUP(A150,'Recent Minutes Tracker'!A:A,'Recent Minutes Tracker'!P:P,""))</f>
        <v>15.66666667</v>
      </c>
      <c r="I150" s="11">
        <f t="array" ref="I150">IFNA(INDEX('Opponent Defense'!$D$37:$D$67,MATCH(D150,'Opponent Defense'!$A$37:$A$67,0)),"")</f>
        <v>0.9902114023</v>
      </c>
      <c r="J150" s="11"/>
      <c r="K150" s="11">
        <f t="array" ref="K150">ifna(INDEX('Team Defense Hashtag Basketball'!N:N,MATCH(B150&amp;D150,'Team Defense Hashtag Basketball'!A:A,0)),"")</f>
        <v>0.7705399969</v>
      </c>
      <c r="L150" s="11"/>
      <c r="M150" s="11"/>
      <c r="N150" s="14">
        <f t="shared" si="113"/>
        <v>4.349085698</v>
      </c>
      <c r="O150" s="11"/>
      <c r="Q150" s="11"/>
    </row>
    <row r="151" hidden="1">
      <c r="A151" s="2" t="str">
        <f>Inputs!B440</f>
        <v>Dru Smith</v>
      </c>
      <c r="B151" s="9" t="str">
        <f t="array" ref="B151:C151">IFNA(INDEX(Inputs!C:D,MATCH(A151,Inputs!B:B,)),"")</f>
        <v>SG</v>
      </c>
      <c r="C151" s="9" t="s">
        <v>46</v>
      </c>
      <c r="D151" s="9" t="str">
        <f t="array" ref="D151">ifna(INDEX(Inputs!F:F,MATCH(A151,Inputs!B:B,0)),"")</f>
        <v>TOR</v>
      </c>
      <c r="E151" s="10" t="str">
        <f t="array" ref="E151">IFNA(INDEX('Player Page'!E:E,MATCH(A151,'Player Page'!A:A,)),"")</f>
        <v/>
      </c>
      <c r="F151" s="10"/>
      <c r="G151" s="10"/>
      <c r="H151" s="12">
        <f t="array" ref="H151">ifna(XLOOKUP(A151,'Recent Minutes Tracker'!A:A,'Recent Minutes Tracker'!P:P,""))</f>
        <v>0</v>
      </c>
      <c r="I151" s="11">
        <f t="array" ref="I151">IFNA(INDEX('Opponent Defense'!$D$37:$D$67,MATCH(D151,'Opponent Defense'!$A$37:$A$67)),"")</f>
        <v>1.019289039</v>
      </c>
      <c r="J151" s="11"/>
      <c r="K151" s="11">
        <f t="array" ref="K151">ifna(INDEX('Team Defense Hashtag Basketball'!N:N,MATCH(B151&amp;D151,'Team Defense Hashtag Basketball'!A:A,0)),"")</f>
        <v>0.8175624527</v>
      </c>
      <c r="L151" s="11"/>
      <c r="M151" s="11"/>
    </row>
    <row r="152" hidden="1">
      <c r="A152" s="2" t="str">
        <f>Inputs!B375</f>
        <v>Duane Washington, Jr.</v>
      </c>
      <c r="B152" s="9" t="str">
        <f t="array" ref="B152:C152">IFNA(INDEX(Inputs!C:D,MATCH(A152,Inputs!B:B,)),"")</f>
        <v>SG</v>
      </c>
      <c r="C152" s="9" t="s">
        <v>47</v>
      </c>
      <c r="D152" s="9" t="str">
        <f t="array" ref="D152">ifna(INDEX(Inputs!F:F,MATCH(A152,Inputs!B:B,0)),"")</f>
        <v>BKN</v>
      </c>
      <c r="E152" s="10" t="str">
        <f t="array" ref="E152">IFNA(INDEX('Player Page'!E:E,MATCH(A152,'Player Page'!A:A,)),"")</f>
        <v/>
      </c>
      <c r="F152" s="10"/>
      <c r="G152" s="10"/>
      <c r="H152" s="12" t="str">
        <f t="array" ref="H152">ifna(XLOOKUP(A152,'Recent Minutes Tracker'!A:A,'Recent Minutes Tracker'!P:P,""))</f>
        <v/>
      </c>
      <c r="I152" s="11">
        <f t="array" ref="I152">IFNA(INDEX('Opponent Defense'!$D$37:$D$67,MATCH(D152,'Opponent Defense'!$A$37:$A$67)),"")</f>
        <v>1.012478061</v>
      </c>
      <c r="J152" s="11"/>
      <c r="K152" s="11">
        <f t="array" ref="K152">ifna(INDEX('Team Defense Hashtag Basketball'!N:N,MATCH(B152&amp;D152,'Team Defense Hashtag Basketball'!A:A,0)),"")</f>
        <v>0.935654807</v>
      </c>
      <c r="L152" s="11"/>
      <c r="M152" s="11"/>
    </row>
    <row r="153">
      <c r="A153" s="2" t="str">
        <f>Inputs!B178</f>
        <v>Jaden Ivey</v>
      </c>
      <c r="B153" s="9" t="str">
        <f t="array" ref="B153:C153">IFNA(INDEX(Inputs!C:D,MATCH(A153,Inputs!B:B,)),"")</f>
        <v>SG</v>
      </c>
      <c r="C153" s="9" t="s">
        <v>53</v>
      </c>
      <c r="D153" s="9" t="str">
        <f t="array" ref="D153">ifna(XLOOKUP(A153,Inputs!B:B,Inputs!F:F,""))</f>
        <v>DAL</v>
      </c>
      <c r="E153" s="10">
        <f t="array" ref="E153">IFNA(INDEX('Player Page'!E:E,MATCH(A153,'Player Page'!A:A,)),"")</f>
        <v>14.6</v>
      </c>
      <c r="F153" s="12">
        <f t="array" ref="F153">IFNA(INDEX('Player Page'!F:F,MATCH(A153,'Player Page'!A:A,)),"")</f>
        <v>0.5427509294</v>
      </c>
      <c r="G153" s="12">
        <f t="array" ref="G153">XLOOKUP(A153,'PPM L10'!B:B,'PPM L10'!X:X)</f>
        <v>0.5472222222</v>
      </c>
      <c r="H153" s="12">
        <f t="array" ref="H153">ifna(XLOOKUP(A153,'Recent Minutes Tracker'!A:A,'Recent Minutes Tracker'!P:P,""))</f>
        <v>30.86666667</v>
      </c>
      <c r="I153" s="11">
        <f t="array" ref="I153">IFNA(INDEX('Opponent Defense'!$E$37:$E$67,MATCH(D153,'Opponent Defense'!$A$37:$A$67,0)),"")</f>
        <v>1.024895252</v>
      </c>
      <c r="J153" s="11">
        <f t="array" ref="J153">IFNA(INDEX('Opponent Defense'!$E$105:$E$134,MATCH(D153,'Opponent Defense'!$A$105:$A$134,0)),"")</f>
        <v>0.9832268629</v>
      </c>
      <c r="K153" s="11">
        <f t="array" ref="K153">ifna(INDEX('Team Defense Hashtag Basketball'!N:N,MATCH(B153&amp;D153,'Team Defense Hashtag Basketball'!A:A,0)),"")</f>
        <v>0.8902346707</v>
      </c>
      <c r="L153" s="11">
        <f>I153*0.1+J153*0.4+K153*0.5</f>
        <v>0.9408976057</v>
      </c>
      <c r="M153" s="13">
        <f>(F153+G153)/2*L153</f>
        <v>0.5127765643</v>
      </c>
      <c r="N153" s="14">
        <f>M153*L153*H153</f>
        <v>14.89224813</v>
      </c>
      <c r="O153" s="15"/>
      <c r="P153" s="9" t="str">
        <f>if(O153="","",N153-O153)</f>
        <v/>
      </c>
      <c r="Q153" s="16">
        <f>iferror(if(L153&gt;1,(L153-1)/'Matchup Rating'!$E$4+5,(L153-1)/'Matchup Rating'!$E$9+5),"")</f>
        <v>3.681369925</v>
      </c>
      <c r="R153" s="17">
        <f t="array" ref="R153">IFNA(INDEX('Player Page'!J:J,MATCH(A153,'Player Page'!A:A,0)),"")</f>
        <v>1.4</v>
      </c>
      <c r="S153" s="10">
        <f t="array" ref="S153">IFNA(INDEX('Player Page'!K:K,MATCH(A153,'Player Page'!A:A,0)),"")</f>
        <v>4.1</v>
      </c>
      <c r="T153" s="10">
        <f t="array" ref="T153">IFNA(INDEX('Player Page'!L:L,MATCH(A153,'Player Page'!A:A,0)),"")</f>
        <v>33.5</v>
      </c>
      <c r="U153" s="18">
        <f t="array" ref="U153">ifna(IF(OR(B153="PG",B153="SG"),XLOOKUP(D153,'Opponent Shot Stats'!$A$41:$A$70,'Opponent Shot Stats'!$R$41:$R$70),IF(OR(B153="SF",B153="PF"),XLOOKUP(D153,'Opponent Shot Stats'!$A$111:$A$140,'Opponent Shot Stats'!$R$111:$R$140),XLOOKUP(D153,'Opponent Shot Stats'!$A$181:$A$210,'Opponent Shot Stats'!$R$181:$R$210))),"")</f>
        <v>0.9226139295</v>
      </c>
      <c r="V153" s="19">
        <f>R153*U153</f>
        <v>1.291659501</v>
      </c>
      <c r="W153" s="20">
        <f>V153-R153</f>
        <v>-0.1083404987</v>
      </c>
      <c r="X153" s="9" t="str">
        <f t="array" ref="X153">ifna(XLOOKUP(A153,'Recent Minutes Tracker'!A:A,'Recent Minutes Tracker'!O:O),"")</f>
        <v/>
      </c>
      <c r="Y153" s="10">
        <f t="array" ref="Y153">ifna(XLOOKUP(A153,'Recent Minutes Tracker'!A:A,'Recent Minutes Tracker'!M:M),"")</f>
        <v>-0.2</v>
      </c>
    </row>
    <row r="154" hidden="1">
      <c r="A154" s="2" t="str">
        <f>Inputs!B381</f>
        <v>Dwight Powell</v>
      </c>
      <c r="B154" s="9" t="str">
        <f t="array" ref="B154:C154">IFNA(INDEX(Inputs!C:D,MATCH(A154,Inputs!B:B,)),"")</f>
        <v>PF</v>
      </c>
      <c r="C154" s="9" t="s">
        <v>27</v>
      </c>
      <c r="D154" s="9" t="str">
        <f t="array" ref="D154">ifna(INDEX(Inputs!F:F,MATCH(A154,Inputs!B:B,0)),"")</f>
        <v>DET</v>
      </c>
      <c r="E154" s="10">
        <f t="array" ref="E154">IFNA(INDEX('Player Page'!E:E,MATCH(A154,'Player Page'!A:A,)),"")</f>
        <v>4.4</v>
      </c>
      <c r="F154" s="10"/>
      <c r="G154" s="10"/>
      <c r="H154" s="12">
        <f t="array" ref="H154">ifna(XLOOKUP(A154,'Recent Minutes Tracker'!A:A,'Recent Minutes Tracker'!P:P,""))</f>
        <v>6.5</v>
      </c>
      <c r="I154" s="11">
        <f t="array" ref="I154">IFNA(INDEX('Opponent Defense'!$D$37:$D$67,MATCH(D154,'Opponent Defense'!$A$37:$A$67,0)),"")</f>
        <v>1.040769815</v>
      </c>
      <c r="J154" s="11"/>
      <c r="K154" s="11">
        <f t="array" ref="K154">ifna(INDEX('Team Defense Hashtag Basketball'!N:N,MATCH(B154&amp;D154,'Team Defense Hashtag Basketball'!A:A,0)),"")</f>
        <v>1.05679702</v>
      </c>
      <c r="L154" s="11"/>
      <c r="M154" s="11"/>
      <c r="N154" s="14">
        <f>E154*I154*K154</f>
        <v>4.839482734</v>
      </c>
      <c r="O154" s="11"/>
      <c r="Q154" s="11"/>
    </row>
    <row r="155" hidden="1">
      <c r="A155" s="2" t="str">
        <f>Inputs!B522</f>
        <v>Dylan Windler</v>
      </c>
      <c r="B155" s="9" t="str">
        <f t="array" ref="B155:C155">IFNA(INDEX(Inputs!C:D,MATCH(A155,Inputs!B:B,)),"")</f>
        <v>SF</v>
      </c>
      <c r="C155" s="9" t="s">
        <v>47</v>
      </c>
      <c r="D155" s="9" t="str">
        <f t="array" ref="D155">ifna(INDEX(Inputs!F:F,MATCH(A155,Inputs!B:B,0)),"")</f>
        <v>BKN</v>
      </c>
      <c r="E155" s="10" t="str">
        <f t="array" ref="E155">IFNA(INDEX('Player Page'!E:E,MATCH(A155,'Player Page'!A:A,)),"")</f>
        <v/>
      </c>
      <c r="F155" s="10"/>
      <c r="G155" s="10"/>
      <c r="H155" s="12">
        <f t="array" ref="H155">ifna(XLOOKUP(A155,'Recent Minutes Tracker'!A:A,'Recent Minutes Tracker'!P:P,""))</f>
        <v>0</v>
      </c>
      <c r="I155" s="11">
        <f t="array" ref="I155">IFNA(INDEX('Opponent Defense'!$D$37:$D$67,MATCH(D155,'Opponent Defense'!$A$37:$A$67)),"")</f>
        <v>1.012478061</v>
      </c>
      <c r="J155" s="11"/>
      <c r="K155" s="11">
        <f t="array" ref="K155">ifna(INDEX('Team Defense Hashtag Basketball'!N:N,MATCH(B155&amp;D155,'Team Defense Hashtag Basketball'!A:A,0)),"")</f>
        <v>1.072261072</v>
      </c>
      <c r="L155" s="11"/>
      <c r="M155" s="11"/>
    </row>
    <row r="156" hidden="1">
      <c r="A156" s="2" t="str">
        <f>Inputs!B362</f>
        <v>Dyson Daniels</v>
      </c>
      <c r="B156" s="9" t="str">
        <f t="array" ref="B156:C156">IFNA(INDEX(Inputs!C:D,MATCH(A156,Inputs!B:B,)),"")</f>
        <v>PG</v>
      </c>
      <c r="C156" s="9" t="s">
        <v>50</v>
      </c>
      <c r="D156" s="9" t="str">
        <f t="array" ref="D156">ifna(INDEX(Inputs!F:F,MATCH(A156,Inputs!B:B,0)),"")</f>
        <v>GSW</v>
      </c>
      <c r="E156" s="10">
        <f t="array" ref="E156">IFNA(INDEX('Player Page'!E:E,MATCH(A156,'Player Page'!A:A,)),"")</f>
        <v>5.4</v>
      </c>
      <c r="F156" s="10"/>
      <c r="G156" s="10"/>
      <c r="H156" s="12">
        <f t="array" ref="H156">ifna(XLOOKUP(A156,'Recent Minutes Tracker'!A:A,'Recent Minutes Tracker'!P:P,""))</f>
        <v>25.83333333</v>
      </c>
      <c r="I156" s="11">
        <f t="array" ref="I156">IFNA(INDEX('Opponent Defense'!$D$37:$D$67,MATCH(D156,'Opponent Defense'!$A$37:$A$67,0)),"")</f>
        <v>0.982876503</v>
      </c>
      <c r="J156" s="11"/>
      <c r="K156" s="11">
        <f t="array" ref="K156">ifna(INDEX('Team Defense Hashtag Basketball'!N:N,MATCH(B156&amp;D156,'Team Defense Hashtag Basketball'!A:A,0)),"")</f>
        <v>0.9680170576</v>
      </c>
      <c r="L156" s="11"/>
      <c r="M156" s="11"/>
      <c r="N156" s="14">
        <f>E156*I156*K156</f>
        <v>5.13778259</v>
      </c>
      <c r="O156" s="11"/>
      <c r="P156" s="16">
        <f>N156-E156</f>
        <v>-0.2622174099</v>
      </c>
      <c r="Q156" s="11"/>
    </row>
    <row r="157" hidden="1">
      <c r="A157" s="2" t="str">
        <f>Inputs!B275</f>
        <v>E.J. Liddell</v>
      </c>
      <c r="B157" s="9" t="str">
        <f t="array" ref="B157:C157">IFNA(INDEX(Inputs!C:D,MATCH(A157,Inputs!B:B,)),"")</f>
        <v>PF</v>
      </c>
      <c r="C157" s="9" t="s">
        <v>50</v>
      </c>
      <c r="D157" s="9" t="str">
        <f t="array" ref="D157">ifna(INDEX(Inputs!F:F,MATCH(A157,Inputs!B:B,0)),"")</f>
        <v>GSW</v>
      </c>
      <c r="E157" s="10" t="str">
        <f t="array" ref="E157">IFNA(INDEX('Player Page'!E:E,MATCH(A157,'Player Page'!A:A,)),"")</f>
        <v/>
      </c>
      <c r="F157" s="10"/>
      <c r="G157" s="10"/>
      <c r="H157" s="12">
        <f t="array" ref="H157">ifna(XLOOKUP(A157,'Recent Minutes Tracker'!A:A,'Recent Minutes Tracker'!P:P,""))</f>
        <v>0</v>
      </c>
      <c r="I157" s="11">
        <f t="array" ref="I157">IFNA(INDEX('Opponent Defense'!$D$37:$D$67,MATCH(D157,'Opponent Defense'!$A$37:$A$67)),"")</f>
        <v>0.9097894709</v>
      </c>
      <c r="J157" s="11"/>
      <c r="K157" s="11">
        <f t="array" ref="K157">ifna(INDEX('Team Defense Hashtag Basketball'!N:N,MATCH(B157&amp;D157,'Team Defense Hashtag Basketball'!A:A,0)),"")</f>
        <v>1.215083799</v>
      </c>
      <c r="L157" s="11"/>
      <c r="M157" s="11"/>
    </row>
    <row r="158" hidden="1">
      <c r="A158" s="2" t="str">
        <f>Inputs!B34</f>
        <v>Emoni Bates</v>
      </c>
      <c r="B158" s="9" t="str">
        <f t="array" ref="B158:C158">IFNA(INDEX(Inputs!C:D,MATCH(A158,Inputs!B:B,)),"")</f>
        <v>SF</v>
      </c>
      <c r="C158" s="9" t="s">
        <v>49</v>
      </c>
      <c r="D158" s="9" t="str">
        <f t="array" ref="D158">ifna(INDEX(Inputs!F:F,MATCH(A158,Inputs!B:B,0)),"")</f>
        <v>IND</v>
      </c>
      <c r="E158" s="10" t="str">
        <f t="array" ref="E158">IFNA(INDEX('Player Page'!E:E,MATCH(A158,'Player Page'!A:A,)),"")</f>
        <v/>
      </c>
      <c r="F158" s="10"/>
      <c r="G158" s="10"/>
      <c r="H158" s="12" t="str">
        <f t="array" ref="H158">ifna(XLOOKUP(A158,'Recent Minutes Tracker'!A:A,'Recent Minutes Tracker'!P:P,""))</f>
        <v/>
      </c>
      <c r="I158" s="11">
        <f t="array" ref="I158">IFNA(INDEX('Opponent Defense'!$D$37:$D$67,MATCH(D158,'Opponent Defense'!$A$37:$A$67)),"")</f>
        <v>0.9097894709</v>
      </c>
      <c r="J158" s="11"/>
      <c r="K158" s="11">
        <f t="array" ref="K158">ifna(INDEX('Team Defense Hashtag Basketball'!N:N,MATCH(B158&amp;D158,'Team Defense Hashtag Basketball'!A:A,0)),"")</f>
        <v>1.006993007</v>
      </c>
      <c r="L158" s="11"/>
      <c r="M158" s="11"/>
    </row>
    <row r="159">
      <c r="A159" s="2" t="str">
        <f>Inputs!B200</f>
        <v>Brandin Podziemski</v>
      </c>
      <c r="B159" s="9" t="str">
        <f t="array" ref="B159:C159">IFNA(INDEX(Inputs!C:D,MATCH(A159,Inputs!B:B,)),"")</f>
        <v>SG</v>
      </c>
      <c r="C159" s="9" t="s">
        <v>48</v>
      </c>
      <c r="D159" s="9" t="str">
        <f t="array" ref="D159">ifna(XLOOKUP(A159,Inputs!B:B,Inputs!F:F,""))</f>
        <v>NOP</v>
      </c>
      <c r="E159" s="10">
        <f t="array" ref="E159">IFNA(INDEX('Player Page'!E:E,MATCH(A159,'Player Page'!A:A,)),"")</f>
        <v>9.5</v>
      </c>
      <c r="F159" s="12">
        <f t="array" ref="F159">IFNA(INDEX('Player Page'!F:F,MATCH(A159,'Player Page'!A:A,)),"")</f>
        <v>0.3725490196</v>
      </c>
      <c r="G159" s="12">
        <f t="array" ref="G159">XLOOKUP(A159,'PPM L10'!B:B,'PPM L10'!X:X)</f>
        <v>0.35</v>
      </c>
      <c r="H159" s="12">
        <f t="array" ref="H159">ifna(XLOOKUP(A159,'Recent Minutes Tracker'!A:A,'Recent Minutes Tracker'!P:P,""))</f>
        <v>26.23333333</v>
      </c>
      <c r="I159" s="11">
        <f t="array" ref="I159">IFNA(INDEX('Opponent Defense'!$E$37:$E$67,MATCH(D159,'Opponent Defense'!$A$37:$A$67,0)),"")</f>
        <v>0.9611651677</v>
      </c>
      <c r="J159" s="11">
        <f t="array" ref="J159">IFNA(INDEX('Opponent Defense'!$E$105:$E$134,MATCH(D159,'Opponent Defense'!$A$105:$A$134,0)),"")</f>
        <v>0.9596324096</v>
      </c>
      <c r="K159" s="11">
        <f t="array" ref="K159">ifna(INDEX('Team Defense Hashtag Basketball'!N:N,MATCH(B159&amp;D159,'Team Defense Hashtag Basketball'!A:A,0)),"")</f>
        <v>1.076457229</v>
      </c>
      <c r="L159" s="11">
        <f>I159*0.1+J159*0.4+K159*0.5</f>
        <v>1.018198095</v>
      </c>
      <c r="M159" s="13">
        <f>(F159+G159)/2*L159</f>
        <v>0.3678490178</v>
      </c>
      <c r="N159" s="14">
        <f>M159*L159*H159</f>
        <v>9.825515806</v>
      </c>
      <c r="P159" s="9" t="str">
        <f>if(O159="","",N159-O159)</f>
        <v/>
      </c>
      <c r="Q159" s="16">
        <f>iferror(if(L159&gt;1,(L159-1)/'Matchup Rating'!$E$4+5,(L159-1)/'Matchup Rating'!$E$9+5),"")</f>
        <v>5.545487741</v>
      </c>
      <c r="R159" s="17">
        <f t="array" ref="R159">IFNA(INDEX('Player Page'!J:J,MATCH(A159,'Player Page'!A:A,0)),"")</f>
        <v>1.2</v>
      </c>
      <c r="S159" s="10">
        <f t="array" ref="S159">IFNA(INDEX('Player Page'!K:K,MATCH(A159,'Player Page'!A:A,0)),"")</f>
        <v>3.3</v>
      </c>
      <c r="T159" s="10">
        <f t="array" ref="T159">IFNA(INDEX('Player Page'!L:L,MATCH(A159,'Player Page'!A:A,0)),"")</f>
        <v>36.9</v>
      </c>
      <c r="U159" s="18">
        <f t="array" ref="U159">ifna(IF(OR(B159="PG",B159="SG"),XLOOKUP(D159,'Opponent Shot Stats'!$A$41:$A$70,'Opponent Shot Stats'!$R$41:$R$70),IF(OR(B159="SF",B159="PF"),XLOOKUP(D159,'Opponent Shot Stats'!$A$111:$A$140,'Opponent Shot Stats'!$R$111:$R$140),XLOOKUP(D159,'Opponent Shot Stats'!$A$181:$A$210,'Opponent Shot Stats'!$R$181:$R$210))),"")</f>
        <v>0.5485812554</v>
      </c>
      <c r="V159" s="19">
        <f>R159*U159</f>
        <v>0.6582975064</v>
      </c>
      <c r="W159" s="20">
        <f>V159-R159</f>
        <v>-0.5417024936</v>
      </c>
      <c r="X159" s="9" t="str">
        <f t="array" ref="X159">ifna(XLOOKUP(A159,'Recent Minutes Tracker'!A:A,'Recent Minutes Tracker'!O:O),"")</f>
        <v/>
      </c>
      <c r="Y159" s="10">
        <f t="array" ref="Y159">ifna(XLOOKUP(A159,'Recent Minutes Tracker'!A:A,'Recent Minutes Tracker'!M:M),"")</f>
        <v>1.7</v>
      </c>
    </row>
    <row r="160" hidden="1">
      <c r="A160" s="2" t="str">
        <f>Inputs!B526</f>
        <v>Eugene Omoruyi</v>
      </c>
      <c r="B160" s="9" t="str">
        <f t="array" ref="B160:C160">IFNA(INDEX(Inputs!C:D,MATCH(A160,Inputs!B:B,)),"")</f>
        <v>SF</v>
      </c>
      <c r="C160" s="9" t="s">
        <v>37</v>
      </c>
      <c r="D160" s="9" t="str">
        <f t="array" ref="D160">ifna(INDEX(Inputs!F:F,MATCH(A160,Inputs!B:B,0)),"")</f>
        <v>CHI</v>
      </c>
      <c r="E160" s="10" t="str">
        <f t="array" ref="E160">IFNA(INDEX('Player Page'!E:E,MATCH(A160,'Player Page'!A:A,)),"")</f>
        <v/>
      </c>
      <c r="F160" s="10"/>
      <c r="G160" s="10"/>
      <c r="H160" s="12">
        <f t="array" ref="H160">ifna(XLOOKUP(A160,'Recent Minutes Tracker'!A:A,'Recent Minutes Tracker'!P:P,""))</f>
        <v>15.66666667</v>
      </c>
      <c r="I160" s="11">
        <f t="array" ref="I160">IFNA(INDEX('Opponent Defense'!$D$37:$D$67,MATCH(D160,'Opponent Defense'!$A$37:$A$67,0)),"")</f>
        <v>0.9637533727</v>
      </c>
      <c r="J160" s="11"/>
      <c r="K160" s="11">
        <f t="array" ref="K160">ifna(INDEX('Team Defense Hashtag Basketball'!N:N,MATCH(B160&amp;D160,'Team Defense Hashtag Basketball'!A:A,0)),"")</f>
        <v>1.086247086</v>
      </c>
      <c r="L160" s="11"/>
      <c r="M160" s="11"/>
      <c r="N160" s="14">
        <f>E160*I160*K160</f>
        <v>0</v>
      </c>
      <c r="O160" s="11"/>
      <c r="P160" s="16">
        <f>N160-E160</f>
        <v>0</v>
      </c>
      <c r="Q160" s="11"/>
    </row>
    <row r="161" hidden="1">
      <c r="A161" s="2" t="str">
        <f>Inputs!B146</f>
        <v>Evan Fournier</v>
      </c>
      <c r="B161" s="9" t="str">
        <f t="array" ref="B161:C161">IFNA(INDEX(Inputs!C:D,MATCH(A161,Inputs!B:B,)),"")</f>
        <v>SG</v>
      </c>
      <c r="C161" s="9" t="s">
        <v>47</v>
      </c>
      <c r="D161" s="9" t="str">
        <f t="array" ref="D161">ifna(INDEX(Inputs!F:F,MATCH(A161,Inputs!B:B,0)),"")</f>
        <v>BKN</v>
      </c>
      <c r="E161" s="10" t="str">
        <f t="array" ref="E161">IFNA(INDEX('Player Page'!E:E,MATCH(A161,'Player Page'!A:A,)),"")</f>
        <v/>
      </c>
      <c r="F161" s="10"/>
      <c r="G161" s="10"/>
      <c r="H161" s="12" t="str">
        <f t="array" ref="H161">ifna(XLOOKUP(A161,'Recent Minutes Tracker'!A:A,'Recent Minutes Tracker'!P:P,""))</f>
        <v/>
      </c>
      <c r="I161" s="11">
        <f t="array" ref="I161">IFNA(INDEX('Opponent Defense'!$D$37:$D$67,MATCH(D161,'Opponent Defense'!$A$37:$A$67)),"")</f>
        <v>1.012478061</v>
      </c>
      <c r="J161" s="11"/>
      <c r="K161" s="11">
        <f t="array" ref="K161">ifna(INDEX('Team Defense Hashtag Basketball'!N:N,MATCH(B161&amp;D161,'Team Defense Hashtag Basketball'!A:A,0)),"")</f>
        <v>0.935654807</v>
      </c>
      <c r="L161" s="11"/>
      <c r="M161" s="11"/>
    </row>
    <row r="162">
      <c r="A162" s="2" t="str">
        <f>Inputs!B330</f>
        <v>Moses Moody</v>
      </c>
      <c r="B162" s="9" t="str">
        <f t="array" ref="B162:C162">IFNA(INDEX(Inputs!C:D,MATCH(A162,Inputs!B:B,)),"")</f>
        <v>SG</v>
      </c>
      <c r="C162" s="9" t="s">
        <v>48</v>
      </c>
      <c r="D162" s="9" t="str">
        <f t="array" ref="D162">ifna(XLOOKUP(A162,Inputs!B:B,Inputs!F:F,""))</f>
        <v>NOP</v>
      </c>
      <c r="E162" s="10">
        <f t="array" ref="E162">IFNA(INDEX('Player Page'!E:E,MATCH(A162,'Player Page'!A:A,)),"")</f>
        <v>8.7</v>
      </c>
      <c r="F162" s="12">
        <f t="array" ref="F162">IFNA(INDEX('Player Page'!F:F,MATCH(A162,'Player Page'!A:A,)),"")</f>
        <v>0.4833333333</v>
      </c>
      <c r="G162" s="12">
        <f t="array" ref="G162">XLOOKUP(A162,'PPM L10'!B:B,'PPM L10'!X:X)</f>
        <v>0.4972222222</v>
      </c>
      <c r="H162" s="12">
        <f t="array" ref="H162">ifna(XLOOKUP(A162,'Recent Minutes Tracker'!A:A,'Recent Minutes Tracker'!P:P,""))</f>
        <v>23.16666667</v>
      </c>
      <c r="I162" s="11">
        <f t="array" ref="I162">IFNA(INDEX('Opponent Defense'!$E$37:$E$67,MATCH(D162,'Opponent Defense'!$A$37:$A$67,0)),"")</f>
        <v>0.9611651677</v>
      </c>
      <c r="J162" s="11">
        <f t="array" ref="J162">IFNA(INDEX('Opponent Defense'!$E$105:$E$134,MATCH(D162,'Opponent Defense'!$A$105:$A$134,0)),"")</f>
        <v>0.9596324096</v>
      </c>
      <c r="K162" s="11">
        <f t="array" ref="K162">ifna(INDEX('Team Defense Hashtag Basketball'!N:N,MATCH(B162&amp;D162,'Team Defense Hashtag Basketball'!A:A,0)),"")</f>
        <v>1.076457229</v>
      </c>
      <c r="L162" s="11">
        <f>I162*0.1+J162*0.4+K162*0.5</f>
        <v>1.018198095</v>
      </c>
      <c r="M162" s="13">
        <f>(F162+G162)/2*L162</f>
        <v>0.4991998995</v>
      </c>
      <c r="N162" s="14">
        <f>M162*L162*H162</f>
        <v>11.77525496</v>
      </c>
      <c r="O162" s="22"/>
      <c r="P162" s="9" t="str">
        <f>if(O162="","",N162-O162)</f>
        <v/>
      </c>
      <c r="Q162" s="16">
        <f>iferror(if(L162&gt;1,(L162-1)/'Matchup Rating'!$E$4+5,(L162-1)/'Matchup Rating'!$E$9+5),"")</f>
        <v>5.545487741</v>
      </c>
      <c r="R162" s="17">
        <f t="array" ref="R162">IFNA(INDEX('Player Page'!J:J,MATCH(A162,'Player Page'!A:A,0)),"")</f>
        <v>1.1</v>
      </c>
      <c r="S162" s="10">
        <f t="array" ref="S162">IFNA(INDEX('Player Page'!K:K,MATCH(A162,'Player Page'!A:A,0)),"")</f>
        <v>3.1</v>
      </c>
      <c r="T162" s="10">
        <f t="array" ref="T162">IFNA(INDEX('Player Page'!L:L,MATCH(A162,'Player Page'!A:A,0)),"")</f>
        <v>35.8</v>
      </c>
      <c r="U162" s="18">
        <f t="array" ref="U162">ifna(IF(OR(B162="PG",B162="SG"),XLOOKUP(D162,'Opponent Shot Stats'!$A$41:$A$70,'Opponent Shot Stats'!$R$41:$R$70),IF(OR(B162="SF",B162="PF"),XLOOKUP(D162,'Opponent Shot Stats'!$A$111:$A$140,'Opponent Shot Stats'!$R$111:$R$140),XLOOKUP(D162,'Opponent Shot Stats'!$A$181:$A$210,'Opponent Shot Stats'!$R$181:$R$210))),"")</f>
        <v>0.5485812554</v>
      </c>
      <c r="V162" s="19">
        <f>R162*U162</f>
        <v>0.6034393809</v>
      </c>
      <c r="W162" s="20">
        <f>V162-R162</f>
        <v>-0.4965606191</v>
      </c>
      <c r="X162" s="9" t="str">
        <f t="array" ref="X162">ifna(XLOOKUP(A162,'Recent Minutes Tracker'!A:A,'Recent Minutes Tracker'!O:O),"")</f>
        <v/>
      </c>
      <c r="Y162" s="10">
        <f t="array" ref="Y162">ifna(XLOOKUP(A162,'Recent Minutes Tracker'!A:A,'Recent Minutes Tracker'!M:M),"")</f>
        <v>5.7</v>
      </c>
    </row>
    <row r="163" hidden="1">
      <c r="A163" s="2" t="str">
        <f>Inputs!B464</f>
        <v>Filip Petrusev</v>
      </c>
      <c r="B163" s="9" t="str">
        <f t="array" ref="B163:C163">IFNA(INDEX(Inputs!C:D,MATCH(A163,Inputs!B:B,)),"")</f>
        <v>C</v>
      </c>
      <c r="C163" s="9" t="s">
        <v>34</v>
      </c>
      <c r="D163" s="9" t="str">
        <f t="array" ref="D163">ifna(INDEX(Inputs!F:F,MATCH(A163,Inputs!B:B,0)),"")</f>
        <v>PHX</v>
      </c>
      <c r="E163" s="10" t="str">
        <f t="array" ref="E163">IFNA(INDEX('Player Page'!E:E,MATCH(A163,'Player Page'!A:A,)),"")</f>
        <v/>
      </c>
      <c r="F163" s="10"/>
      <c r="G163" s="10"/>
      <c r="H163" s="12">
        <f t="array" ref="H163">ifna(XLOOKUP(A163,'Recent Minutes Tracker'!A:A,'Recent Minutes Tracker'!P:P,""))</f>
        <v>0</v>
      </c>
      <c r="I163" s="11">
        <f t="array" ref="I163">IFNA(INDEX('Opponent Defense'!$D$37:$D$67,MATCH(D163,'Opponent Defense'!$A$37:$A$67,0)),"")</f>
        <v>1.009858454</v>
      </c>
      <c r="J163" s="11"/>
      <c r="K163" s="11">
        <f t="array" ref="K163">ifna(INDEX('Team Defense Hashtag Basketball'!N:N,MATCH(B163&amp;D163,'Team Defense Hashtag Basketball'!A:A,0)),"")</f>
        <v>1.072257466</v>
      </c>
      <c r="L163" s="11"/>
      <c r="M163" s="11"/>
    </row>
    <row r="164" hidden="1">
      <c r="A164" s="2" t="str">
        <f>Inputs!B351</f>
        <v>Frank Ntilikina</v>
      </c>
      <c r="B164" s="9" t="str">
        <f t="array" ref="B164:C164">IFNA(INDEX(Inputs!C:D,MATCH(A164,Inputs!B:B,)),"")</f>
        <v>PG</v>
      </c>
      <c r="C164" s="9" t="s">
        <v>35</v>
      </c>
      <c r="D164" s="9" t="str">
        <f t="array" ref="D164">ifna(INDEX(Inputs!F:F,MATCH(A164,Inputs!B:B,0)),"")</f>
        <v>BOS</v>
      </c>
      <c r="E164" s="10" t="str">
        <f t="array" ref="E164">IFNA(INDEX('Player Page'!E:E,MATCH(A164,'Player Page'!A:A,)),"")</f>
        <v/>
      </c>
      <c r="F164" s="10"/>
      <c r="G164" s="10"/>
      <c r="H164" s="12">
        <f t="array" ref="H164">ifna(XLOOKUP(A164,'Recent Minutes Tracker'!A:A,'Recent Minutes Tracker'!P:P,""))</f>
        <v>0</v>
      </c>
      <c r="I164" s="11">
        <f t="array" ref="I164">IFNA(INDEX('Opponent Defense'!$D$37:$D$67,MATCH(D164,'Opponent Defense'!$A$37:$A$67)),"")</f>
        <v>0.9582521983</v>
      </c>
      <c r="J164" s="11"/>
      <c r="K164" s="11">
        <f t="array" ref="K164">ifna(INDEX('Team Defense Hashtag Basketball'!N:N,MATCH(B164&amp;D164,'Team Defense Hashtag Basketball'!A:A,0)),"")</f>
        <v>0.9381663113</v>
      </c>
      <c r="L164" s="11"/>
      <c r="M164" s="11"/>
    </row>
    <row r="165">
      <c r="A165" s="2" t="str">
        <f>Inputs!B204</f>
        <v>Klay Thompson</v>
      </c>
      <c r="B165" s="9" t="str">
        <f t="array" ref="B165:C165">IFNA(INDEX(Inputs!C:D,MATCH(A165,Inputs!B:B,)),"")</f>
        <v>SG</v>
      </c>
      <c r="C165" s="9" t="s">
        <v>48</v>
      </c>
      <c r="D165" s="9" t="str">
        <f t="array" ref="D165">ifna(XLOOKUP(A165,Inputs!B:B,Inputs!F:F,""))</f>
        <v>NOP</v>
      </c>
      <c r="E165" s="10">
        <f t="array" ref="E165">IFNA(INDEX('Player Page'!E:E,MATCH(A165,'Player Page'!A:A,)),"")</f>
        <v>17.3</v>
      </c>
      <c r="F165" s="12">
        <f t="array" ref="F165">IFNA(INDEX('Player Page'!F:F,MATCH(A165,'Player Page'!A:A,)),"")</f>
        <v>0.5598705502</v>
      </c>
      <c r="G165" s="12">
        <f t="array" ref="G165">XLOOKUP(A165,'PPM L10'!B:B,'PPM L10'!X:X)</f>
        <v>0.6805555556</v>
      </c>
      <c r="H165" s="12">
        <f t="array" ref="H165">ifna(XLOOKUP(A165,'Recent Minutes Tracker'!A:A,'Recent Minutes Tracker'!P:P,""))</f>
        <v>29.83333333</v>
      </c>
      <c r="I165" s="11">
        <f t="array" ref="I165">IFNA(INDEX('Opponent Defense'!$E$37:$E$67,MATCH(D165,'Opponent Defense'!$A$37:$A$67,0)),"")</f>
        <v>0.9611651677</v>
      </c>
      <c r="J165" s="11">
        <f t="array" ref="J165">IFNA(INDEX('Opponent Defense'!$E$105:$E$134,MATCH(D165,'Opponent Defense'!$A$105:$A$134,0)),"")</f>
        <v>0.9596324096</v>
      </c>
      <c r="K165" s="11">
        <f t="array" ref="K165">ifna(INDEX('Team Defense Hashtag Basketball'!N:N,MATCH(B165&amp;D165,'Team Defense Hashtag Basketball'!A:A,0)),"")</f>
        <v>1.076457229</v>
      </c>
      <c r="L165" s="11">
        <f t="shared" ref="L165:L166" si="115">I165*0.1+J165*0.4+K165*0.5</f>
        <v>1.018198095</v>
      </c>
      <c r="M165" s="13">
        <f t="shared" ref="M165:M166" si="116">(F165+G165)/2*L165</f>
        <v>0.6314997491</v>
      </c>
      <c r="N165" s="14">
        <f t="shared" ref="N165:N166" si="117">M165*L165*H165</f>
        <v>19.18258994</v>
      </c>
      <c r="O165" s="15"/>
      <c r="P165" s="9" t="str">
        <f t="shared" ref="P165:P166" si="118">if(O165="","",N165-O165)</f>
        <v/>
      </c>
      <c r="Q165" s="16">
        <f>iferror(if(L165&gt;1,(L165-1)/'Matchup Rating'!$E$4+5,(L165-1)/'Matchup Rating'!$E$9+5),"")</f>
        <v>5.545487741</v>
      </c>
      <c r="R165" s="17">
        <f t="array" ref="R165">IFNA(INDEX('Player Page'!J:J,MATCH(A165,'Player Page'!A:A,0)),"")</f>
        <v>3.3</v>
      </c>
      <c r="S165" s="10">
        <f t="array" ref="S165">IFNA(INDEX('Player Page'!K:K,MATCH(A165,'Player Page'!A:A,0)),"")</f>
        <v>8.9</v>
      </c>
      <c r="T165" s="10">
        <f t="array" ref="T165">IFNA(INDEX('Player Page'!L:L,MATCH(A165,'Player Page'!A:A,0)),"")</f>
        <v>37.4</v>
      </c>
      <c r="U165" s="18">
        <f t="array" ref="U165">ifna(IF(OR(B165="PG",B165="SG"),XLOOKUP(D165,'Opponent Shot Stats'!$A$41:$A$70,'Opponent Shot Stats'!$R$41:$R$70),IF(OR(B165="SF",B165="PF"),XLOOKUP(D165,'Opponent Shot Stats'!$A$111:$A$140,'Opponent Shot Stats'!$R$111:$R$140),XLOOKUP(D165,'Opponent Shot Stats'!$A$181:$A$210,'Opponent Shot Stats'!$R$181:$R$210))),"")</f>
        <v>0.5485812554</v>
      </c>
      <c r="V165" s="19">
        <f t="shared" ref="V165:V166" si="119">R165*U165</f>
        <v>1.810318143</v>
      </c>
      <c r="W165" s="20">
        <f t="shared" ref="W165:W166" si="120">V165-R165</f>
        <v>-1.489681857</v>
      </c>
      <c r="X165" s="9" t="str">
        <f t="array" ref="X165">ifna(XLOOKUP(A165,'Recent Minutes Tracker'!A:A,'Recent Minutes Tracker'!O:O),"")</f>
        <v/>
      </c>
      <c r="Y165" s="10">
        <f t="array" ref="Y165">ifna(XLOOKUP(A165,'Recent Minutes Tracker'!A:A,'Recent Minutes Tracker'!M:M),"")</f>
        <v>-0.1</v>
      </c>
    </row>
    <row r="166">
      <c r="A166" s="2" t="str">
        <f>Inputs!B419</f>
        <v>Dario Saric</v>
      </c>
      <c r="B166" s="9" t="str">
        <f t="array" ref="B166:C166">IFNA(INDEX(Inputs!C:D,MATCH(A166,Inputs!B:B,)),"")</f>
        <v>PF</v>
      </c>
      <c r="C166" s="9" t="s">
        <v>48</v>
      </c>
      <c r="D166" s="9" t="str">
        <f t="array" ref="D166">ifna(XLOOKUP(A166,Inputs!B:B,Inputs!F:F,""))</f>
        <v>NOP</v>
      </c>
      <c r="E166" s="10">
        <f t="array" ref="E166">IFNA(INDEX('Player Page'!E:E,MATCH(A166,'Player Page'!A:A,)),"")</f>
        <v>10.2</v>
      </c>
      <c r="F166" s="12">
        <f t="array" ref="F166">IFNA(INDEX('Player Page'!F:F,MATCH(A166,'Player Page'!A:A,)),"")</f>
        <v>0.4975609756</v>
      </c>
      <c r="G166" s="12" t="str">
        <f t="array" ref="G166">XLOOKUP(A166,'PPM L10'!B:B,'PPM L10'!X:X)</f>
        <v/>
      </c>
      <c r="H166" s="12" t="str">
        <f t="array" ref="H166">ifna(XLOOKUP(A166,'Recent Minutes Tracker'!A:A,'Recent Minutes Tracker'!P:P,""))</f>
        <v/>
      </c>
      <c r="I166" s="11">
        <f t="array" ref="I166">IFNA(INDEX('Opponent Defense'!$E$37:$E$67,MATCH(D166,'Opponent Defense'!$A$37:$A$67,0)),"")</f>
        <v>0.9611651677</v>
      </c>
      <c r="J166" s="11">
        <f t="array" ref="J166">IFNA(INDEX('Opponent Defense'!$E$105:$E$134,MATCH(D166,'Opponent Defense'!$A$105:$A$134,0)),"")</f>
        <v>0.9596324096</v>
      </c>
      <c r="K166" s="11">
        <f t="array" ref="K166">ifna(INDEX('Team Defense Hashtag Basketball'!N:N,MATCH(B166&amp;D166,'Team Defense Hashtag Basketball'!A:A,0)),"")</f>
        <v>0.9357541899</v>
      </c>
      <c r="L166" s="11">
        <f t="shared" si="115"/>
        <v>0.9478465756</v>
      </c>
      <c r="M166" s="13">
        <f t="shared" si="116"/>
        <v>0.2358057334</v>
      </c>
      <c r="N166" s="14">
        <f t="shared" si="117"/>
        <v>0</v>
      </c>
      <c r="O166" s="6"/>
      <c r="P166" s="9" t="str">
        <f t="shared" si="118"/>
        <v/>
      </c>
      <c r="Q166" s="16">
        <f>iferror(if(L166&gt;1,(L166-1)/'Matchup Rating'!$E$4+5,(L166-1)/'Matchup Rating'!$E$9+5),"")</f>
        <v>3.836407986</v>
      </c>
      <c r="R166" s="17">
        <f t="array" ref="R166">IFNA(INDEX('Player Page'!J:J,MATCH(A166,'Player Page'!A:A,0)),"")</f>
        <v>1.5</v>
      </c>
      <c r="S166" s="10">
        <f t="array" ref="S166">IFNA(INDEX('Player Page'!K:K,MATCH(A166,'Player Page'!A:A,0)),"")</f>
        <v>3.8</v>
      </c>
      <c r="T166" s="10">
        <f t="array" ref="T166">IFNA(INDEX('Player Page'!L:L,MATCH(A166,'Player Page'!A:A,0)),"")</f>
        <v>41.2</v>
      </c>
      <c r="U166" s="18">
        <f t="array" ref="U166">ifna(IF(OR(B166="PG",B166="SG"),XLOOKUP(D166,'Opponent Shot Stats'!$A$41:$A$69,'Opponent Shot Stats'!$R$41:$R$69),IF(OR(B166="SF",B166="PF"),XLOOKUP(D166,'Opponent Shot Stats'!$A$111:$A$140,'Opponent Shot Stats'!$R$111:$R$140),XLOOKUP(D166,'Opponent Shot Stats'!$A$181:$A$210,'Opponent Shot Stats'!$R$181:$R$210))),"")</f>
        <v>1.484899329</v>
      </c>
      <c r="V166" s="19">
        <f t="shared" si="119"/>
        <v>2.227348993</v>
      </c>
      <c r="W166" s="20">
        <f t="shared" si="120"/>
        <v>0.7273489933</v>
      </c>
      <c r="X166" s="9" t="str">
        <f t="array" ref="X166">ifna(XLOOKUP(A166,'Recent Minutes Tracker'!A:A,'Recent Minutes Tracker'!O:O),"")</f>
        <v/>
      </c>
      <c r="Y166" s="10" t="str">
        <f t="array" ref="Y166">ifna(XLOOKUP(A166,'Recent Minutes Tracker'!A:A,'Recent Minutes Tracker'!M:M),"")</f>
        <v/>
      </c>
    </row>
    <row r="167" hidden="1">
      <c r="A167" s="2" t="str">
        <f>Inputs!B259</f>
        <v>Furkan Korkmaz</v>
      </c>
      <c r="B167" s="9" t="str">
        <f t="array" ref="B167:C167">IFNA(INDEX(Inputs!C:D,MATCH(A167,Inputs!B:B,)),"")</f>
        <v>SG</v>
      </c>
      <c r="C167" s="9" t="s">
        <v>52</v>
      </c>
      <c r="D167" s="9" t="str">
        <f t="array" ref="D167">ifna(INDEX(Inputs!F:F,MATCH(A167,Inputs!B:B,0)),"")</f>
        <v>ORL</v>
      </c>
      <c r="E167" s="10" t="str">
        <f t="array" ref="E167">IFNA(INDEX('Player Page'!E:E,MATCH(A167,'Player Page'!A:A,)),"")</f>
        <v/>
      </c>
      <c r="F167" s="10"/>
      <c r="G167" s="10"/>
      <c r="H167" s="12" t="str">
        <f t="array" ref="H167">ifna(XLOOKUP(A167,'Recent Minutes Tracker'!A:A,'Recent Minutes Tracker'!P:P,""))</f>
        <v/>
      </c>
      <c r="I167" s="11">
        <f t="array" ref="I167">IFNA(INDEX('Opponent Defense'!$D$37:$D$67,MATCH(D167,'Opponent Defense'!$A$37:$A$67)),"")</f>
        <v>1.038412169</v>
      </c>
      <c r="J167" s="11"/>
      <c r="K167" s="11">
        <f t="array" ref="K167">ifna(INDEX('Team Defense Hashtag Basketball'!N:N,MATCH(B167&amp;D167,'Team Defense Hashtag Basketball'!A:A,0)),"")</f>
        <v>0.8311884936</v>
      </c>
      <c r="L167" s="11"/>
      <c r="M167" s="11"/>
    </row>
    <row r="168" hidden="1">
      <c r="A168" s="2" t="str">
        <f>Inputs!B223</f>
        <v>G.G. Jackson</v>
      </c>
      <c r="B168" s="9" t="str">
        <f t="array" ref="B168:C168">IFNA(INDEX(Inputs!C:D,MATCH(A168,Inputs!B:B,)),"")</f>
        <v>PF</v>
      </c>
      <c r="C168" s="9" t="s">
        <v>40</v>
      </c>
      <c r="D168" s="9" t="str">
        <f t="array" ref="D168">ifna(INDEX(Inputs!F:F,MATCH(A168,Inputs!B:B,0)),"")</f>
        <v>LAL</v>
      </c>
      <c r="E168" s="10" t="str">
        <f t="array" ref="E168">IFNA(INDEX('Player Page'!E:E,MATCH(A168,'Player Page'!A:A,)),"")</f>
        <v/>
      </c>
      <c r="F168" s="10"/>
      <c r="G168" s="10"/>
      <c r="H168" s="12" t="str">
        <f t="array" ref="H168">ifna(XLOOKUP(A168,'Recent Minutes Tracker'!A:A,'Recent Minutes Tracker'!P:P,""))</f>
        <v/>
      </c>
      <c r="I168" s="11">
        <f t="array" ref="I168">IFNA(INDEX('Opponent Defense'!$D$37:$D$67,MATCH(D168,'Opponent Defense'!$A$37:$A$67)),"")</f>
        <v>0.9097894709</v>
      </c>
      <c r="J168" s="11"/>
      <c r="K168" s="11">
        <f t="array" ref="K168">ifna(INDEX('Team Defense Hashtag Basketball'!N:N,MATCH(B168&amp;D168,'Team Defense Hashtag Basketball'!A:A,0)),"")</f>
        <v>1.024208566</v>
      </c>
      <c r="L168" s="11"/>
      <c r="M168" s="11"/>
    </row>
    <row r="169" hidden="1">
      <c r="A169" s="2" t="str">
        <f>Inputs!B298</f>
        <v>Gabe Vincent</v>
      </c>
      <c r="B169" s="9" t="str">
        <f t="array" ref="B169:C169">IFNA(INDEX(Inputs!C:D,MATCH(A169,Inputs!B:B,)),"")</f>
        <v>PG</v>
      </c>
      <c r="C169" s="9" t="s">
        <v>33</v>
      </c>
      <c r="D169" s="9" t="str">
        <f t="array" ref="D169">ifna(INDEX(Inputs!F:F,MATCH(A169,Inputs!B:B,0)),"")</f>
        <v>MEM</v>
      </c>
      <c r="E169" s="10" t="str">
        <f t="array" ref="E169">IFNA(INDEX('Player Page'!E:E,MATCH(A169,'Player Page'!A:A,)),"")</f>
        <v/>
      </c>
      <c r="F169" s="10"/>
      <c r="G169" s="10"/>
      <c r="H169" s="12">
        <f t="array" ref="H169">ifna(XLOOKUP(A169,'Recent Minutes Tracker'!A:A,'Recent Minutes Tracker'!P:P,""))</f>
        <v>14</v>
      </c>
      <c r="I169" s="11">
        <f t="array" ref="I169">IFNA(INDEX('Opponent Defense'!$D$37:$D$67,MATCH(D169,'Opponent Defense'!$A$37:$A$67)),"")</f>
        <v>0.9097894709</v>
      </c>
      <c r="J169" s="11"/>
      <c r="K169" s="11">
        <f t="array" ref="K169">ifna(INDEX('Team Defense Hashtag Basketball'!N:N,MATCH(B169&amp;D169,'Team Defense Hashtag Basketball'!A:A,0)),"")</f>
        <v>1.014925373</v>
      </c>
      <c r="L169" s="11"/>
      <c r="M169" s="11"/>
    </row>
    <row r="170" hidden="1">
      <c r="A170" s="2" t="str">
        <f>Inputs!B502</f>
        <v>Garrett Temple</v>
      </c>
      <c r="B170" s="9" t="str">
        <f t="array" ref="B170:C170">IFNA(INDEX(Inputs!C:D,MATCH(A170,Inputs!B:B,)),"")</f>
        <v>SG</v>
      </c>
      <c r="C170" s="9" t="s">
        <v>45</v>
      </c>
      <c r="D170" s="9" t="str">
        <f t="array" ref="D170">ifna(INDEX(Inputs!F:F,MATCH(A170,Inputs!B:B,0)),"")</f>
        <v>MIA</v>
      </c>
      <c r="E170" s="10" t="str">
        <f t="array" ref="E170">IFNA(INDEX('Player Page'!E:E,MATCH(A170,'Player Page'!A:A,)),"")</f>
        <v/>
      </c>
      <c r="F170" s="10"/>
      <c r="G170" s="10"/>
      <c r="H170" s="12">
        <f t="array" ref="H170">ifna(XLOOKUP(A170,'Recent Minutes Tracker'!A:A,'Recent Minutes Tracker'!P:P,""))</f>
        <v>20.16666667</v>
      </c>
      <c r="I170" s="11">
        <f t="array" ref="I170">IFNA(INDEX('Opponent Defense'!$D$37:$D$67,MATCH(D170,'Opponent Defense'!$A$37:$A$67,0)),"")</f>
        <v>0.9202678985</v>
      </c>
      <c r="J170" s="11"/>
      <c r="K170" s="11">
        <f t="array" ref="K170">ifna(INDEX('Team Defense Hashtag Basketball'!N:N,MATCH(B170&amp;D170,'Team Defense Hashtag Basketball'!A:A,0)),"")</f>
        <v>0.9447388342</v>
      </c>
      <c r="L170" s="11"/>
      <c r="M170" s="11"/>
    </row>
    <row r="171" hidden="1">
      <c r="A171" s="2" t="str">
        <f>Inputs!B299</f>
        <v>Garrison Mathews</v>
      </c>
      <c r="B171" s="9" t="str">
        <f t="array" ref="B171:C171">IFNA(INDEX(Inputs!C:D,MATCH(A171,Inputs!B:B,)),"")</f>
        <v>SG</v>
      </c>
      <c r="C171" s="9" t="s">
        <v>26</v>
      </c>
      <c r="D171" s="9" t="str">
        <f t="array" ref="D171">ifna(INDEX(Inputs!F:F,MATCH(A171,Inputs!B:B,0)),"")</f>
        <v>MIN</v>
      </c>
      <c r="E171" s="10" t="str">
        <f t="array" ref="E171">IFNA(INDEX('Player Page'!E:E,MATCH(A171,'Player Page'!A:A,)),"")</f>
        <v/>
      </c>
      <c r="F171" s="10"/>
      <c r="G171" s="10"/>
      <c r="H171" s="12">
        <f t="array" ref="H171">ifna(XLOOKUP(A171,'Recent Minutes Tracker'!A:A,'Recent Minutes Tracker'!P:P,""))</f>
        <v>18.13333333</v>
      </c>
      <c r="I171" s="11">
        <f t="array" ref="I171">IFNA(INDEX('Opponent Defense'!$D$37:$D$67,MATCH(D171,'Opponent Defense'!$A$37:$A$67)),"")</f>
        <v>1.038412169</v>
      </c>
      <c r="J171" s="11"/>
      <c r="K171" s="11">
        <f t="array" ref="K171">ifna(INDEX('Team Defense Hashtag Basketball'!N:N,MATCH(B171&amp;D171,'Team Defense Hashtag Basketball'!A:A,0)),"")</f>
        <v>0.899318698</v>
      </c>
      <c r="L171" s="11"/>
      <c r="M171" s="11"/>
    </row>
    <row r="172" hidden="1">
      <c r="A172" s="2" t="str">
        <f>Inputs!B185</f>
        <v>Gary Harris</v>
      </c>
      <c r="B172" s="9" t="str">
        <f t="array" ref="B172:C172">IFNA(INDEX(Inputs!C:D,MATCH(A172,Inputs!B:B,)),"")</f>
        <v>SG</v>
      </c>
      <c r="C172" s="9" t="s">
        <v>31</v>
      </c>
      <c r="D172" s="9" t="str">
        <f t="array" ref="D172">ifna(INDEX(Inputs!F:F,MATCH(A172,Inputs!B:B,0)),"")</f>
        <v>PHI</v>
      </c>
      <c r="E172" s="10" t="str">
        <f t="array" ref="E172">IFNA(INDEX('Player Page'!E:E,MATCH(A172,'Player Page'!A:A,)),"")</f>
        <v/>
      </c>
      <c r="F172" s="10"/>
      <c r="G172" s="10"/>
      <c r="H172" s="12">
        <f t="array" ref="H172">ifna(XLOOKUP(A172,'Recent Minutes Tracker'!A:A,'Recent Minutes Tracker'!P:P,""))</f>
        <v>29.4</v>
      </c>
      <c r="I172" s="11">
        <f t="array" ref="I172">IFNA(INDEX('Opponent Defense'!$E$37:$E$67,MATCH(D172,'Opponent Defense'!$A$37:$A$67,0)),"")</f>
        <v>0.9942395333</v>
      </c>
      <c r="J172" s="11"/>
      <c r="K172" s="11">
        <f t="array" ref="K172">ifna(INDEX('Team Defense Hashtag Basketball'!N:N,MATCH(B172&amp;D172,'Team Defense Hashtag Basketball'!A:A,0)),"")</f>
        <v>0.8675246026</v>
      </c>
      <c r="L172" s="11"/>
      <c r="M172" s="11"/>
      <c r="N172" s="14">
        <f t="shared" ref="N172:N173" si="121">E172*I172*K172</f>
        <v>0</v>
      </c>
      <c r="O172" s="16"/>
      <c r="P172" s="16">
        <f>if(D172="","",N172-E172)</f>
        <v>0</v>
      </c>
      <c r="Q172" s="16"/>
      <c r="R172" s="17" t="str">
        <f t="array" ref="R172">IFNA(INDEX('Player Page'!J:J,MATCH(A172,'Player Page'!A:A,0)),"")</f>
        <v/>
      </c>
      <c r="S172" s="10" t="str">
        <f t="array" ref="S172">IFNA(INDEX('Player Page'!K:K,MATCH(A172,'Player Page'!A:A,0)),"")</f>
        <v/>
      </c>
      <c r="T172" s="10" t="str">
        <f t="array" ref="T172">IFNA(INDEX('Player Page'!L:L,MATCH(A172,'Player Page'!A:A,0)),"")</f>
        <v/>
      </c>
      <c r="U172" s="20"/>
      <c r="V172" s="19" t="str">
        <f>#REF!*T172*#REF!/100</f>
        <v>#REF!</v>
      </c>
      <c r="W172" s="9" t="str">
        <f>V172-R172</f>
        <v>#REF!</v>
      </c>
    </row>
    <row r="173" hidden="1">
      <c r="A173" s="2" t="str">
        <f>Inputs!B199</f>
        <v>Gary Payton II</v>
      </c>
      <c r="B173" s="9" t="str">
        <f t="array" ref="B173:C173">IFNA(INDEX(Inputs!C:D,MATCH(A173,Inputs!B:B,)),"")</f>
        <v>SG</v>
      </c>
      <c r="C173" s="9" t="s">
        <v>48</v>
      </c>
      <c r="D173" s="9" t="str">
        <f t="array" ref="D173">ifna(INDEX(Inputs!F:F,MATCH(A173,Inputs!B:B,0)),"")</f>
        <v>NOP</v>
      </c>
      <c r="E173" s="10" t="str">
        <f t="array" ref="E173">IFNA(INDEX('Player Page'!E:E,MATCH(A173,'Player Page'!A:A,)),"")</f>
        <v/>
      </c>
      <c r="F173" s="10"/>
      <c r="G173" s="10"/>
      <c r="H173" s="12" t="str">
        <f t="array" ref="H173">ifna(XLOOKUP(A173,'Recent Minutes Tracker'!A:A,'Recent Minutes Tracker'!P:P,""))</f>
        <v/>
      </c>
      <c r="I173" s="11">
        <f t="array" ref="I173">IFNA(INDEX('Opponent Defense'!$D$37:$D$67,MATCH(D173,'Opponent Defense'!$A$37:$A$67,0)),"")</f>
        <v>0.9401769108</v>
      </c>
      <c r="J173" s="11"/>
      <c r="K173" s="11">
        <f t="array" ref="K173">ifna(INDEX('Team Defense Hashtag Basketball'!N:N,MATCH(B173&amp;D173,'Team Defense Hashtag Basketball'!A:A,0)),"")</f>
        <v>1.076457229</v>
      </c>
      <c r="L173" s="11"/>
      <c r="M173" s="11"/>
      <c r="N173" s="14">
        <f t="shared" si="121"/>
        <v>0</v>
      </c>
      <c r="O173" s="11"/>
      <c r="Q173" s="11"/>
    </row>
    <row r="174" hidden="1">
      <c r="A174" s="2" t="str">
        <f>Inputs!B471</f>
        <v>Gary Trent, Jr.</v>
      </c>
      <c r="B174" s="9" t="str">
        <f t="array" ref="B174:C174">IFNA(INDEX(Inputs!C:D,MATCH(A174,Inputs!B:B,)),"")</f>
        <v>SG</v>
      </c>
      <c r="C174" s="9" t="s">
        <v>45</v>
      </c>
      <c r="D174" s="9" t="str">
        <f t="array" ref="D174">ifna(INDEX(Inputs!F:F,MATCH(A174,Inputs!B:B,0)),"")</f>
        <v>MIA</v>
      </c>
      <c r="E174" s="10" t="str">
        <f t="array" ref="E174">IFNA(INDEX('Player Page'!E:E,MATCH(A174,'Player Page'!A:A,)),"")</f>
        <v/>
      </c>
      <c r="F174" s="10"/>
      <c r="G174" s="10"/>
      <c r="H174" s="12" t="str">
        <f t="array" ref="H174">ifna(XLOOKUP(A174,'Recent Minutes Tracker'!A:A,'Recent Minutes Tracker'!P:P,""))</f>
        <v/>
      </c>
      <c r="I174" s="11">
        <f t="array" ref="I174">IFNA(INDEX('Opponent Defense'!$D$37:$D$67,MATCH(D174,'Opponent Defense'!$A$37:$A$67)),"")</f>
        <v>0.9097894709</v>
      </c>
      <c r="J174" s="11"/>
      <c r="K174" s="11">
        <f t="array" ref="K174">ifna(INDEX('Team Defense Hashtag Basketball'!N:N,MATCH(B174&amp;D174,'Team Defense Hashtag Basketball'!A:A,0)),"")</f>
        <v>0.9447388342</v>
      </c>
      <c r="L174" s="11"/>
      <c r="M174" s="11"/>
    </row>
    <row r="175">
      <c r="A175" s="2" t="str">
        <f>Inputs!B197</f>
        <v>Jonathan Kuminga</v>
      </c>
      <c r="B175" s="9" t="str">
        <f t="array" ref="B175:C175">IFNA(INDEX(Inputs!C:D,MATCH(A175,Inputs!B:B,)),"")</f>
        <v>PF</v>
      </c>
      <c r="C175" s="9" t="s">
        <v>48</v>
      </c>
      <c r="D175" s="9" t="str">
        <f t="array" ref="D175">ifna(XLOOKUP(A175,Inputs!B:B,Inputs!F:F,""))</f>
        <v>NOP</v>
      </c>
      <c r="E175" s="10">
        <f t="array" ref="E175">IFNA(INDEX('Player Page'!E:E,MATCH(A175,'Player Page'!A:A,)),"")</f>
        <v>15.1</v>
      </c>
      <c r="F175" s="12">
        <f t="array" ref="F175">IFNA(INDEX('Player Page'!F:F,MATCH(A175,'Player Page'!A:A,)),"")</f>
        <v>0.6088709677</v>
      </c>
      <c r="G175" s="12">
        <f t="array" ref="G175">XLOOKUP(A175,'PPM L10'!B:B,'PPM L10'!X:X)</f>
        <v>0.6805555556</v>
      </c>
      <c r="H175" s="12">
        <f t="array" ref="H175">ifna(XLOOKUP(A175,'Recent Minutes Tracker'!A:A,'Recent Minutes Tracker'!P:P,""))</f>
        <v>27.93333333</v>
      </c>
      <c r="I175" s="11">
        <f t="array" ref="I175">IFNA(INDEX('Opponent Defense'!$E$37:$E$67,MATCH(D175,'Opponent Defense'!$A$37:$A$67,0)),"")</f>
        <v>0.9611651677</v>
      </c>
      <c r="J175" s="11">
        <f t="array" ref="J175">IFNA(INDEX('Opponent Defense'!$E$105:$E$134,MATCH(D175,'Opponent Defense'!$A$105:$A$134,0)),"")</f>
        <v>0.9596324096</v>
      </c>
      <c r="K175" s="11">
        <f t="array" ref="K175">ifna(INDEX('Team Defense Hashtag Basketball'!N:N,MATCH(B175&amp;D175,'Team Defense Hashtag Basketball'!A:A,0)),"")</f>
        <v>0.9357541899</v>
      </c>
      <c r="L175" s="11">
        <f t="shared" ref="L175:L176" si="122">I175*0.1+J175*0.4+K175*0.5</f>
        <v>0.9478465756</v>
      </c>
      <c r="M175" s="13">
        <f t="shared" ref="M175:M176" si="123">(F175+G175)/2*L175</f>
        <v>0.6110892573</v>
      </c>
      <c r="N175" s="14">
        <f t="shared" ref="N175:N176" si="124">M175*L175*H175</f>
        <v>16.17951349</v>
      </c>
      <c r="O175" s="6"/>
      <c r="P175" s="9" t="str">
        <f t="shared" ref="P175:P176" si="125">if(O175="","",N175-O175)</f>
        <v/>
      </c>
      <c r="Q175" s="16">
        <f>iferror(if(L175&gt;1,(L175-1)/'Matchup Rating'!$E$4+5,(L175-1)/'Matchup Rating'!$E$9+5),"")</f>
        <v>3.836407986</v>
      </c>
      <c r="R175" s="17">
        <f t="array" ref="R175">IFNA(INDEX('Player Page'!J:J,MATCH(A175,'Player Page'!A:A,0)),"")</f>
        <v>0.8</v>
      </c>
      <c r="S175" s="10">
        <f t="array" ref="S175">IFNA(INDEX('Player Page'!K:K,MATCH(A175,'Player Page'!A:A,0)),"")</f>
        <v>2.6</v>
      </c>
      <c r="T175" s="10">
        <f t="array" ref="T175">IFNA(INDEX('Player Page'!L:L,MATCH(A175,'Player Page'!A:A,0)),"")</f>
        <v>33</v>
      </c>
      <c r="U175" s="18">
        <f t="array" ref="U175">ifna(IF(OR(B175="PG",B175="SG"),XLOOKUP(D175,'Opponent Shot Stats'!$A$41:$A$70,'Opponent Shot Stats'!$R$41:$R$70),IF(OR(B175="SF",B175="PF"),XLOOKUP(D175,'Opponent Shot Stats'!$A$111:$A$140,'Opponent Shot Stats'!$R$111:$R$140),XLOOKUP(D175,'Opponent Shot Stats'!$A$181:$A$210,'Opponent Shot Stats'!$R$181:$R$210))),"")</f>
        <v>1.484899329</v>
      </c>
      <c r="V175" s="19">
        <f t="shared" ref="V175:V176" si="126">R175*U175</f>
        <v>1.187919463</v>
      </c>
      <c r="W175" s="20">
        <f t="shared" ref="W175:W176" si="127">V175-R175</f>
        <v>0.3879194631</v>
      </c>
      <c r="X175" s="9" t="str">
        <f t="array" ref="X175">ifna(XLOOKUP(A175,'Recent Minutes Tracker'!A:A,'Recent Minutes Tracker'!O:O),"")</f>
        <v/>
      </c>
      <c r="Y175" s="10">
        <f t="array" ref="Y175">ifna(XLOOKUP(A175,'Recent Minutes Tracker'!A:A,'Recent Minutes Tracker'!M:M),"")</f>
        <v>-2.8</v>
      </c>
    </row>
    <row r="176">
      <c r="A176" s="2" t="str">
        <f>Inputs!B206</f>
        <v>Andrew Wiggins</v>
      </c>
      <c r="B176" s="9" t="str">
        <f t="array" ref="B176:C176">IFNA(INDEX(Inputs!C:D,MATCH(A176,Inputs!B:B,)),"")</f>
        <v>SF</v>
      </c>
      <c r="C176" s="9" t="s">
        <v>48</v>
      </c>
      <c r="D176" s="9" t="str">
        <f t="array" ref="D176">ifna(XLOOKUP(A176,Inputs!B:B,Inputs!F:F,""))</f>
        <v>NOP</v>
      </c>
      <c r="E176" s="10">
        <f t="array" ref="E176">IFNA(INDEX('Player Page'!E:E,MATCH(A176,'Player Page'!A:A,)),"")</f>
        <v>12.2</v>
      </c>
      <c r="F176" s="12">
        <f t="array" ref="F176">IFNA(INDEX('Player Page'!F:F,MATCH(A176,'Player Page'!A:A,)),"")</f>
        <v>0.4501845018</v>
      </c>
      <c r="G176" s="12">
        <f t="array" ref="G176">XLOOKUP(A176,'PPM L10'!B:B,'PPM L10'!X:X)</f>
        <v>0.5388888889</v>
      </c>
      <c r="H176" s="12">
        <f t="array" ref="H176">ifna(XLOOKUP(A176,'Recent Minutes Tracker'!A:A,'Recent Minutes Tracker'!P:P,""))</f>
        <v>25.76666667</v>
      </c>
      <c r="I176" s="11">
        <f t="array" ref="I176">IFNA(INDEX('Opponent Defense'!$E$37:$E$67,MATCH(D176,'Opponent Defense'!$A$37:$A$67,0)),"")</f>
        <v>0.9611651677</v>
      </c>
      <c r="J176" s="11">
        <f t="array" ref="J176">IFNA(INDEX('Opponent Defense'!$E$105:$E$134,MATCH(D176,'Opponent Defense'!$A$105:$A$134,0)),"")</f>
        <v>0.9596324096</v>
      </c>
      <c r="K176" s="11">
        <f t="array" ref="K176">ifna(INDEX('Team Defense Hashtag Basketball'!N:N,MATCH(B176&amp;D176,'Team Defense Hashtag Basketball'!A:A,0)),"")</f>
        <v>0.8811188811</v>
      </c>
      <c r="L176" s="11">
        <f t="shared" si="122"/>
        <v>0.9205289212</v>
      </c>
      <c r="M176" s="13">
        <f t="shared" si="123"/>
        <v>0.4552353307</v>
      </c>
      <c r="N176" s="14">
        <f t="shared" si="124"/>
        <v>10.79770945</v>
      </c>
      <c r="O176" s="6"/>
      <c r="P176" s="9" t="str">
        <f t="shared" si="125"/>
        <v/>
      </c>
      <c r="Q176" s="16">
        <f>iferror(if(L176&gt;1,(L176-1)/'Matchup Rating'!$E$4+5,(L176-1)/'Matchup Rating'!$E$9+5),"")</f>
        <v>3.22692539</v>
      </c>
      <c r="R176" s="17">
        <f t="array" ref="R176">IFNA(INDEX('Player Page'!J:J,MATCH(A176,'Player Page'!A:A,0)),"")</f>
        <v>1</v>
      </c>
      <c r="S176" s="10">
        <f t="array" ref="S176">IFNA(INDEX('Player Page'!K:K,MATCH(A176,'Player Page'!A:A,0)),"")</f>
        <v>3.1</v>
      </c>
      <c r="T176" s="10">
        <f t="array" ref="T176">IFNA(INDEX('Player Page'!L:L,MATCH(A176,'Player Page'!A:A,0)),"")</f>
        <v>31.1</v>
      </c>
      <c r="U176" s="18">
        <f t="array" ref="U176">ifna(IF(OR(B176="PG",B176="SG"),XLOOKUP(D176,'Opponent Shot Stats'!$A$41:$A$70,'Opponent Shot Stats'!$R$41:$R$70),IF(OR(B176="SF",B176="PF"),XLOOKUP(D176,'Opponent Shot Stats'!$A$111:$A$140,'Opponent Shot Stats'!$R$111:$R$140),XLOOKUP(D176,'Opponent Shot Stats'!$A$181:$A$210,'Opponent Shot Stats'!$R$181:$R$210))),"")</f>
        <v>1.484899329</v>
      </c>
      <c r="V176" s="19">
        <f t="shared" si="126"/>
        <v>1.484899329</v>
      </c>
      <c r="W176" s="20">
        <f t="shared" si="127"/>
        <v>0.4848993289</v>
      </c>
      <c r="X176" s="9" t="str">
        <f t="array" ref="X176">ifna(XLOOKUP(A176,'Recent Minutes Tracker'!A:A,'Recent Minutes Tracker'!O:O),"")</f>
        <v>DNP</v>
      </c>
      <c r="Y176" s="10">
        <f t="array" ref="Y176">ifna(XLOOKUP(A176,'Recent Minutes Tracker'!A:A,'Recent Minutes Tracker'!M:M),"")</f>
        <v>-5.3</v>
      </c>
    </row>
    <row r="177" hidden="1">
      <c r="A177" s="2" t="str">
        <f>Inputs!B44</f>
        <v>Goga Bitadze</v>
      </c>
      <c r="B177" s="9" t="str">
        <f t="array" ref="B177:C177">IFNA(INDEX(Inputs!C:D,MATCH(A177,Inputs!B:B,)),"")</f>
        <v>C</v>
      </c>
      <c r="C177" s="9" t="s">
        <v>31</v>
      </c>
      <c r="D177" s="9" t="str">
        <f t="array" ref="D177">ifna(INDEX(Inputs!F:F,MATCH(A177,Inputs!B:B,0)),"")</f>
        <v>PHI</v>
      </c>
      <c r="E177" s="10">
        <f t="array" ref="E177">IFNA(INDEX('Player Page'!E:E,MATCH(A177,'Player Page'!A:A,)),"")</f>
        <v>6.5</v>
      </c>
      <c r="F177" s="10"/>
      <c r="G177" s="10"/>
      <c r="H177" s="12">
        <f t="array" ref="H177">ifna(XLOOKUP(A177,'Recent Minutes Tracker'!A:A,'Recent Minutes Tracker'!P:P,""))</f>
        <v>10.3</v>
      </c>
      <c r="I177" s="11">
        <f t="array" ref="I177">IFNA(INDEX('Opponent Defense'!$D$37:$D$67,MATCH(D177,'Opponent Defense'!$A$37:$A$67,0)),"")</f>
        <v>1.060940788</v>
      </c>
      <c r="J177" s="11"/>
      <c r="K177" s="11">
        <f t="array" ref="K177">ifna(INDEX('Team Defense Hashtag Basketball'!N:N,MATCH(B177&amp;D177,'Team Defense Hashtag Basketball'!A:A,0)),"")</f>
        <v>0.8680179483</v>
      </c>
      <c r="L177" s="11"/>
      <c r="M177" s="11"/>
      <c r="N177" s="14">
        <f>E177*I177*K177</f>
        <v>5.9859517</v>
      </c>
      <c r="O177" s="11"/>
      <c r="Q177" s="11"/>
    </row>
    <row r="178" hidden="1">
      <c r="A178" s="2" t="str">
        <f>Inputs!B89</f>
        <v>Gordon Hayward</v>
      </c>
      <c r="B178" s="9" t="str">
        <f t="array" ref="B178:C178">IFNA(INDEX(Inputs!C:D,MATCH(A178,Inputs!B:B,)),"")</f>
        <v>SF</v>
      </c>
      <c r="C178" s="9" t="s">
        <v>29</v>
      </c>
      <c r="D178" s="9" t="str">
        <f t="array" ref="D178">ifna(XLOOKUP(A178,Inputs!B:B,Inputs!F:F,""))</f>
        <v>MIL</v>
      </c>
      <c r="E178" s="10" t="str">
        <f t="array" ref="E178">IFNA(INDEX('Player Page'!E:E,MATCH(A178,'Player Page'!A:A,)),"")</f>
        <v/>
      </c>
      <c r="F178" s="12" t="str">
        <f t="array" ref="F178">IFNA(INDEX('Player Page'!F:F,MATCH(A178,'Player Page'!A:A,)),"")</f>
        <v/>
      </c>
      <c r="G178" s="12">
        <f t="array" ref="G178">XLOOKUP(A178,'PPM L10'!B:B,'PPM L10'!X:X)</f>
        <v>0.3</v>
      </c>
      <c r="H178" s="12">
        <f t="array" ref="H178">ifna(XLOOKUP(A178,'Recent Minutes Tracker'!A:A,'Recent Minutes Tracker'!P:P,""))</f>
        <v>15.63333333</v>
      </c>
      <c r="I178" s="11">
        <f t="array" ref="I178">IFNA(INDEX('Opponent Defense'!$E$37:$E$67,MATCH(D178,'Opponent Defense'!$A$37:$A$67,0)),"")</f>
        <v>1.000533036</v>
      </c>
      <c r="J178" s="11">
        <f t="array" ref="J178">IFNA(INDEX('Opponent Defense'!$E$105:$E$134,MATCH(D178,'Opponent Defense'!$A$105:$A$134,0)),"")</f>
        <v>1.002708179</v>
      </c>
      <c r="K178" s="11">
        <f t="array" ref="K178">ifna(INDEX('Team Defense Hashtag Basketball'!N:N,MATCH(B178&amp;D178,'Team Defense Hashtag Basketball'!A:A,0)),"")</f>
        <v>0.9743589744</v>
      </c>
      <c r="L178" s="11">
        <f>I178*0.1+J178*0.4+K178*0.5</f>
        <v>0.9883160622</v>
      </c>
      <c r="M178" s="13">
        <f>(F178+G178)/2*L178</f>
        <v>0.1482474093</v>
      </c>
      <c r="N178" s="14">
        <f>M178*L178*H178</f>
        <v>2.290522458</v>
      </c>
      <c r="O178" s="16"/>
      <c r="P178" s="9" t="str">
        <f>if(O178="","",N178-O178)</f>
        <v/>
      </c>
      <c r="Q178" s="16">
        <f>iferror(if(L178&gt;1,(L178-1)/'Matchup Rating'!$E$4+5,(L178-1)/'Matchup Rating'!$E$9+5),"")</f>
        <v>4.739320345</v>
      </c>
      <c r="R178" s="17" t="str">
        <f t="array" ref="R178">IFNA(INDEX('Player Page'!J:J,MATCH(A178,'Player Page'!A:A,0)),"")</f>
        <v/>
      </c>
      <c r="S178" s="10" t="str">
        <f t="array" ref="S178">IFNA(INDEX('Player Page'!K:K,MATCH(A178,'Player Page'!A:A,0)),"")</f>
        <v/>
      </c>
      <c r="T178" s="10" t="str">
        <f t="array" ref="T178">IFNA(INDEX('Player Page'!L:L,MATCH(A178,'Player Page'!A:A,0)),"")</f>
        <v/>
      </c>
      <c r="U178" s="18">
        <f t="array" ref="U178">ifna(IF(OR(B178="PG",B178="SG"),XLOOKUP(D178,'Opponent Shot Stats'!$A$41:$A$69,'Opponent Shot Stats'!$R$41:$R$69),IF(OR(B178="SF",B178="PF"),XLOOKUP(D178,'Opponent Shot Stats'!$A$111:$A$140,'Opponent Shot Stats'!$R$111:$R$140),XLOOKUP(D178,'Opponent Shot Stats'!$A$181:$A$210,'Opponent Shot Stats'!$R$181:$R$210))),"")</f>
        <v>0.9563758389</v>
      </c>
      <c r="V178" s="19">
        <f>R178*U178</f>
        <v>0</v>
      </c>
      <c r="W178" s="20">
        <f>V178-R178</f>
        <v>0</v>
      </c>
      <c r="X178" s="9" t="str">
        <f t="array" ref="X178">ifna(XLOOKUP(A178,'Recent Minutes Tracker'!A:A,'Recent Minutes Tracker'!O:O),"")</f>
        <v>DNP</v>
      </c>
    </row>
    <row r="179" hidden="1">
      <c r="A179" s="2" t="str">
        <f>Inputs!B493</f>
        <v>Gradey Dick</v>
      </c>
      <c r="B179" s="9" t="str">
        <f t="array" ref="B179:C179">IFNA(INDEX(Inputs!C:D,MATCH(A179,Inputs!B:B,)),"")</f>
        <v>SG</v>
      </c>
      <c r="C179" s="9" t="s">
        <v>45</v>
      </c>
      <c r="D179" s="9" t="str">
        <f t="array" ref="D179">ifna(INDEX(Inputs!F:F,MATCH(A179,Inputs!B:B,0)),"")</f>
        <v>MIA</v>
      </c>
      <c r="E179" s="10" t="str">
        <f t="array" ref="E179">IFNA(INDEX('Player Page'!E:E,MATCH(A179,'Player Page'!A:A,)),"")</f>
        <v/>
      </c>
      <c r="F179" s="10"/>
      <c r="G179" s="10"/>
      <c r="H179" s="12">
        <f t="array" ref="H179">ifna(XLOOKUP(A179,'Recent Minutes Tracker'!A:A,'Recent Minutes Tracker'!P:P,""))</f>
        <v>29.43333333</v>
      </c>
      <c r="I179" s="11">
        <f t="array" ref="I179">IFNA(INDEX('Opponent Defense'!$D$37:$D$67,MATCH(D179,'Opponent Defense'!$A$37:$A$67)),"")</f>
        <v>0.9097894709</v>
      </c>
      <c r="J179" s="11"/>
      <c r="K179" s="11">
        <f t="array" ref="K179">ifna(INDEX('Team Defense Hashtag Basketball'!N:N,MATCH(B179&amp;D179,'Team Defense Hashtag Basketball'!A:A,0)),"")</f>
        <v>0.9447388342</v>
      </c>
      <c r="L179" s="11"/>
      <c r="M179" s="11"/>
      <c r="N179" s="14">
        <f>E179*I179*K179</f>
        <v>0</v>
      </c>
      <c r="O179" s="11"/>
      <c r="Q179" s="11"/>
    </row>
    <row r="180">
      <c r="A180" s="2" t="str">
        <f>Inputs!B194</f>
        <v>Stephen Curry</v>
      </c>
      <c r="B180" s="9" t="str">
        <f t="array" ref="B180:C180">IFNA(INDEX(Inputs!C:D,MATCH(A180,Inputs!B:B,)),"")</f>
        <v>PG</v>
      </c>
      <c r="C180" s="9" t="s">
        <v>48</v>
      </c>
      <c r="D180" s="9" t="str">
        <f t="array" ref="D180">ifna(XLOOKUP(A180,Inputs!B:B,Inputs!F:F,""))</f>
        <v>NOP</v>
      </c>
      <c r="E180" s="10">
        <f t="array" ref="E180">IFNA(INDEX('Player Page'!E:E,MATCH(A180,'Player Page'!A:A,)),"")</f>
        <v>28.1</v>
      </c>
      <c r="F180" s="12">
        <f t="array" ref="F180">IFNA(INDEX('Player Page'!F:F,MATCH(A180,'Player Page'!A:A,)),"")</f>
        <v>0.8338278932</v>
      </c>
      <c r="G180" s="12">
        <f t="array" ref="G180">XLOOKUP(A180,'PPM L10'!B:B,'PPM L10'!X:X)</f>
        <v>0.725</v>
      </c>
      <c r="H180" s="12">
        <f t="array" ref="H180">ifna(XLOOKUP(A180,'Recent Minutes Tracker'!A:A,'Recent Minutes Tracker'!P:P,""))</f>
        <v>32.83333333</v>
      </c>
      <c r="I180" s="11">
        <f t="array" ref="I180">IFNA(INDEX('Opponent Defense'!$E$37:$E$67,MATCH(D180,'Opponent Defense'!$A$37:$A$67,0)),"")</f>
        <v>0.9611651677</v>
      </c>
      <c r="J180" s="11">
        <f t="array" ref="J180">IFNA(INDEX('Opponent Defense'!$E$105:$E$134,MATCH(D180,'Opponent Defense'!$A$105:$A$134,0)),"")</f>
        <v>0.9596324096</v>
      </c>
      <c r="K180" s="11">
        <f t="array" ref="K180">ifna(INDEX('Team Defense Hashtag Basketball'!N:N,MATCH(B180&amp;D180,'Team Defense Hashtag Basketball'!A:A,0)),"")</f>
        <v>0.8614072495</v>
      </c>
      <c r="L180" s="11">
        <f t="shared" ref="L180:L181" si="128">I180*0.1+J180*0.4+K180*0.5</f>
        <v>0.9106731053</v>
      </c>
      <c r="M180" s="13">
        <f t="shared" ref="M180:M181" si="129">(F180+G180)/2*L180</f>
        <v>0.7097913191</v>
      </c>
      <c r="N180" s="14">
        <f t="shared" ref="N180:N181" si="130">M180*L180*H180</f>
        <v>21.22306822</v>
      </c>
      <c r="O180" s="15"/>
      <c r="P180" s="9" t="str">
        <f t="shared" ref="P180:P181" si="131">if(O180="","",N180-O180)</f>
        <v/>
      </c>
      <c r="Q180" s="16">
        <f>iferror(if(L180&gt;1,(L180-1)/'Matchup Rating'!$E$4+5,(L180-1)/'Matchup Rating'!$E$9+5),"")</f>
        <v>3.007032857</v>
      </c>
      <c r="R180" s="17">
        <f t="array" ref="R180">IFNA(INDEX('Player Page'!J:J,MATCH(A180,'Player Page'!A:A,0)),"")</f>
        <v>4.9</v>
      </c>
      <c r="S180" s="10">
        <f t="array" ref="S180">IFNA(INDEX('Player Page'!K:K,MATCH(A180,'Player Page'!A:A,0)),"")</f>
        <v>11.8</v>
      </c>
      <c r="T180" s="10">
        <f t="array" ref="T180">IFNA(INDEX('Player Page'!L:L,MATCH(A180,'Player Page'!A:A,0)),"")</f>
        <v>41.1</v>
      </c>
      <c r="U180" s="18">
        <f t="array" ref="U180">ifna(IF(OR(B180="PG",B180="SG"),XLOOKUP(D180,'Opponent Shot Stats'!$A$41:$A$70,'Opponent Shot Stats'!$R$41:$R$70),IF(OR(B180="SF",B180="PF"),XLOOKUP(D180,'Opponent Shot Stats'!$A$111:$A$140,'Opponent Shot Stats'!$R$111:$R$140),XLOOKUP(D180,'Opponent Shot Stats'!$A$181:$A$210,'Opponent Shot Stats'!$R$181:$R$210))),"")</f>
        <v>0.5485812554</v>
      </c>
      <c r="V180" s="19">
        <f t="shared" ref="V180:V181" si="132">R180*U180</f>
        <v>2.688048151</v>
      </c>
      <c r="W180" s="20">
        <f t="shared" ref="W180:W181" si="133">V180-R180</f>
        <v>-2.211951849</v>
      </c>
      <c r="X180" s="9" t="str">
        <f t="array" ref="X180">ifna(XLOOKUP(A180,'Recent Minutes Tracker'!A:A,'Recent Minutes Tracker'!O:O),"")</f>
        <v>DNP</v>
      </c>
      <c r="Y180" s="10">
        <f t="array" ref="Y180">ifna(XLOOKUP(A180,'Recent Minutes Tracker'!A:A,'Recent Minutes Tracker'!M:M),"")</f>
        <v>0.3</v>
      </c>
    </row>
    <row r="181">
      <c r="A181" s="2" t="str">
        <f>Inputs!B225</f>
        <v>Fred VanVleet</v>
      </c>
      <c r="B181" s="9" t="str">
        <f t="array" ref="B181:C181">IFNA(INDEX(Inputs!C:D,MATCH(A181,Inputs!B:B,)),"")</f>
        <v>PG</v>
      </c>
      <c r="C181" s="9" t="s">
        <v>28</v>
      </c>
      <c r="D181" s="9" t="str">
        <f t="array" ref="D181">ifna(XLOOKUP(A181,Inputs!B:B,Inputs!F:F,""))</f>
        <v>POR</v>
      </c>
      <c r="E181" s="10">
        <f t="array" ref="E181">IFNA(INDEX('Player Page'!E:E,MATCH(A181,'Player Page'!A:A,)),"")</f>
        <v>16.6</v>
      </c>
      <c r="F181" s="12">
        <f t="array" ref="F181">IFNA(INDEX('Player Page'!F:F,MATCH(A181,'Player Page'!A:A,)),"")</f>
        <v>0.4510869565</v>
      </c>
      <c r="G181" s="12">
        <f t="array" ref="G181">XLOOKUP(A181,'PPM L10'!B:B,'PPM L10'!X:X)</f>
        <v>0.4694444444</v>
      </c>
      <c r="H181" s="12">
        <f t="array" ref="H181">ifna(XLOOKUP(A181,'Recent Minutes Tracker'!A:A,'Recent Minutes Tracker'!P:P,""))</f>
        <v>37.3</v>
      </c>
      <c r="I181" s="11">
        <f t="array" ref="I181">IFNA(INDEX('Opponent Defense'!$E$37:$E$67,MATCH(D181,'Opponent Defense'!$A$37:$A$67,0)),"")</f>
        <v>1.011395039</v>
      </c>
      <c r="J181" s="11">
        <f t="array" ref="J181">IFNA(INDEX('Opponent Defense'!$E$105:$E$134,MATCH(D181,'Opponent Defense'!$A$105:$A$134,0)),"")</f>
        <v>1.079287323</v>
      </c>
      <c r="K181" s="11">
        <f t="array" ref="K181">ifna(INDEX('Team Defense Hashtag Basketball'!N:N,MATCH(B181&amp;D181,'Team Defense Hashtag Basketball'!A:A,0)),"")</f>
        <v>1.147121535</v>
      </c>
      <c r="L181" s="11">
        <f t="shared" si="128"/>
        <v>1.106415201</v>
      </c>
      <c r="M181" s="13">
        <f t="shared" si="129"/>
        <v>0.5092449675</v>
      </c>
      <c r="N181" s="14">
        <f t="shared" si="130"/>
        <v>21.01617671</v>
      </c>
      <c r="O181" s="15"/>
      <c r="P181" s="9" t="str">
        <f t="shared" si="131"/>
        <v/>
      </c>
      <c r="Q181" s="16">
        <f>iferror(if(L181&gt;1,(L181-1)/'Matchup Rating'!$E$4+5,(L181-1)/'Matchup Rating'!$E$9+5),"")</f>
        <v>8.18979468</v>
      </c>
      <c r="R181" s="17">
        <f t="array" ref="R181">IFNA(INDEX('Player Page'!J:J,MATCH(A181,'Player Page'!A:A,0)),"")</f>
        <v>2.9</v>
      </c>
      <c r="S181" s="10">
        <f t="array" ref="S181">IFNA(INDEX('Player Page'!K:K,MATCH(A181,'Player Page'!A:A,0)),"")</f>
        <v>7.7</v>
      </c>
      <c r="T181" s="10">
        <f t="array" ref="T181">IFNA(INDEX('Player Page'!L:L,MATCH(A181,'Player Page'!A:A,0)),"")</f>
        <v>37.5</v>
      </c>
      <c r="U181" s="18">
        <f t="array" ref="U181">ifna(IF(OR(B181="PG",B181="SG"),XLOOKUP(D181,'Opponent Shot Stats'!$A$41:$A$70,'Opponent Shot Stats'!$R$41:$R$70),IF(OR(B181="SF",B181="PF"),XLOOKUP(D181,'Opponent Shot Stats'!$A$111:$A$140,'Opponent Shot Stats'!$R$111:$R$140),XLOOKUP(D181,'Opponent Shot Stats'!$A$181:$A$210,'Opponent Shot Stats'!$R$181:$R$210))),"")</f>
        <v>0.6483233018</v>
      </c>
      <c r="V181" s="19">
        <f t="shared" si="132"/>
        <v>1.880137575</v>
      </c>
      <c r="W181" s="20">
        <f t="shared" si="133"/>
        <v>-1.019862425</v>
      </c>
      <c r="X181" s="9" t="str">
        <f t="array" ref="X181">ifna(XLOOKUP(A181,'Recent Minutes Tracker'!A:A,'Recent Minutes Tracker'!O:O),"")</f>
        <v/>
      </c>
      <c r="Y181" s="10">
        <f t="array" ref="Y181">ifna(XLOOKUP(A181,'Recent Minutes Tracker'!A:A,'Recent Minutes Tracker'!M:M),"")</f>
        <v>1.5</v>
      </c>
      <c r="Z181" s="2" t="s">
        <v>54</v>
      </c>
    </row>
    <row r="182" hidden="1">
      <c r="A182" s="2" t="str">
        <f>Inputs!B66</f>
        <v>Greg Brown III</v>
      </c>
      <c r="B182" s="9" t="str">
        <f t="array" ref="B182:C182">IFNA(INDEX(Inputs!C:D,MATCH(A182,Inputs!B:B,)),"")</f>
        <v>SF</v>
      </c>
      <c r="C182" s="9" t="s">
        <v>27</v>
      </c>
      <c r="D182" s="9" t="str">
        <f t="array" ref="D182">ifna(INDEX(Inputs!F:F,MATCH(A182,Inputs!B:B,0)),"")</f>
        <v>DET</v>
      </c>
      <c r="E182" s="10" t="str">
        <f t="array" ref="E182">IFNA(INDEX('Player Page'!E:E,MATCH(A182,'Player Page'!A:A,)),"")</f>
        <v/>
      </c>
      <c r="F182" s="10"/>
      <c r="G182" s="10"/>
      <c r="H182" s="12" t="str">
        <f t="array" ref="H182">ifna(XLOOKUP(A182,'Recent Minutes Tracker'!A:A,'Recent Minutes Tracker'!P:P,""))</f>
        <v/>
      </c>
      <c r="I182" s="11">
        <f t="array" ref="I182">IFNA(INDEX('Opponent Defense'!$D$37:$D$67,MATCH(D182,'Opponent Defense'!$A$37:$A$67)),"")</f>
        <v>0.9097894709</v>
      </c>
      <c r="J182" s="11"/>
      <c r="K182" s="11">
        <f t="array" ref="K182">ifna(INDEX('Team Defense Hashtag Basketball'!N:N,MATCH(B182&amp;D182,'Team Defense Hashtag Basketball'!A:A,0)),"")</f>
        <v>0.9603729604</v>
      </c>
      <c r="L182" s="11"/>
      <c r="M182" s="11"/>
    </row>
    <row r="183" hidden="1">
      <c r="A183" s="2" t="str">
        <f>Inputs!B202</f>
        <v>Gui Santos</v>
      </c>
      <c r="B183" s="9" t="str">
        <f t="array" ref="B183:C183">IFNA(INDEX(Inputs!C:D,MATCH(A183,Inputs!B:B,)),"")</f>
        <v>PF</v>
      </c>
      <c r="C183" s="9" t="s">
        <v>48</v>
      </c>
      <c r="D183" s="9" t="str">
        <f t="array" ref="D183">ifna(INDEX(Inputs!F:F,MATCH(A183,Inputs!B:B,0)),"")</f>
        <v>NOP</v>
      </c>
      <c r="E183" s="10" t="str">
        <f t="array" ref="E183">IFNA(INDEX('Player Page'!E:E,MATCH(A183,'Player Page'!A:A,)),"")</f>
        <v/>
      </c>
      <c r="F183" s="10"/>
      <c r="G183" s="10"/>
      <c r="H183" s="12">
        <f t="array" ref="H183">ifna(XLOOKUP(A183,'Recent Minutes Tracker'!A:A,'Recent Minutes Tracker'!P:P,""))</f>
        <v>7.1</v>
      </c>
      <c r="I183" s="11">
        <f t="array" ref="I183">IFNA(INDEX('Opponent Defense'!$D$37:$D$67,MATCH(D183,'Opponent Defense'!$A$37:$A$67)),"")</f>
        <v>1.038412169</v>
      </c>
      <c r="J183" s="11"/>
      <c r="K183" s="11">
        <f t="array" ref="K183">ifna(INDEX('Team Defense Hashtag Basketball'!N:N,MATCH(B183&amp;D183,'Team Defense Hashtag Basketball'!A:A,0)),"")</f>
        <v>0.9357541899</v>
      </c>
      <c r="L183" s="11"/>
      <c r="M183" s="11"/>
    </row>
    <row r="184">
      <c r="A184" s="2" t="str">
        <f>Inputs!B425</f>
        <v>Alperen Sengun</v>
      </c>
      <c r="B184" s="9" t="str">
        <f t="array" ref="B184:C184">IFNA(INDEX(Inputs!C:D,MATCH(A184,Inputs!B:B,)),"")</f>
        <v>C</v>
      </c>
      <c r="C184" s="9" t="s">
        <v>28</v>
      </c>
      <c r="D184" s="9" t="str">
        <f t="array" ref="D184">ifna(XLOOKUP(A184,Inputs!B:B,Inputs!F:F,""))</f>
        <v>POR</v>
      </c>
      <c r="E184" s="10">
        <f t="array" ref="E184">IFNA(INDEX('Player Page'!E:E,MATCH(A184,'Player Page'!A:A,)),"")</f>
        <v>21.7</v>
      </c>
      <c r="F184" s="12">
        <f t="array" ref="F184">IFNA(INDEX('Player Page'!F:F,MATCH(A184,'Player Page'!A:A,)),"")</f>
        <v>0.6656441718</v>
      </c>
      <c r="G184" s="12">
        <f t="array" ref="G184">XLOOKUP(A184,'PPM L10'!B:B,'PPM L10'!X:X)</f>
        <v>0.6472222222</v>
      </c>
      <c r="H184" s="12" t="str">
        <f t="array" ref="H184">ifna(XLOOKUP(A184,'Recent Minutes Tracker'!A:A,'Recent Minutes Tracker'!P:P,""))</f>
        <v/>
      </c>
      <c r="I184" s="11">
        <f t="array" ref="I184">IFNA(INDEX('Opponent Defense'!$E$37:$E$67,MATCH(D184,'Opponent Defense'!$A$37:$A$67,0)),"")</f>
        <v>1.011395039</v>
      </c>
      <c r="J184" s="11">
        <f t="array" ref="J184">IFNA(INDEX('Opponent Defense'!$E$105:$E$134,MATCH(D184,'Opponent Defense'!$A$105:$A$134,0)),"")</f>
        <v>1.079287323</v>
      </c>
      <c r="K184" s="11">
        <f t="array" ref="K184">ifna(INDEX('Team Defense Hashtag Basketball'!N:N,MATCH(B184&amp;D184,'Team Defense Hashtag Basketball'!A:A,0)),"")</f>
        <v>1.137242767</v>
      </c>
      <c r="L184" s="11">
        <f>I184*0.1+J184*0.4+K184*0.5</f>
        <v>1.101475817</v>
      </c>
      <c r="M184" s="13">
        <f>(F184+G184)/2*L184</f>
        <v>0.7230452917</v>
      </c>
      <c r="N184" s="14">
        <f>M184*L184*H184</f>
        <v>0</v>
      </c>
      <c r="O184" s="15"/>
      <c r="P184" s="9" t="str">
        <f>if(O184="","",N184-O184)</f>
        <v/>
      </c>
      <c r="Q184" s="16">
        <f>iferror(if(L184&gt;1,(L184-1)/'Matchup Rating'!$E$4+5,(L184-1)/'Matchup Rating'!$E$9+5),"")</f>
        <v>8.04173668</v>
      </c>
      <c r="R184" s="17">
        <f t="array" ref="R184">IFNA(INDEX('Player Page'!J:J,MATCH(A184,'Player Page'!A:A,0)),"")</f>
        <v>0.6</v>
      </c>
      <c r="S184" s="10">
        <f t="array" ref="S184">IFNA(INDEX('Player Page'!K:K,MATCH(A184,'Player Page'!A:A,0)),"")</f>
        <v>2</v>
      </c>
      <c r="T184" s="10">
        <f t="array" ref="T184">IFNA(INDEX('Player Page'!L:L,MATCH(A184,'Player Page'!A:A,0)),"")</f>
        <v>28.4</v>
      </c>
      <c r="U184" s="18">
        <f t="array" ref="U184">ifna(IF(OR(B184="PG",B184="SG"),XLOOKUP(D184,'Opponent Shot Stats'!$A$41:$A$70,'Opponent Shot Stats'!$R$41:$R$70),IF(OR(B184="SF",B184="PF"),XLOOKUP(D184,'Opponent Shot Stats'!$A$111:$A$140,'Opponent Shot Stats'!$R$111:$R$140),XLOOKUP(D184,'Opponent Shot Stats'!$A$181:$A$210,'Opponent Shot Stats'!$R$181:$R$210))),"")</f>
        <v>1.126760563</v>
      </c>
      <c r="V184" s="19">
        <f>R184*U184</f>
        <v>0.676056338</v>
      </c>
      <c r="W184" s="20">
        <f>V184-R184</f>
        <v>0.07605633803</v>
      </c>
      <c r="X184" s="9" t="str">
        <f t="array" ref="X184">ifna(XLOOKUP(A184,'Recent Minutes Tracker'!A:A,'Recent Minutes Tracker'!O:O),"")</f>
        <v/>
      </c>
      <c r="Y184" s="10" t="str">
        <f t="array" ref="Y184">ifna(XLOOKUP(A184,'Recent Minutes Tracker'!A:A,'Recent Minutes Tracker'!M:M),"")</f>
        <v/>
      </c>
    </row>
    <row r="185" hidden="1">
      <c r="A185" s="2" t="str">
        <f>Inputs!B159</f>
        <v>Harry Giles</v>
      </c>
      <c r="B185" s="9" t="str">
        <f t="array" ref="B185:C185">IFNA(INDEX(Inputs!C:D,MATCH(A185,Inputs!B:B,)),"")</f>
        <v>PF</v>
      </c>
      <c r="C185" s="9" t="s">
        <v>38</v>
      </c>
      <c r="D185" s="9" t="str">
        <f t="array" ref="D185">ifna(INDEX(Inputs!F:F,MATCH(A185,Inputs!B:B,0)),"")</f>
        <v>NYK</v>
      </c>
      <c r="E185" s="10" t="str">
        <f t="array" ref="E185">IFNA(INDEX('Player Page'!E:E,MATCH(A185,'Player Page'!A:A,)),"")</f>
        <v/>
      </c>
      <c r="F185" s="10"/>
      <c r="G185" s="10"/>
      <c r="H185" s="12">
        <f t="array" ref="H185">ifna(XLOOKUP(A185,'Recent Minutes Tracker'!A:A,'Recent Minutes Tracker'!P:P,""))</f>
        <v>0</v>
      </c>
      <c r="I185" s="11">
        <f t="array" ref="I185">IFNA(INDEX('Opponent Defense'!$D$37:$D$67,MATCH(D185,'Opponent Defense'!$A$37:$A$67)),"")</f>
        <v>1.038412169</v>
      </c>
      <c r="J185" s="11"/>
      <c r="K185" s="11">
        <f t="array" ref="K185">ifna(INDEX('Team Defense Hashtag Basketball'!N:N,MATCH(B185&amp;D185,'Team Defense Hashtag Basketball'!A:A,0)),"")</f>
        <v>0.9450651769</v>
      </c>
      <c r="L185" s="11"/>
      <c r="M185" s="11"/>
    </row>
    <row r="186" hidden="1">
      <c r="A186" s="2" t="str">
        <f>Inputs!B314</f>
        <v>Haywood Highsmith</v>
      </c>
      <c r="B186" s="9" t="str">
        <f t="array" ref="B186:C186">IFNA(INDEX(Inputs!C:D,MATCH(A186,Inputs!B:B,)),"")</f>
        <v>PF</v>
      </c>
      <c r="C186" s="9" t="s">
        <v>46</v>
      </c>
      <c r="D186" s="9" t="str">
        <f t="array" ref="D186">ifna(INDEX(Inputs!F:F,MATCH(A186,Inputs!B:B,0)),"")</f>
        <v>TOR</v>
      </c>
      <c r="E186" s="10">
        <f t="array" ref="E186">IFNA(INDEX('Player Page'!E:E,MATCH(A186,'Player Page'!A:A,)),"")</f>
        <v>6</v>
      </c>
      <c r="F186" s="10"/>
      <c r="G186" s="10"/>
      <c r="H186" s="12">
        <f t="array" ref="H186">ifna(XLOOKUP(A186,'Recent Minutes Tracker'!A:A,'Recent Minutes Tracker'!P:P,""))</f>
        <v>25.2</v>
      </c>
      <c r="I186" s="11">
        <f t="array" ref="I186">IFNA(INDEX('Opponent Defense'!$D$37:$D$67,MATCH(D186,'Opponent Defense'!$A$37:$A$67)),"")</f>
        <v>1.019289039</v>
      </c>
      <c r="J186" s="11"/>
      <c r="K186" s="11">
        <f t="array" ref="K186">ifna(INDEX('Team Defense Hashtag Basketball'!N:N,MATCH(B186&amp;D186,'Team Defense Hashtag Basketball'!A:A,0)),"")</f>
        <v>1.163873371</v>
      </c>
      <c r="L186" s="11"/>
      <c r="M186" s="11"/>
    </row>
    <row r="187" hidden="1">
      <c r="A187" s="2" t="str">
        <f>Inputs!B243</f>
        <v>Herb Jones</v>
      </c>
      <c r="B187" s="9" t="str">
        <f t="array" ref="B187:C187">IFNA(INDEX(Inputs!C:D,MATCH(A187,Inputs!B:B,)),"")</f>
        <v>SF</v>
      </c>
      <c r="C187" s="9" t="s">
        <v>50</v>
      </c>
      <c r="D187" s="9" t="str">
        <f t="array" ref="D187">ifna(INDEX(Inputs!F:F,MATCH(A187,Inputs!B:B,0)),"")</f>
        <v>GSW</v>
      </c>
      <c r="E187" s="10" t="str">
        <f t="array" ref="E187">IFNA(INDEX('Player Page'!E:E,MATCH(A187,'Player Page'!A:A,)),"")</f>
        <v/>
      </c>
      <c r="F187" s="10"/>
      <c r="G187" s="10"/>
      <c r="H187" s="12" t="str">
        <f t="array" ref="H187">ifna(XLOOKUP(A187,'Recent Minutes Tracker'!A:A,'Recent Minutes Tracker'!P:P,""))</f>
        <v/>
      </c>
      <c r="I187" s="11">
        <f t="array" ref="I187">IFNA(INDEX('Opponent Defense'!$D$37:$D$67,MATCH(D187,'Opponent Defense'!$A$37:$A$67)),"")</f>
        <v>0.9097894709</v>
      </c>
      <c r="J187" s="11"/>
      <c r="K187" s="11">
        <f t="array" ref="K187">ifna(INDEX('Team Defense Hashtag Basketball'!N:N,MATCH(B187&amp;D187,'Team Defense Hashtag Basketball'!A:A,0)),"")</f>
        <v>1.044289044</v>
      </c>
      <c r="L187" s="11"/>
      <c r="M187" s="11"/>
    </row>
    <row r="188" hidden="1">
      <c r="A188" s="2" t="str">
        <f>Inputs!B475</f>
        <v>Hunter Tyson</v>
      </c>
      <c r="B188" s="9" t="str">
        <f t="array" ref="B188:C188">IFNA(INDEX(Inputs!C:D,MATCH(A188,Inputs!B:B,)),"")</f>
        <v>SF</v>
      </c>
      <c r="C188" s="9" t="s">
        <v>43</v>
      </c>
      <c r="D188" s="9" t="str">
        <f t="array" ref="D188">ifna(INDEX(Inputs!F:F,MATCH(A188,Inputs!B:B,0)),"")</f>
        <v>SAS</v>
      </c>
      <c r="E188" s="10" t="str">
        <f t="array" ref="E188">IFNA(INDEX('Player Page'!E:E,MATCH(A188,'Player Page'!A:A,)),"")</f>
        <v/>
      </c>
      <c r="F188" s="10"/>
      <c r="G188" s="10"/>
      <c r="H188" s="12">
        <f t="array" ref="H188">ifna(XLOOKUP(A188,'Recent Minutes Tracker'!A:A,'Recent Minutes Tracker'!P:P,""))</f>
        <v>4</v>
      </c>
      <c r="I188" s="11">
        <f t="array" ref="I188">IFNA(INDEX('Opponent Defense'!$D$37:$D$67,MATCH(D188,'Opponent Defense'!$A$37:$A$67)),"")</f>
        <v>1.019289039</v>
      </c>
      <c r="J188" s="11"/>
      <c r="K188" s="11">
        <f t="array" ref="K188">ifna(INDEX('Team Defense Hashtag Basketball'!N:N,MATCH(B188&amp;D188,'Team Defense Hashtag Basketball'!A:A,0)),"")</f>
        <v>0.7692307692</v>
      </c>
      <c r="L188" s="11"/>
      <c r="M188" s="11"/>
    </row>
    <row r="189">
      <c r="A189" s="2" t="str">
        <f>Inputs!B209</f>
        <v>Dillon Brooks</v>
      </c>
      <c r="B189" s="9" t="str">
        <f t="array" ref="B189:C189">IFNA(INDEX(Inputs!C:D,MATCH(A189,Inputs!B:B,)),"")</f>
        <v>SF</v>
      </c>
      <c r="C189" s="9" t="s">
        <v>28</v>
      </c>
      <c r="D189" s="9" t="str">
        <f t="array" ref="D189">ifna(XLOOKUP(A189,Inputs!B:B,Inputs!F:F,""))</f>
        <v>POR</v>
      </c>
      <c r="E189" s="10">
        <f t="array" ref="E189">IFNA(INDEX('Player Page'!E:E,MATCH(A189,'Player Page'!A:A,)),"")</f>
        <v>13.7</v>
      </c>
      <c r="F189" s="12">
        <f t="array" ref="F189">IFNA(INDEX('Player Page'!F:F,MATCH(A189,'Player Page'!A:A,)),"")</f>
        <v>0.4391025641</v>
      </c>
      <c r="G189" s="12">
        <f t="array" ref="G189">XLOOKUP(A189,'PPM L10'!B:B,'PPM L10'!X:X)</f>
        <v>0.4305555556</v>
      </c>
      <c r="H189" s="12">
        <f t="array" ref="H189">ifna(XLOOKUP(A189,'Recent Minutes Tracker'!A:A,'Recent Minutes Tracker'!P:P,""))</f>
        <v>32.23333333</v>
      </c>
      <c r="I189" s="11">
        <f t="array" ref="I189">IFNA(INDEX('Opponent Defense'!$E$37:$E$67,MATCH(D189,'Opponent Defense'!$A$37:$A$67,0)),"")</f>
        <v>1.011395039</v>
      </c>
      <c r="J189" s="11">
        <f t="array" ref="J189">IFNA(INDEX('Opponent Defense'!$E$105:$E$134,MATCH(D189,'Opponent Defense'!$A$105:$A$134,0)),"")</f>
        <v>1.079287323</v>
      </c>
      <c r="K189" s="11">
        <f t="array" ref="K189">ifna(INDEX('Team Defense Hashtag Basketball'!N:N,MATCH(B189&amp;D189,'Team Defense Hashtag Basketball'!A:A,0)),"")</f>
        <v>1.090909091</v>
      </c>
      <c r="L189" s="11">
        <f t="shared" ref="L189:L190" si="134">I189*0.1+J189*0.4+K189*0.5</f>
        <v>1.078308979</v>
      </c>
      <c r="M189" s="13">
        <f t="shared" ref="M189:M190" si="135">(F189+G189)/2*L189</f>
        <v>0.4688800794</v>
      </c>
      <c r="N189" s="14">
        <f t="shared" ref="N189:N190" si="136">M189*L189*H189</f>
        <v>16.29709596</v>
      </c>
      <c r="O189" s="15"/>
      <c r="P189" s="9" t="str">
        <f t="shared" ref="P189:P190" si="137">if(O189="","",N189-O189)</f>
        <v/>
      </c>
      <c r="Q189" s="16">
        <f>iferror(if(L189&gt;1,(L189-1)/'Matchup Rating'!$E$4+5,(L189-1)/'Matchup Rating'!$E$9+5),"")</f>
        <v>7.347310927</v>
      </c>
      <c r="R189" s="17">
        <f t="array" ref="R189">IFNA(INDEX('Player Page'!J:J,MATCH(A189,'Player Page'!A:A,0)),"")</f>
        <v>1.9</v>
      </c>
      <c r="S189" s="10">
        <f t="array" ref="S189">IFNA(INDEX('Player Page'!K:K,MATCH(A189,'Player Page'!A:A,0)),"")</f>
        <v>4.8</v>
      </c>
      <c r="T189" s="10">
        <f t="array" ref="T189">IFNA(INDEX('Player Page'!L:L,MATCH(A189,'Player Page'!A:A,0)),"")</f>
        <v>39</v>
      </c>
      <c r="U189" s="18">
        <f t="array" ref="U189">ifna(IF(OR(B189="PG",B189="SG"),XLOOKUP(D189,'Opponent Shot Stats'!$A$41:$A$70,'Opponent Shot Stats'!$R$41:$R$70),IF(OR(B189="SF",B189="PF"),XLOOKUP(D189,'Opponent Shot Stats'!$A$111:$A$140,'Opponent Shot Stats'!$R$111:$R$140),XLOOKUP(D189,'Opponent Shot Stats'!$A$181:$A$210,'Opponent Shot Stats'!$R$181:$R$210))),"")</f>
        <v>1.157718121</v>
      </c>
      <c r="V189" s="19">
        <f t="shared" ref="V189:V190" si="138">R189*U189</f>
        <v>2.19966443</v>
      </c>
      <c r="W189" s="20">
        <f t="shared" ref="W189:W190" si="139">V189-R189</f>
        <v>0.2996644295</v>
      </c>
      <c r="X189" s="9" t="str">
        <f t="array" ref="X189">ifna(XLOOKUP(A189,'Recent Minutes Tracker'!A:A,'Recent Minutes Tracker'!O:O),"")</f>
        <v/>
      </c>
      <c r="Y189" s="10">
        <f t="array" ref="Y189">ifna(XLOOKUP(A189,'Recent Minutes Tracker'!A:A,'Recent Minutes Tracker'!M:M),"")</f>
        <v>3.9</v>
      </c>
    </row>
    <row r="190">
      <c r="A190" s="2" t="str">
        <f>Inputs!B172</f>
        <v>Jalen Green</v>
      </c>
      <c r="B190" s="9" t="str">
        <f t="array" ref="B190:C190">IFNA(INDEX(Inputs!C:D,MATCH(A190,Inputs!B:B,)),"")</f>
        <v>SG</v>
      </c>
      <c r="C190" s="9" t="s">
        <v>28</v>
      </c>
      <c r="D190" s="9" t="str">
        <f t="array" ref="D190">ifna(XLOOKUP(A190,Inputs!B:B,Inputs!F:F,""))</f>
        <v>POR</v>
      </c>
      <c r="E190" s="10">
        <f t="array" ref="E190">IFNA(INDEX('Player Page'!E:E,MATCH(A190,'Player Page'!A:A,)),"")</f>
        <v>18.4</v>
      </c>
      <c r="F190" s="12">
        <f t="array" ref="F190">IFNA(INDEX('Player Page'!F:F,MATCH(A190,'Player Page'!A:A,)),"")</f>
        <v>0.5974025974</v>
      </c>
      <c r="G190" s="12">
        <f t="array" ref="G190">XLOOKUP(A190,'PPM L10'!B:B,'PPM L10'!X:X)</f>
        <v>0.6888888889</v>
      </c>
      <c r="H190" s="12">
        <f t="array" ref="H190">ifna(XLOOKUP(A190,'Recent Minutes Tracker'!A:A,'Recent Minutes Tracker'!P:P,""))</f>
        <v>36.3</v>
      </c>
      <c r="I190" s="11">
        <f t="array" ref="I190">IFNA(INDEX('Opponent Defense'!$E$37:$E$67,MATCH(D190,'Opponent Defense'!$A$37:$A$67,0)),"")</f>
        <v>1.011395039</v>
      </c>
      <c r="J190" s="11">
        <f t="array" ref="J190">IFNA(INDEX('Opponent Defense'!$E$105:$E$134,MATCH(D190,'Opponent Defense'!$A$105:$A$134,0)),"")</f>
        <v>1.079287323</v>
      </c>
      <c r="K190" s="11">
        <f t="array" ref="K190">ifna(INDEX('Team Defense Hashtag Basketball'!N:N,MATCH(B190&amp;D190,'Team Defense Hashtag Basketball'!A:A,0)),"")</f>
        <v>0.9810749432</v>
      </c>
      <c r="L190" s="11">
        <f t="shared" si="134"/>
        <v>1.023391905</v>
      </c>
      <c r="M190" s="13">
        <f t="shared" si="135"/>
        <v>0.6581901472</v>
      </c>
      <c r="N190" s="14">
        <f t="shared" si="136"/>
        <v>24.45118881</v>
      </c>
      <c r="O190" s="15"/>
      <c r="P190" s="9" t="str">
        <f t="shared" si="137"/>
        <v/>
      </c>
      <c r="Q190" s="16">
        <f>iferror(if(L190&gt;1,(L190-1)/'Matchup Rating'!$E$4+5,(L190-1)/'Matchup Rating'!$E$9+5),"")</f>
        <v>5.701172137</v>
      </c>
      <c r="R190" s="17">
        <f t="array" ref="R190">IFNA(INDEX('Player Page'!J:J,MATCH(A190,'Player Page'!A:A,0)),"")</f>
        <v>2.1</v>
      </c>
      <c r="S190" s="10">
        <f t="array" ref="S190">IFNA(INDEX('Player Page'!K:K,MATCH(A190,'Player Page'!A:A,0)),"")</f>
        <v>6.6</v>
      </c>
      <c r="T190" s="10">
        <f t="array" ref="T190">IFNA(INDEX('Player Page'!L:L,MATCH(A190,'Player Page'!A:A,0)),"")</f>
        <v>32.1</v>
      </c>
      <c r="U190" s="18">
        <f t="array" ref="U190">ifna(IF(OR(B190="PG",B190="SG"),XLOOKUP(D190,'Opponent Shot Stats'!$A$41:$A$70,'Opponent Shot Stats'!$R$41:$R$70),IF(OR(B190="SF",B190="PF"),XLOOKUP(D190,'Opponent Shot Stats'!$A$111:$A$140,'Opponent Shot Stats'!$R$111:$R$140),XLOOKUP(D190,'Opponent Shot Stats'!$A$181:$A$210,'Opponent Shot Stats'!$R$181:$R$210))),"")</f>
        <v>0.6483233018</v>
      </c>
      <c r="V190" s="19">
        <f t="shared" si="138"/>
        <v>1.361478934</v>
      </c>
      <c r="W190" s="20">
        <f t="shared" si="139"/>
        <v>-0.7385210662</v>
      </c>
      <c r="X190" s="9" t="str">
        <f t="array" ref="X190">ifna(XLOOKUP(A190,'Recent Minutes Tracker'!A:A,'Recent Minutes Tracker'!O:O),"")</f>
        <v/>
      </c>
      <c r="Y190" s="10">
        <f t="array" ref="Y190">ifna(XLOOKUP(A190,'Recent Minutes Tracker'!A:A,'Recent Minutes Tracker'!M:M),"")</f>
        <v>-1.5</v>
      </c>
    </row>
    <row r="191" hidden="1">
      <c r="A191" s="2" t="str">
        <f>Inputs!B190</f>
        <v>Isaiah Hartenstein</v>
      </c>
      <c r="B191" s="9" t="str">
        <f t="array" ref="B191:C191">IFNA(INDEX(Inputs!C:D,MATCH(A191,Inputs!B:B,)),"")</f>
        <v>PF</v>
      </c>
      <c r="C191" s="9" t="s">
        <v>47</v>
      </c>
      <c r="D191" s="9" t="str">
        <f t="array" ref="D191">ifna(INDEX(Inputs!F:F,MATCH(A191,Inputs!B:B,0)),"")</f>
        <v>BKN</v>
      </c>
      <c r="E191" s="10">
        <f t="array" ref="E191">IFNA(INDEX('Player Page'!E:E,MATCH(A191,'Player Page'!A:A,)),"")</f>
        <v>6.9</v>
      </c>
      <c r="F191" s="10"/>
      <c r="G191" s="10"/>
      <c r="H191" s="12">
        <f t="array" ref="H191">ifna(XLOOKUP(A191,'Recent Minutes Tracker'!A:A,'Recent Minutes Tracker'!P:P,""))</f>
        <v>27.16666667</v>
      </c>
      <c r="I191" s="11">
        <f t="array" ref="I191">IFNA(INDEX('Opponent Defense'!$D$37:$D$67,MATCH(D191,'Opponent Defense'!$A$37:$A$67,0)),"")</f>
        <v>1.012478061</v>
      </c>
      <c r="J191" s="11"/>
      <c r="K191" s="11">
        <f t="array" ref="K191">ifna(INDEX('Team Defense Hashtag Basketball'!N:N,MATCH(B191&amp;D191,'Team Defense Hashtag Basketball'!A:A,0)),"")</f>
        <v>0.9404096834</v>
      </c>
      <c r="L191" s="11"/>
      <c r="M191" s="11"/>
      <c r="N191" s="14">
        <f>E191*I191*K191</f>
        <v>6.569794791</v>
      </c>
      <c r="O191" s="11"/>
      <c r="Q191" s="11"/>
    </row>
    <row r="192" hidden="1">
      <c r="A192" s="2" t="str">
        <f>Inputs!B224</f>
        <v>Isaiah Jackson</v>
      </c>
      <c r="B192" s="9" t="str">
        <f t="array" ref="B192:C192">IFNA(INDEX(Inputs!C:D,MATCH(A192,Inputs!B:B,)),"")</f>
        <v>PF</v>
      </c>
      <c r="C192" s="9" t="s">
        <v>39</v>
      </c>
      <c r="D192" s="9" t="str">
        <f t="array" ref="D192">ifna(INDEX(Inputs!F:F,MATCH(A192,Inputs!B:B,0)),"")</f>
        <v>CLE</v>
      </c>
      <c r="E192" s="10">
        <f t="array" ref="E192">IFNA(INDEX('Player Page'!E:E,MATCH(A192,'Player Page'!A:A,)),"")</f>
        <v>6.9</v>
      </c>
      <c r="F192" s="10"/>
      <c r="G192" s="10"/>
      <c r="H192" s="12">
        <f t="array" ref="H192">ifna(XLOOKUP(A192,'Recent Minutes Tracker'!A:A,'Recent Minutes Tracker'!P:P,""))</f>
        <v>13.76666667</v>
      </c>
      <c r="I192" s="11">
        <f t="array" ref="I192">IFNA(INDEX('Opponent Defense'!$D$37:$D$67,MATCH(D192,'Opponent Defense'!$A$37:$A$67)),"")</f>
        <v>0.9582521983</v>
      </c>
      <c r="J192" s="11"/>
      <c r="K192" s="11">
        <f t="array" ref="K192">ifna(INDEX('Team Defense Hashtag Basketball'!N:N,MATCH(B192&amp;D192,'Team Defense Hashtag Basketball'!A:A,0)),"")</f>
        <v>0.9683426443</v>
      </c>
      <c r="L192" s="11"/>
      <c r="M192" s="11"/>
    </row>
    <row r="193">
      <c r="A193" s="2" t="str">
        <f>Inputs!B230</f>
        <v>Bennedict Mathurin</v>
      </c>
      <c r="B193" s="9" t="str">
        <f t="array" ref="B193:C193">IFNA(INDEX(Inputs!C:D,MATCH(A193,Inputs!B:B,)),"")</f>
        <v>SF</v>
      </c>
      <c r="C193" s="9" t="s">
        <v>39</v>
      </c>
      <c r="D193" s="9" t="str">
        <f t="array" ref="D193">ifna(XLOOKUP(A193,Inputs!B:B,Inputs!F:F,""))</f>
        <v>CLE</v>
      </c>
      <c r="E193" s="10">
        <f t="array" ref="E193">IFNA(INDEX('Player Page'!E:E,MATCH(A193,'Player Page'!A:A,)),"")</f>
        <v>14.6</v>
      </c>
      <c r="F193" s="12">
        <f t="array" ref="F193">IFNA(INDEX('Player Page'!F:F,MATCH(A193,'Player Page'!A:A,)),"")</f>
        <v>0.5658914729</v>
      </c>
      <c r="G193" s="12">
        <f t="array" ref="G193">XLOOKUP(A193,'PPM L10'!B:B,'PPM L10'!X:X)</f>
        <v>0.5055555556</v>
      </c>
      <c r="H193" s="12">
        <f t="array" ref="H193">ifna(XLOOKUP(A193,'Recent Minutes Tracker'!A:A,'Recent Minutes Tracker'!P:P,""))</f>
        <v>32.2</v>
      </c>
      <c r="I193" s="11">
        <f t="array" ref="I193">IFNA(INDEX('Opponent Defense'!$E$37:$E$67,MATCH(D193,'Opponent Defense'!$A$37:$A$67,0)),"")</f>
        <v>0.9495601271</v>
      </c>
      <c r="J193" s="11">
        <f t="array" ref="J193">IFNA(INDEX('Opponent Defense'!$E$105:$E$134,MATCH(D193,'Opponent Defense'!$A$105:$A$134,0)),"")</f>
        <v>0.9745892738</v>
      </c>
      <c r="K193" s="11">
        <f t="array" ref="K193">ifna(INDEX('Team Defense Hashtag Basketball'!N:N,MATCH(B193&amp;D193,'Team Defense Hashtag Basketball'!A:A,0)),"")</f>
        <v>1.072261072</v>
      </c>
      <c r="L193" s="11">
        <f>I193*0.1+J193*0.4+K193*0.5</f>
        <v>1.020922258</v>
      </c>
      <c r="M193" s="13">
        <f>(F193+G193)/2*L193</f>
        <v>0.54693206</v>
      </c>
      <c r="N193" s="14">
        <f>M193*L193*H193</f>
        <v>17.97967867</v>
      </c>
      <c r="O193" s="15"/>
      <c r="P193" s="9" t="str">
        <f>if(O193="","",N193-O193)</f>
        <v/>
      </c>
      <c r="Q193" s="16">
        <f>iferror(if(L193&gt;1,(L193-1)/'Matchup Rating'!$E$4+5,(L193-1)/'Matchup Rating'!$E$9+5),"")</f>
        <v>5.627144505</v>
      </c>
      <c r="R193" s="17">
        <f t="array" ref="R193">IFNA(INDEX('Player Page'!J:J,MATCH(A193,'Player Page'!A:A,0)),"")</f>
        <v>1.3</v>
      </c>
      <c r="S193" s="10">
        <f t="array" ref="S193">IFNA(INDEX('Player Page'!K:K,MATCH(A193,'Player Page'!A:A,0)),"")</f>
        <v>3.5</v>
      </c>
      <c r="T193" s="10">
        <f t="array" ref="T193">IFNA(INDEX('Player Page'!L:L,MATCH(A193,'Player Page'!A:A,0)),"")</f>
        <v>37.1</v>
      </c>
      <c r="U193" s="18">
        <f t="array" ref="U193">ifna(IF(OR(B193="PG",B193="SG"),XLOOKUP(D193,'Opponent Shot Stats'!$A$41:$A$70,'Opponent Shot Stats'!$R$41:$R$70),IF(OR(B193="SF",B193="PF"),XLOOKUP(D193,'Opponent Shot Stats'!$A$111:$A$140,'Opponent Shot Stats'!$R$111:$R$140),XLOOKUP(D193,'Opponent Shot Stats'!$A$181:$A$210,'Opponent Shot Stats'!$R$181:$R$210))),"")</f>
        <v>0.755033557</v>
      </c>
      <c r="V193" s="19">
        <f>R193*U193</f>
        <v>0.9815436242</v>
      </c>
      <c r="W193" s="20">
        <f>V193-R193</f>
        <v>-0.3184563758</v>
      </c>
      <c r="X193" s="9" t="str">
        <f t="array" ref="X193">ifna(XLOOKUP(A193,'Recent Minutes Tracker'!A:A,'Recent Minutes Tracker'!O:O),"")</f>
        <v/>
      </c>
      <c r="Y193" s="10">
        <f t="array" ref="Y193">ifna(XLOOKUP(A193,'Recent Minutes Tracker'!A:A,'Recent Minutes Tracker'!M:M),"")</f>
        <v>5.7</v>
      </c>
    </row>
    <row r="194" hidden="1">
      <c r="A194" s="2" t="str">
        <f>Inputs!B279</f>
        <v>Isaiah Livers</v>
      </c>
      <c r="B194" s="9" t="str">
        <f t="array" ref="B194:C194">IFNA(INDEX(Inputs!C:D,MATCH(A194,Inputs!B:B,)),"")</f>
        <v>PF</v>
      </c>
      <c r="C194" s="9" t="s">
        <v>53</v>
      </c>
      <c r="D194" s="9" t="str">
        <f t="array" ref="D194">ifna(INDEX(Inputs!F:F,MATCH(A194,Inputs!B:B,0)),"")</f>
        <v>DAL</v>
      </c>
      <c r="E194" s="10" t="str">
        <f t="array" ref="E194">IFNA(INDEX('Player Page'!E:E,MATCH(A194,'Player Page'!A:A,)),"")</f>
        <v/>
      </c>
      <c r="F194" s="10"/>
      <c r="G194" s="10"/>
      <c r="H194" s="12">
        <f t="array" ref="H194">ifna(XLOOKUP(A194,'Recent Minutes Tracker'!A:A,'Recent Minutes Tracker'!P:P,""))</f>
        <v>0</v>
      </c>
      <c r="I194" s="11">
        <f t="array" ref="I194">IFNA(INDEX('Opponent Defense'!$D$37:$D$67,MATCH(D194,'Opponent Defense'!$A$37:$A$67)),"")</f>
        <v>0.9582521983</v>
      </c>
      <c r="J194" s="11"/>
      <c r="K194" s="11">
        <f t="array" ref="K194">ifna(INDEX('Team Defense Hashtag Basketball'!N:N,MATCH(B194&amp;D194,'Team Defense Hashtag Basketball'!A:A,0)),"")</f>
        <v>1.024208566</v>
      </c>
      <c r="L194" s="11"/>
      <c r="M194" s="11"/>
    </row>
    <row r="195" hidden="1">
      <c r="A195" s="2" t="str">
        <f>Inputs!B328</f>
        <v>Isaiah Mobley</v>
      </c>
      <c r="B195" s="9" t="str">
        <f t="array" ref="B195:C195">IFNA(INDEX(Inputs!C:D,MATCH(A195,Inputs!B:B,)),"")</f>
        <v>SF</v>
      </c>
      <c r="C195" s="9" t="s">
        <v>49</v>
      </c>
      <c r="D195" s="9" t="str">
        <f t="array" ref="D195">ifna(INDEX(Inputs!F:F,MATCH(A195,Inputs!B:B,0)),"")</f>
        <v>IND</v>
      </c>
      <c r="E195" s="10" t="str">
        <f t="array" ref="E195">IFNA(INDEX('Player Page'!E:E,MATCH(A195,'Player Page'!A:A,)),"")</f>
        <v/>
      </c>
      <c r="F195" s="10"/>
      <c r="G195" s="10"/>
      <c r="H195" s="12">
        <f t="array" ref="H195">ifna(XLOOKUP(A195,'Recent Minutes Tracker'!A:A,'Recent Minutes Tracker'!P:P,""))</f>
        <v>0</v>
      </c>
      <c r="I195" s="11">
        <f t="array" ref="I195">IFNA(INDEX('Opponent Defense'!$D$37:$D$67,MATCH(D195,'Opponent Defense'!$A$37:$A$67)),"")</f>
        <v>0.9097894709</v>
      </c>
      <c r="J195" s="11"/>
      <c r="K195" s="11">
        <f t="array" ref="K195">ifna(INDEX('Team Defense Hashtag Basketball'!N:N,MATCH(B195&amp;D195,'Team Defense Hashtag Basketball'!A:A,0)),"")</f>
        <v>1.006993007</v>
      </c>
      <c r="L195" s="11"/>
      <c r="M195" s="11"/>
    </row>
    <row r="196" hidden="1">
      <c r="A196" s="2" t="str">
        <f>Inputs!B449</f>
        <v>Isaiah Stewart II</v>
      </c>
      <c r="B196" s="9" t="str">
        <f t="array" ref="B196:C196">IFNA(INDEX(Inputs!C:D,MATCH(A196,Inputs!B:B,)),"")</f>
        <v>C</v>
      </c>
      <c r="C196" s="9" t="s">
        <v>53</v>
      </c>
      <c r="D196" s="9" t="str">
        <f t="array" ref="D196">ifna(INDEX(Inputs!F:F,MATCH(A196,Inputs!B:B,0)),"")</f>
        <v>DAL</v>
      </c>
      <c r="E196" s="10" t="str">
        <f t="array" ref="E196">IFNA(INDEX('Player Page'!E:E,MATCH(A196,'Player Page'!A:A,)),"")</f>
        <v/>
      </c>
      <c r="F196" s="10"/>
      <c r="G196" s="10"/>
      <c r="H196" s="12" t="str">
        <f t="array" ref="H196">ifna(XLOOKUP(A196,'Recent Minutes Tracker'!A:A,'Recent Minutes Tracker'!P:P,""))</f>
        <v/>
      </c>
      <c r="I196" s="11">
        <f t="array" ref="I196">IFNA(INDEX('Opponent Defense'!$D$37:$D$67,MATCH(D196,'Opponent Defense'!$A$37:$A$67)),"")</f>
        <v>0.9582521983</v>
      </c>
      <c r="J196" s="11"/>
      <c r="K196" s="11">
        <f t="array" ref="K196">ifna(INDEX('Team Defense Hashtag Basketball'!N:N,MATCH(B196&amp;D196,'Team Defense Hashtag Basketball'!A:A,0)),"")</f>
        <v>0.9422868637</v>
      </c>
      <c r="L196" s="11"/>
      <c r="M196" s="11"/>
    </row>
    <row r="197" hidden="1">
      <c r="A197" s="2" t="str">
        <f>Inputs!B263</f>
        <v>Isaiah Wong</v>
      </c>
      <c r="B197" s="9" t="str">
        <f t="array" ref="B197:C197">IFNA(INDEX(Inputs!C:D,MATCH(A197,Inputs!B:B,)),"")</f>
        <v>SG</v>
      </c>
      <c r="C197" s="9" t="s">
        <v>39</v>
      </c>
      <c r="D197" s="9" t="str">
        <f t="array" ref="D197">ifna(INDEX(Inputs!F:F,MATCH(A197,Inputs!B:B,0)),"")</f>
        <v>CLE</v>
      </c>
      <c r="E197" s="10" t="str">
        <f t="array" ref="E197">IFNA(INDEX('Player Page'!E:E,MATCH(A197,'Player Page'!A:A,)),"")</f>
        <v/>
      </c>
      <c r="F197" s="10"/>
      <c r="G197" s="10"/>
      <c r="H197" s="12">
        <f t="array" ref="H197">ifna(XLOOKUP(A197,'Recent Minutes Tracker'!A:A,'Recent Minutes Tracker'!P:P,""))</f>
        <v>0</v>
      </c>
      <c r="I197" s="11">
        <f t="array" ref="I197">IFNA(INDEX('Opponent Defense'!$D$37:$D$67,MATCH(D197,'Opponent Defense'!$A$37:$A$67,0)),"")</f>
        <v>1.013263943</v>
      </c>
      <c r="J197" s="11"/>
      <c r="K197" s="11">
        <f t="array" ref="K197">ifna(INDEX('Team Defense Hashtag Basketball'!N:N,MATCH(B197&amp;D197,'Team Defense Hashtag Basketball'!A:A,0)),"")</f>
        <v>1.162755488</v>
      </c>
      <c r="L197" s="11"/>
      <c r="M197" s="11"/>
    </row>
    <row r="198" hidden="1">
      <c r="A198" s="2" t="str">
        <f>Inputs!B441</f>
        <v>Ish Smith</v>
      </c>
      <c r="B198" s="9" t="str">
        <f t="array" ref="B198:C198">IFNA(INDEX(Inputs!C:D,MATCH(A198,Inputs!B:B,)),"")</f>
        <v>PG</v>
      </c>
      <c r="C198" s="9" t="s">
        <v>35</v>
      </c>
      <c r="D198" s="9" t="str">
        <f t="array" ref="D198">ifna(INDEX(Inputs!F:F,MATCH(A198,Inputs!B:B,0)),"")</f>
        <v>BOS</v>
      </c>
      <c r="E198" s="10">
        <f t="array" ref="E198">IFNA(INDEX('Player Page'!E:E,MATCH(A198,'Player Page'!A:A,)),"")</f>
        <v>3.2</v>
      </c>
      <c r="F198" s="10"/>
      <c r="G198" s="10"/>
      <c r="H198" s="12">
        <f t="array" ref="H198">ifna(XLOOKUP(A198,'Recent Minutes Tracker'!A:A,'Recent Minutes Tracker'!P:P,""))</f>
        <v>5.333333333</v>
      </c>
      <c r="I198" s="11">
        <f t="array" ref="I198">IFNA(INDEX('Opponent Defense'!$D$37:$D$67,MATCH(D198,'Opponent Defense'!$A$37:$A$67)),"")</f>
        <v>0.9582521983</v>
      </c>
      <c r="J198" s="11"/>
      <c r="K198" s="11">
        <f t="array" ref="K198">ifna(INDEX('Team Defense Hashtag Basketball'!N:N,MATCH(B198&amp;D198,'Team Defense Hashtag Basketball'!A:A,0)),"")</f>
        <v>0.9381663113</v>
      </c>
      <c r="L198" s="11"/>
      <c r="M198" s="11"/>
    </row>
    <row r="199" hidden="1">
      <c r="A199" s="2" t="str">
        <f>Inputs!B456</f>
        <v>Ish Wainright</v>
      </c>
      <c r="B199" s="9" t="str">
        <f t="array" ref="B199:C199">IFNA(INDEX(Inputs!C:D,MATCH(A199,Inputs!B:B,)),"")</f>
        <v>SF</v>
      </c>
      <c r="C199" s="9" t="s">
        <v>55</v>
      </c>
      <c r="D199" s="9" t="str">
        <f t="array" ref="D199">ifna(INDEX(Inputs!F:F,MATCH(A199,Inputs!B:B,0)),"")</f>
        <v>HOU</v>
      </c>
      <c r="E199" s="10" t="str">
        <f t="array" ref="E199">IFNA(INDEX('Player Page'!E:E,MATCH(A199,'Player Page'!A:A,)),"")</f>
        <v/>
      </c>
      <c r="F199" s="10"/>
      <c r="G199" s="10"/>
      <c r="H199" s="12">
        <f t="array" ref="H199">ifna(XLOOKUP(A199,'Recent Minutes Tracker'!A:A,'Recent Minutes Tracker'!P:P,""))</f>
        <v>0</v>
      </c>
      <c r="I199" s="11">
        <f t="array" ref="I199">IFNA(INDEX('Opponent Defense'!$D$37:$D$67,MATCH(D199,'Opponent Defense'!$A$37:$A$67)),"")</f>
        <v>0.9097894709</v>
      </c>
      <c r="J199" s="11"/>
      <c r="K199" s="11">
        <f t="array" ref="K199">ifna(INDEX('Team Defense Hashtag Basketball'!N:N,MATCH(B199&amp;D199,'Team Defense Hashtag Basketball'!A:A,0)),"")</f>
        <v>0.9324009324</v>
      </c>
      <c r="L199" s="11"/>
      <c r="M199" s="11"/>
    </row>
    <row r="200">
      <c r="A200" s="2" t="str">
        <f>Inputs!B261</f>
        <v>Myles Turner</v>
      </c>
      <c r="B200" s="9" t="str">
        <f t="array" ref="B200:C200">IFNA(INDEX(Inputs!C:D,MATCH(A200,Inputs!B:B,)),"")</f>
        <v>C</v>
      </c>
      <c r="C200" s="9" t="s">
        <v>39</v>
      </c>
      <c r="D200" s="9" t="str">
        <f t="array" ref="D200">ifna(XLOOKUP(A200,Inputs!B:B,Inputs!F:F,""))</f>
        <v>CLE</v>
      </c>
      <c r="E200" s="10">
        <f t="array" ref="E200">IFNA(INDEX('Player Page'!E:E,MATCH(A200,'Player Page'!A:A,)),"")</f>
        <v>17</v>
      </c>
      <c r="F200" s="12">
        <f t="array" ref="F200">IFNA(INDEX('Player Page'!F:F,MATCH(A200,'Player Page'!A:A,)),"")</f>
        <v>0.6227106227</v>
      </c>
      <c r="G200" s="12">
        <f t="array" ref="G200">XLOOKUP(A200,'PPM L10'!B:B,'PPM L10'!X:X)</f>
        <v>0.575</v>
      </c>
      <c r="H200" s="12">
        <f t="array" ref="H200">ifna(XLOOKUP(A200,'Recent Minutes Tracker'!A:A,'Recent Minutes Tracker'!P:P,""))</f>
        <v>27.8</v>
      </c>
      <c r="I200" s="11">
        <f t="array" ref="I200">IFNA(INDEX('Opponent Defense'!$E$37:$E$67,MATCH(D200,'Opponent Defense'!$A$37:$A$67,0)),"")</f>
        <v>0.9495601271</v>
      </c>
      <c r="J200" s="11">
        <f t="array" ref="J200">IFNA(INDEX('Opponent Defense'!$E$105:$E$134,MATCH(D200,'Opponent Defense'!$A$105:$A$134,0)),"")</f>
        <v>0.9745892738</v>
      </c>
      <c r="K200" s="11">
        <f t="array" ref="K200">ifna(INDEX('Team Defense Hashtag Basketball'!N:N,MATCH(B200&amp;D200,'Team Defense Hashtag Basketball'!A:A,0)),"")</f>
        <v>0.9794213214</v>
      </c>
      <c r="L200" s="11">
        <f>I200*0.1+J200*0.4+K200*0.5</f>
        <v>0.9745023829</v>
      </c>
      <c r="M200" s="13">
        <f>(F200+G200)/2*L200</f>
        <v>0.5835859279</v>
      </c>
      <c r="N200" s="14">
        <f>M200*L200*H200</f>
        <v>15.81002339</v>
      </c>
      <c r="O200" s="15"/>
      <c r="P200" s="9" t="str">
        <f>if(O200="","",N200-O200)</f>
        <v/>
      </c>
      <c r="Q200" s="16">
        <f>iferror(if(L200&gt;1,(L200-1)/'Matchup Rating'!$E$4+5,(L200-1)/'Matchup Rating'!$E$9+5),"")</f>
        <v>4.431124151</v>
      </c>
      <c r="R200" s="17">
        <f t="array" ref="R200">IFNA(INDEX('Player Page'!J:J,MATCH(A200,'Player Page'!A:A,0)),"")</f>
        <v>1.4</v>
      </c>
      <c r="S200" s="10">
        <f t="array" ref="S200">IFNA(INDEX('Player Page'!K:K,MATCH(A200,'Player Page'!A:A,0)),"")</f>
        <v>4</v>
      </c>
      <c r="T200" s="10">
        <f t="array" ref="T200">IFNA(INDEX('Player Page'!L:L,MATCH(A200,'Player Page'!A:A,0)),"")</f>
        <v>33.7</v>
      </c>
      <c r="U200" s="18">
        <f t="array" ref="U200">ifna(IF(OR(B200="PG",B200="SG"),XLOOKUP(D200,'Opponent Shot Stats'!$A$41:$A$70,'Opponent Shot Stats'!$R$41:$R$70),IF(OR(B200="SF",B200="PF"),XLOOKUP(D200,'Opponent Shot Stats'!$A$111:$A$140,'Opponent Shot Stats'!$R$111:$R$140),XLOOKUP(D200,'Opponent Shot Stats'!$A$181:$A$210,'Opponent Shot Stats'!$R$181:$R$210))),"")</f>
        <v>1.61971831</v>
      </c>
      <c r="V200" s="19">
        <f>R200*U200</f>
        <v>2.267605634</v>
      </c>
      <c r="W200" s="20">
        <f>V200-R200</f>
        <v>0.8676056338</v>
      </c>
      <c r="X200" s="9" t="str">
        <f t="array" ref="X200">ifna(XLOOKUP(A200,'Recent Minutes Tracker'!A:A,'Recent Minutes Tracker'!O:O),"")</f>
        <v/>
      </c>
      <c r="Y200" s="10">
        <f t="array" ref="Y200">ifna(XLOOKUP(A200,'Recent Minutes Tracker'!A:A,'Recent Minutes Tracker'!M:M),"")</f>
        <v>-0.2</v>
      </c>
    </row>
    <row r="201" hidden="1">
      <c r="A201" s="2" t="str">
        <f>Inputs!B36</f>
        <v>J.D. Davison</v>
      </c>
      <c r="B201" s="9" t="str">
        <f t="array" ref="B201:C201">IFNA(INDEX(Inputs!C:D,MATCH(A201,Inputs!B:B,)),"")</f>
        <v>SG</v>
      </c>
      <c r="C201" s="9" t="s">
        <v>32</v>
      </c>
      <c r="D201" s="9" t="str">
        <f t="array" ref="D201">ifna(INDEX(Inputs!F:F,MATCH(A201,Inputs!B:B,0)),"")</f>
        <v>CHA</v>
      </c>
      <c r="E201" s="10" t="str">
        <f t="array" ref="E201">IFNA(INDEX('Player Page'!E:E,MATCH(A201,'Player Page'!A:A,)),"")</f>
        <v/>
      </c>
      <c r="F201" s="10"/>
      <c r="G201" s="10"/>
      <c r="H201" s="12" t="str">
        <f t="array" ref="H201">ifna(XLOOKUP(A201,'Recent Minutes Tracker'!A:A,'Recent Minutes Tracker'!P:P,""))</f>
        <v/>
      </c>
      <c r="I201" s="11">
        <f t="array" ref="I201">IFNA(INDEX('Opponent Defense'!$D$37:$D$67,MATCH(D201,'Opponent Defense'!$A$37:$A$67)),"")</f>
        <v>0.9582521983</v>
      </c>
      <c r="J201" s="11"/>
      <c r="K201" s="11">
        <f t="array" ref="K201">ifna(INDEX('Team Defense Hashtag Basketball'!N:N,MATCH(B201&amp;D201,'Team Defense Hashtag Basketball'!A:A,0)),"")</f>
        <v>1.049205148</v>
      </c>
      <c r="L201" s="11"/>
      <c r="M201" s="11"/>
    </row>
    <row r="202" hidden="1">
      <c r="A202" s="2" t="str">
        <f>Inputs!B465</f>
        <v>J.T. Thor</v>
      </c>
      <c r="B202" s="9" t="str">
        <f t="array" ref="B202:C202">IFNA(INDEX(Inputs!C:D,MATCH(A202,Inputs!B:B,)),"")</f>
        <v>PF</v>
      </c>
      <c r="C202" s="9" t="s">
        <v>35</v>
      </c>
      <c r="D202" s="9" t="str">
        <f t="array" ref="D202">ifna(INDEX(Inputs!F:F,MATCH(A202,Inputs!B:B,0)),"")</f>
        <v>BOS</v>
      </c>
      <c r="E202" s="10" t="str">
        <f t="array" ref="E202">IFNA(INDEX('Player Page'!E:E,MATCH(A202,'Player Page'!A:A,)),"")</f>
        <v/>
      </c>
      <c r="F202" s="10"/>
      <c r="G202" s="10"/>
      <c r="H202" s="12" t="str">
        <f t="array" ref="H202">ifna(XLOOKUP(A202,'Recent Minutes Tracker'!A:A,'Recent Minutes Tracker'!P:P,""))</f>
        <v/>
      </c>
      <c r="I202" s="11">
        <f t="array" ref="I202">IFNA(INDEX('Opponent Defense'!$D$37:$D$67,MATCH(D202,'Opponent Defense'!$A$37:$A$67)),"")</f>
        <v>0.9582521983</v>
      </c>
      <c r="J202" s="11"/>
      <c r="K202" s="11">
        <f t="array" ref="K202">ifna(INDEX('Team Defense Hashtag Basketball'!N:N,MATCH(B202&amp;D202,'Team Defense Hashtag Basketball'!A:A,0)),"")</f>
        <v>1.02886406</v>
      </c>
      <c r="L202" s="11"/>
      <c r="M202" s="11"/>
    </row>
    <row r="203" hidden="1">
      <c r="A203" s="2" t="str">
        <f>Inputs!B305</f>
        <v>Ja Morant</v>
      </c>
      <c r="B203" s="9" t="str">
        <f t="array" ref="B203:C203">IFNA(INDEX(Inputs!C:D,MATCH(A203,Inputs!B:B,)),"")</f>
        <v>PG</v>
      </c>
      <c r="C203" s="9" t="s">
        <v>40</v>
      </c>
      <c r="D203" s="9" t="str">
        <f t="array" ref="D203">ifna(INDEX(Inputs!F:F,MATCH(A203,Inputs!B:B,0)),"")</f>
        <v>LAL</v>
      </c>
      <c r="E203" s="10" t="str">
        <f t="array" ref="E203">IFNA(INDEX('Player Page'!E:E,MATCH(A203,'Player Page'!A:A,)),"")</f>
        <v/>
      </c>
      <c r="F203" s="10"/>
      <c r="G203" s="10"/>
      <c r="H203" s="12">
        <f t="array" ref="H203">ifna(XLOOKUP(A203,'Recent Minutes Tracker'!A:A,'Recent Minutes Tracker'!P:P,""))</f>
        <v>0</v>
      </c>
      <c r="I203" s="11">
        <f t="array" ref="I203">IFNA(INDEX('Opponent Defense'!$D$37:$D$67,MATCH(D203,'Opponent Defense'!$A$37:$A$67)),"")</f>
        <v>0.9097894709</v>
      </c>
      <c r="J203" s="11"/>
      <c r="K203" s="11">
        <f t="array" ref="K203">ifna(INDEX('Team Defense Hashtag Basketball'!N:N,MATCH(B203&amp;D203,'Team Defense Hashtag Basketball'!A:A,0)),"")</f>
        <v>1.130063966</v>
      </c>
      <c r="L203" s="11"/>
      <c r="M203" s="11"/>
    </row>
    <row r="204" hidden="1">
      <c r="A204" s="2" t="str">
        <f>Inputs!B218</f>
        <v>Jabari Smith, Jr.</v>
      </c>
      <c r="B204" s="9" t="str">
        <f t="array" ref="B204:C204">IFNA(INDEX(Inputs!C:D,MATCH(A204,Inputs!B:B,)),"")</f>
        <v>PF</v>
      </c>
      <c r="C204" s="9" t="s">
        <v>28</v>
      </c>
      <c r="D204" s="9" t="str">
        <f t="array" ref="D204">ifna(INDEX(Inputs!F:F,MATCH(A204,Inputs!B:B,0)),"")</f>
        <v>POR</v>
      </c>
      <c r="E204" s="10" t="str">
        <f t="array" ref="E204">IFNA(INDEX('Player Page'!E:E,MATCH(A204,'Player Page'!A:A,)),"")</f>
        <v/>
      </c>
      <c r="F204" s="10"/>
      <c r="G204" s="10"/>
      <c r="H204" s="12" t="str">
        <f t="array" ref="H204">ifna(XLOOKUP(A204,'Recent Minutes Tracker'!A:A,'Recent Minutes Tracker'!P:P,""))</f>
        <v/>
      </c>
      <c r="I204" s="11">
        <f t="array" ref="I204">IFNA(INDEX('Opponent Defense'!$D$37:$D$67,MATCH(D204,'Opponent Defense'!$A$37:$A$67,0)),"")</f>
        <v>1.019289039</v>
      </c>
      <c r="J204" s="11"/>
      <c r="K204" s="11">
        <f t="array" ref="K204">ifna(INDEX('Team Defense Hashtag Basketball'!N:N,MATCH(B204&amp;D204,'Team Defense Hashtag Basketball'!A:A,0)),"")</f>
        <v>0.9217877095</v>
      </c>
      <c r="L204" s="11"/>
      <c r="M204" s="11"/>
    </row>
    <row r="205">
      <c r="A205" s="2" t="str">
        <f>Inputs!B258</f>
        <v>Obi Toppin</v>
      </c>
      <c r="B205" s="9" t="str">
        <f t="array" ref="B205:C205">IFNA(INDEX(Inputs!C:D,MATCH(A205,Inputs!B:B,)),"")</f>
        <v>PF</v>
      </c>
      <c r="C205" s="9" t="s">
        <v>39</v>
      </c>
      <c r="D205" s="9" t="str">
        <f t="array" ref="D205">ifna(XLOOKUP(A205,Inputs!B:B,Inputs!F:F,""))</f>
        <v>CLE</v>
      </c>
      <c r="E205" s="10">
        <f t="array" ref="E205">IFNA(INDEX('Player Page'!E:E,MATCH(A205,'Player Page'!A:A,)),"")</f>
        <v>11.1</v>
      </c>
      <c r="F205" s="12">
        <f t="array" ref="F205">IFNA(INDEX('Player Page'!F:F,MATCH(A205,'Player Page'!A:A,)),"")</f>
        <v>0.4805194805</v>
      </c>
      <c r="G205" s="12">
        <f t="array" ref="G205">XLOOKUP(A205,'PPM L10'!B:B,'PPM L10'!X:X)</f>
        <v>0.5472222222</v>
      </c>
      <c r="H205" s="12">
        <f t="array" ref="H205">ifna(XLOOKUP(A205,'Recent Minutes Tracker'!A:A,'Recent Minutes Tracker'!P:P,""))</f>
        <v>19.3</v>
      </c>
      <c r="I205" s="11">
        <f t="array" ref="I205">IFNA(INDEX('Opponent Defense'!$E$37:$E$67,MATCH(D205,'Opponent Defense'!$A$37:$A$67,0)),"")</f>
        <v>0.9495601271</v>
      </c>
      <c r="J205" s="11">
        <f t="array" ref="J205">IFNA(INDEX('Opponent Defense'!$E$105:$E$134,MATCH(D205,'Opponent Defense'!$A$105:$A$134,0)),"")</f>
        <v>0.9745892738</v>
      </c>
      <c r="K205" s="11">
        <f t="array" ref="K205">ifna(INDEX('Team Defense Hashtag Basketball'!N:N,MATCH(B205&amp;D205,'Team Defense Hashtag Basketball'!A:A,0)),"")</f>
        <v>0.9683426443</v>
      </c>
      <c r="L205" s="11">
        <f>I205*0.1+J205*0.4+K205*0.5</f>
        <v>0.9689630444</v>
      </c>
      <c r="M205" s="13">
        <f>(F205+G205)/2*L205</f>
        <v>0.4979218646</v>
      </c>
      <c r="N205" s="14">
        <f>M205*L205*H205</f>
        <v>9.311630195</v>
      </c>
      <c r="O205" s="15"/>
      <c r="P205" s="9" t="str">
        <f>if(O205="","",N205-O205)</f>
        <v/>
      </c>
      <c r="Q205" s="16">
        <f>iferror(if(L205&gt;1,(L205-1)/'Matchup Rating'!$E$4+5,(L205-1)/'Matchup Rating'!$E$9+5),"")</f>
        <v>4.307536292</v>
      </c>
      <c r="R205" s="17">
        <f t="array" ref="R205">IFNA(INDEX('Player Page'!J:J,MATCH(A205,'Player Page'!A:A,0)),"")</f>
        <v>1.3</v>
      </c>
      <c r="S205" s="10">
        <f t="array" ref="S205">IFNA(INDEX('Player Page'!K:K,MATCH(A205,'Player Page'!A:A,0)),"")</f>
        <v>3.2</v>
      </c>
      <c r="T205" s="10">
        <f t="array" ref="T205">IFNA(INDEX('Player Page'!L:L,MATCH(A205,'Player Page'!A:A,0)),"")</f>
        <v>39.4</v>
      </c>
      <c r="U205" s="18">
        <f t="array" ref="U205">ifna(IF(OR(B205="PG",B205="SG"),XLOOKUP(D205,'Opponent Shot Stats'!$A$41:$A$70,'Opponent Shot Stats'!$R$41:$R$70),IF(OR(B205="SF",B205="PF"),XLOOKUP(D205,'Opponent Shot Stats'!$A$111:$A$140,'Opponent Shot Stats'!$R$111:$R$140),XLOOKUP(D205,'Opponent Shot Stats'!$A$181:$A$210,'Opponent Shot Stats'!$R$181:$R$210))),"")</f>
        <v>0.755033557</v>
      </c>
      <c r="V205" s="19">
        <f>R205*U205</f>
        <v>0.9815436242</v>
      </c>
      <c r="W205" s="20">
        <f>V205-R205</f>
        <v>-0.3184563758</v>
      </c>
      <c r="X205" s="9" t="str">
        <f t="array" ref="X205">ifna(XLOOKUP(A205,'Recent Minutes Tracker'!A:A,'Recent Minutes Tracker'!O:O),"")</f>
        <v/>
      </c>
      <c r="Y205" s="10">
        <f t="array" ref="Y205">ifna(XLOOKUP(A205,'Recent Minutes Tracker'!A:A,'Recent Minutes Tracker'!M:M),"")</f>
        <v>2.1</v>
      </c>
    </row>
    <row r="206" hidden="1">
      <c r="A206" s="2" t="str">
        <f>Inputs!B163</f>
        <v>Jacob Gilyard</v>
      </c>
      <c r="B206" s="9" t="str">
        <f t="array" ref="B206:C206">IFNA(INDEX(Inputs!C:D,MATCH(A206,Inputs!B:B,)),"")</f>
        <v>PG</v>
      </c>
      <c r="C206" s="9" t="s">
        <v>40</v>
      </c>
      <c r="D206" s="9" t="str">
        <f t="array" ref="D206">ifna(INDEX(Inputs!F:F,MATCH(A206,Inputs!B:B,0)),"")</f>
        <v>LAL</v>
      </c>
      <c r="E206" s="10" t="str">
        <f t="array" ref="E206">IFNA(INDEX('Player Page'!E:E,MATCH(A206,'Player Page'!A:A,)),"")</f>
        <v/>
      </c>
      <c r="F206" s="10"/>
      <c r="G206" s="10"/>
      <c r="H206" s="12">
        <f t="array" ref="H206">ifna(XLOOKUP(A206,'Recent Minutes Tracker'!A:A,'Recent Minutes Tracker'!P:P,""))</f>
        <v>12.73333333</v>
      </c>
      <c r="I206" s="11">
        <f t="array" ref="I206">IFNA(INDEX('Opponent Defense'!$D$37:$D$67,MATCH(D206,'Opponent Defense'!$A$37:$A$67)),"")</f>
        <v>0.9097894709</v>
      </c>
      <c r="J206" s="11"/>
      <c r="K206" s="11">
        <f t="array" ref="K206">ifna(INDEX('Team Defense Hashtag Basketball'!N:N,MATCH(B206&amp;D206,'Team Defense Hashtag Basketball'!A:A,0)),"")</f>
        <v>1.130063966</v>
      </c>
      <c r="L206" s="11"/>
      <c r="M206" s="11"/>
    </row>
    <row r="207" hidden="1">
      <c r="A207" s="2" t="str">
        <f>Inputs!B468</f>
        <v>Jacob Toppin</v>
      </c>
      <c r="B207" s="9" t="str">
        <f t="array" ref="B207:C207">IFNA(INDEX(Inputs!C:D,MATCH(A207,Inputs!B:B,)),"")</f>
        <v>SF</v>
      </c>
      <c r="C207" s="9" t="s">
        <v>47</v>
      </c>
      <c r="D207" s="9" t="str">
        <f t="array" ref="D207">ifna(INDEX(Inputs!F:F,MATCH(A207,Inputs!B:B,0)),"")</f>
        <v>BKN</v>
      </c>
      <c r="E207" s="10" t="str">
        <f t="array" ref="E207">IFNA(INDEX('Player Page'!E:E,MATCH(A207,'Player Page'!A:A,)),"")</f>
        <v/>
      </c>
      <c r="F207" s="10"/>
      <c r="G207" s="10"/>
      <c r="H207" s="12" t="str">
        <f t="array" ref="H207">ifna(XLOOKUP(A207,'Recent Minutes Tracker'!A:A,'Recent Minutes Tracker'!P:P,""))</f>
        <v/>
      </c>
      <c r="I207" s="11">
        <f t="array" ref="I207">IFNA(INDEX('Opponent Defense'!$D$37:$D$67,MATCH(D207,'Opponent Defense'!$A$37:$A$67)),"")</f>
        <v>1.012478061</v>
      </c>
      <c r="J207" s="11"/>
      <c r="K207" s="11">
        <f t="array" ref="K207">ifna(INDEX('Team Defense Hashtag Basketball'!N:N,MATCH(B207&amp;D207,'Team Defense Hashtag Basketball'!A:A,0)),"")</f>
        <v>1.072261072</v>
      </c>
      <c r="L207" s="11"/>
      <c r="M207" s="11"/>
    </row>
    <row r="208">
      <c r="A208" s="2" t="str">
        <f>Inputs!B500</f>
        <v>Pascal Siakam</v>
      </c>
      <c r="B208" s="9" t="str">
        <f t="array" ref="B208:C208">IFNA(INDEX(Inputs!C:D,MATCH(A208,Inputs!B:B,)),"")</f>
        <v>PF</v>
      </c>
      <c r="C208" s="9" t="s">
        <v>39</v>
      </c>
      <c r="D208" s="9" t="str">
        <f t="array" ref="D208">ifna(XLOOKUP(A208,Inputs!B:B,Inputs!F:F,""))</f>
        <v>CLE</v>
      </c>
      <c r="E208" s="10">
        <f t="array" ref="E208">IFNA(INDEX('Player Page'!E:E,MATCH(A208,'Player Page'!A:A,)),"")</f>
        <v>22</v>
      </c>
      <c r="F208" s="12">
        <f t="array" ref="F208">IFNA(INDEX('Player Page'!F:F,MATCH(A208,'Player Page'!A:A,)),"")</f>
        <v>0.6395348837</v>
      </c>
      <c r="G208" s="12">
        <f t="array" ref="G208">XLOOKUP(A208,'PPM L10'!B:B,'PPM L10'!X:X)</f>
        <v>0.7638888889</v>
      </c>
      <c r="H208" s="12">
        <f t="array" ref="H208">ifna(XLOOKUP(A208,'Recent Minutes Tracker'!A:A,'Recent Minutes Tracker'!P:P,""))</f>
        <v>31.1</v>
      </c>
      <c r="I208" s="11">
        <f t="array" ref="I208">IFNA(INDEX('Opponent Defense'!$E$37:$E$67,MATCH(D208,'Opponent Defense'!$A$37:$A$67,0)),"")</f>
        <v>0.9495601271</v>
      </c>
      <c r="J208" s="11">
        <f t="array" ref="J208">IFNA(INDEX('Opponent Defense'!$E$105:$E$134,MATCH(D208,'Opponent Defense'!$A$105:$A$134,0)),"")</f>
        <v>0.9745892738</v>
      </c>
      <c r="K208" s="11">
        <f t="array" ref="K208">ifna(INDEX('Team Defense Hashtag Basketball'!N:N,MATCH(B208&amp;D208,'Team Defense Hashtag Basketball'!A:A,0)),"")</f>
        <v>0.9683426443</v>
      </c>
      <c r="L208" s="11">
        <f t="shared" ref="L208:L209" si="140">I208*0.1+J208*0.4+K208*0.5</f>
        <v>0.9689630444</v>
      </c>
      <c r="M208" s="13">
        <f t="shared" ref="M208:M209" si="141">(F208+G208)/2*L208</f>
        <v>0.6799328856</v>
      </c>
      <c r="N208" s="14">
        <f t="shared" ref="N208:N209" si="142">M208*L208*H208</f>
        <v>20.48960799</v>
      </c>
      <c r="O208" s="15"/>
      <c r="P208" s="9" t="str">
        <f t="shared" ref="P208:P209" si="143">if(O208="","",N208-O208)</f>
        <v/>
      </c>
      <c r="Q208" s="16">
        <f>iferror(if(L208&gt;1,(L208-1)/'Matchup Rating'!$E$4+5,(L208-1)/'Matchup Rating'!$E$9+5),"")</f>
        <v>4.307536292</v>
      </c>
      <c r="R208" s="17">
        <f t="array" ref="R208">IFNA(INDEX('Player Page'!J:J,MATCH(A208,'Player Page'!A:A,0)),"")</f>
        <v>1.1</v>
      </c>
      <c r="S208" s="10">
        <f t="array" ref="S208">IFNA(INDEX('Player Page'!K:K,MATCH(A208,'Player Page'!A:A,0)),"")</f>
        <v>3.4</v>
      </c>
      <c r="T208" s="10">
        <f t="array" ref="T208">IFNA(INDEX('Player Page'!L:L,MATCH(A208,'Player Page'!A:A,0)),"")</f>
        <v>32.7</v>
      </c>
      <c r="U208" s="18">
        <f t="array" ref="U208">ifna(IF(OR(B208="PG",B208="SG"),XLOOKUP(D208,'Opponent Shot Stats'!$A$41:$A$70,'Opponent Shot Stats'!$R$41:$R$70),IF(OR(B208="SF",B208="PF"),XLOOKUP(D208,'Opponent Shot Stats'!$A$111:$A$140,'Opponent Shot Stats'!$R$111:$R$140),XLOOKUP(D208,'Opponent Shot Stats'!$A$181:$A$210,'Opponent Shot Stats'!$R$181:$R$210))),"")</f>
        <v>0.755033557</v>
      </c>
      <c r="V208" s="19">
        <f t="shared" ref="V208:V209" si="144">R208*U208</f>
        <v>0.8305369128</v>
      </c>
      <c r="W208" s="20">
        <f t="shared" ref="W208:W209" si="145">V208-R208</f>
        <v>-0.2694630872</v>
      </c>
      <c r="X208" s="9" t="str">
        <f t="array" ref="X208">ifna(XLOOKUP(A208,'Recent Minutes Tracker'!A:A,'Recent Minutes Tracker'!O:O),"")</f>
        <v/>
      </c>
      <c r="Y208" s="10">
        <f t="array" ref="Y208">ifna(XLOOKUP(A208,'Recent Minutes Tracker'!A:A,'Recent Minutes Tracker'!M:M),"")</f>
        <v>1.7</v>
      </c>
    </row>
    <row r="209">
      <c r="A209" s="2" t="str">
        <f>Inputs!B179</f>
        <v>Tyrese Haliburton</v>
      </c>
      <c r="B209" s="9" t="str">
        <f t="array" ref="B209:C209">IFNA(INDEX(Inputs!C:D,MATCH(A209,Inputs!B:B,)),"")</f>
        <v>PG</v>
      </c>
      <c r="C209" s="9" t="s">
        <v>39</v>
      </c>
      <c r="D209" s="9" t="str">
        <f t="array" ref="D209">ifna(XLOOKUP(A209,Inputs!B:B,Inputs!F:F,""))</f>
        <v>CLE</v>
      </c>
      <c r="E209" s="10">
        <f t="array" ref="E209">IFNA(INDEX('Player Page'!E:E,MATCH(A209,'Player Page'!A:A,)),"")</f>
        <v>22.8</v>
      </c>
      <c r="F209" s="12">
        <f t="array" ref="F209">IFNA(INDEX('Player Page'!F:F,MATCH(A209,'Player Page'!A:A,)),"")</f>
        <v>0.7015384615</v>
      </c>
      <c r="G209" s="12">
        <f t="array" ref="G209">XLOOKUP(A209,'PPM L10'!B:B,'PPM L10'!X:X)</f>
        <v>0.5666666667</v>
      </c>
      <c r="H209" s="12">
        <f t="array" ref="H209">ifna(XLOOKUP(A209,'Recent Minutes Tracker'!A:A,'Recent Minutes Tracker'!P:P,""))</f>
        <v>33.66666667</v>
      </c>
      <c r="I209" s="11">
        <f t="array" ref="I209">IFNA(INDEX('Opponent Defense'!$E$37:$E$67,MATCH(D209,'Opponent Defense'!$A$37:$A$67,0)),"")</f>
        <v>0.9495601271</v>
      </c>
      <c r="J209" s="11">
        <f t="array" ref="J209">IFNA(INDEX('Opponent Defense'!$E$105:$E$134,MATCH(D209,'Opponent Defense'!$A$105:$A$134,0)),"")</f>
        <v>0.9745892738</v>
      </c>
      <c r="K209" s="11">
        <f t="array" ref="K209">ifna(INDEX('Team Defense Hashtag Basketball'!N:N,MATCH(B209&amp;D209,'Team Defense Hashtag Basketball'!A:A,0)),"")</f>
        <v>0.8486140725</v>
      </c>
      <c r="L209" s="11">
        <f t="shared" si="140"/>
        <v>0.9090987585</v>
      </c>
      <c r="M209" s="13">
        <f t="shared" si="141"/>
        <v>0.5764618538</v>
      </c>
      <c r="N209" s="14">
        <f t="shared" si="142"/>
        <v>17.64337877</v>
      </c>
      <c r="O209" s="15">
        <v>18.5</v>
      </c>
      <c r="P209" s="16">
        <f t="shared" si="143"/>
        <v>-0.8566212286</v>
      </c>
      <c r="Q209" s="16">
        <f>iferror(if(L209&gt;1,(L209-1)/'Matchup Rating'!$E$4+5,(L209-1)/'Matchup Rating'!$E$9+5),"")</f>
        <v>2.971907696</v>
      </c>
      <c r="R209" s="17">
        <f t="array" ref="R209">IFNA(INDEX('Player Page'!J:J,MATCH(A209,'Player Page'!A:A,0)),"")</f>
        <v>3.2</v>
      </c>
      <c r="S209" s="10">
        <f t="array" ref="S209">IFNA(INDEX('Player Page'!K:K,MATCH(A209,'Player Page'!A:A,0)),"")</f>
        <v>8.1</v>
      </c>
      <c r="T209" s="10">
        <f t="array" ref="T209">IFNA(INDEX('Player Page'!L:L,MATCH(A209,'Player Page'!A:A,0)),"")</f>
        <v>39.5</v>
      </c>
      <c r="U209" s="18">
        <f t="array" ref="U209">ifna(IF(OR(B209="PG",B209="SG"),XLOOKUP(D209,'Opponent Shot Stats'!$A$41:$A$70,'Opponent Shot Stats'!$R$41:$R$70),IF(OR(B209="SF",B209="PF"),XLOOKUP(D209,'Opponent Shot Stats'!$A$111:$A$140,'Opponent Shot Stats'!$R$111:$R$140),XLOOKUP(D209,'Opponent Shot Stats'!$A$181:$A$210,'Opponent Shot Stats'!$R$181:$R$210))),"")</f>
        <v>1.24677558</v>
      </c>
      <c r="V209" s="19">
        <f t="shared" si="144"/>
        <v>3.989681857</v>
      </c>
      <c r="W209" s="20">
        <f t="shared" si="145"/>
        <v>0.7896818573</v>
      </c>
      <c r="X209" s="9" t="str">
        <f t="array" ref="X209">ifna(XLOOKUP(A209,'Recent Minutes Tracker'!A:A,'Recent Minutes Tracker'!O:O),"")</f>
        <v/>
      </c>
      <c r="Y209" s="10">
        <f t="array" ref="Y209">ifna(XLOOKUP(A209,'Recent Minutes Tracker'!A:A,'Recent Minutes Tracker'!M:M),"")</f>
        <v>2.8</v>
      </c>
    </row>
    <row r="210" hidden="1">
      <c r="A210" s="2" t="str">
        <f>Inputs!B447</f>
        <v>Jaden Springer</v>
      </c>
      <c r="B210" s="9" t="str">
        <f t="array" ref="B210:C210">IFNA(INDEX(Inputs!C:D,MATCH(A210,Inputs!B:B,)),"")</f>
        <v>SG</v>
      </c>
      <c r="C210" s="9" t="s">
        <v>52</v>
      </c>
      <c r="D210" s="9" t="str">
        <f t="array" ref="D210">ifna(INDEX(Inputs!F:F,MATCH(A210,Inputs!B:B,0)),"")</f>
        <v>ORL</v>
      </c>
      <c r="E210" s="10" t="str">
        <f t="array" ref="E210">IFNA(INDEX('Player Page'!E:E,MATCH(A210,'Player Page'!A:A,)),"")</f>
        <v/>
      </c>
      <c r="F210" s="10"/>
      <c r="G210" s="10"/>
      <c r="H210" s="12">
        <f t="array" ref="H210">ifna(XLOOKUP(A210,'Recent Minutes Tracker'!A:A,'Recent Minutes Tracker'!P:P,""))</f>
        <v>1.7</v>
      </c>
      <c r="I210" s="11">
        <f t="array" ref="I210">IFNA(INDEX('Opponent Defense'!$D$37:$D$67,MATCH(D210,'Opponent Defense'!$A$37:$A$67,0)),"")</f>
        <v>0.9087416282</v>
      </c>
      <c r="J210" s="11"/>
      <c r="K210" s="11">
        <f t="array" ref="K210">ifna(INDEX('Team Defense Hashtag Basketball'!N:N,MATCH(B210&amp;D210,'Team Defense Hashtag Basketball'!A:A,0)),"")</f>
        <v>0.8311884936</v>
      </c>
      <c r="L210" s="11"/>
      <c r="M210" s="11"/>
      <c r="N210" s="14">
        <f t="shared" ref="N210:N212" si="146">E210*I210*K210</f>
        <v>0</v>
      </c>
      <c r="O210" s="11"/>
      <c r="Q210" s="11"/>
    </row>
    <row r="211" hidden="1">
      <c r="A211" s="2" t="str">
        <f>Inputs!B110</f>
        <v>Jae Crowder</v>
      </c>
      <c r="B211" s="9" t="str">
        <f t="array" ref="B211:C211">IFNA(INDEX(Inputs!C:D,MATCH(A211,Inputs!B:B,)),"")</f>
        <v>SF</v>
      </c>
      <c r="C211" s="9" t="s">
        <v>25</v>
      </c>
      <c r="D211" s="9" t="str">
        <f t="array" ref="D211">ifna(INDEX(Inputs!F:F,MATCH(A211,Inputs!B:B,0)),"")</f>
        <v>OKC</v>
      </c>
      <c r="E211" s="10" t="str">
        <f t="array" ref="E211">IFNA(INDEX('Player Page'!E:E,MATCH(A211,'Player Page'!A:A,)),"")</f>
        <v/>
      </c>
      <c r="F211" s="10"/>
      <c r="G211" s="10"/>
      <c r="H211" s="12" t="str">
        <f t="array" ref="H211">ifna(XLOOKUP(A211,'Recent Minutes Tracker'!A:A,'Recent Minutes Tracker'!P:P,""))</f>
        <v/>
      </c>
      <c r="I211" s="11">
        <f t="array" ref="I211">IFNA(INDEX('Opponent Defense'!$D$37:$D$67,MATCH(D211,'Opponent Defense'!$A$37:$A$67,0)),"")</f>
        <v>1.006191004</v>
      </c>
      <c r="J211" s="11"/>
      <c r="K211" s="11">
        <f t="array" ref="K211">ifna(INDEX('Team Defense Hashtag Basketball'!N:N,MATCH(B211&amp;D211,'Team Defense Hashtag Basketball'!A:A,0)),"")</f>
        <v>0.9324009324</v>
      </c>
      <c r="L211" s="11"/>
      <c r="M211" s="11"/>
      <c r="N211" s="14">
        <f t="shared" si="146"/>
        <v>0</v>
      </c>
      <c r="O211" s="16"/>
      <c r="P211" s="16">
        <f>if(D211="","",N211-E211)</f>
        <v>0</v>
      </c>
      <c r="Q211" s="16"/>
    </row>
    <row r="212" hidden="1">
      <c r="A212" s="2" t="str">
        <f>Inputs!B220</f>
        <v>Jae'sean Tate</v>
      </c>
      <c r="B212" s="9" t="str">
        <f t="array" ref="B212:C212">IFNA(INDEX(Inputs!C:D,MATCH(A212,Inputs!B:B,)),"")</f>
        <v>SF</v>
      </c>
      <c r="C212" s="9" t="s">
        <v>28</v>
      </c>
      <c r="D212" s="9" t="str">
        <f t="array" ref="D212">ifna(INDEX(Inputs!F:F,MATCH(A212,Inputs!B:B,0)),"")</f>
        <v>POR</v>
      </c>
      <c r="E212" s="10">
        <f t="array" ref="E212">IFNA(INDEX('Player Page'!E:E,MATCH(A212,'Player Page'!A:A,)),"")</f>
        <v>4.6</v>
      </c>
      <c r="F212" s="10"/>
      <c r="G212" s="10"/>
      <c r="H212" s="12">
        <f t="array" ref="H212">ifna(XLOOKUP(A212,'Recent Minutes Tracker'!A:A,'Recent Minutes Tracker'!P:P,""))</f>
        <v>5.966666667</v>
      </c>
      <c r="I212" s="11">
        <f t="array" ref="I212">IFNA(INDEX('Opponent Defense'!$D$37:$D$67,MATCH(D212,'Opponent Defense'!$A$37:$A$67,0)),"")</f>
        <v>1.019289039</v>
      </c>
      <c r="J212" s="11"/>
      <c r="K212" s="11">
        <f t="array" ref="K212">ifna(INDEX('Team Defense Hashtag Basketball'!N:N,MATCH(B212&amp;D212,'Team Defense Hashtag Basketball'!A:A,0)),"")</f>
        <v>1.090909091</v>
      </c>
      <c r="L212" s="11"/>
      <c r="M212" s="11"/>
      <c r="N212" s="14">
        <f t="shared" si="146"/>
        <v>5.114977721</v>
      </c>
      <c r="O212" s="11"/>
      <c r="Q212" s="11"/>
    </row>
    <row r="213">
      <c r="A213" s="2" t="str">
        <f>Inputs!B382</f>
        <v>Norman Powell</v>
      </c>
      <c r="B213" s="9" t="str">
        <f t="array" ref="B213:C213">IFNA(INDEX(Inputs!C:D,MATCH(A213,Inputs!B:B,)),"")</f>
        <v>SG</v>
      </c>
      <c r="C213" s="9" t="s">
        <v>36</v>
      </c>
      <c r="D213" s="9" t="str">
        <f t="array" ref="D213">ifna(XLOOKUP(A213,Inputs!B:B,Inputs!F:F,""))</f>
        <v>UTA</v>
      </c>
      <c r="E213" s="10">
        <f t="array" ref="E213">IFNA(INDEX('Player Page'!E:E,MATCH(A213,'Player Page'!A:A,)),"")</f>
        <v>13.5</v>
      </c>
      <c r="F213" s="12">
        <f t="array" ref="F213">IFNA(INDEX('Player Page'!F:F,MATCH(A213,'Player Page'!A:A,)),"")</f>
        <v>0.531496063</v>
      </c>
      <c r="G213" s="12">
        <f t="array" ref="G213">XLOOKUP(A213,'PPM L10'!B:B,'PPM L10'!X:X)</f>
        <v>0.5472222222</v>
      </c>
      <c r="H213" s="12">
        <f t="array" ref="H213">ifna(XLOOKUP(A213,'Recent Minutes Tracker'!A:A,'Recent Minutes Tracker'!P:P,""))</f>
        <v>28.83333333</v>
      </c>
      <c r="I213" s="11">
        <f t="array" ref="I213">IFNA(INDEX('Opponent Defense'!$E$37:$E$67,MATCH(D213,'Opponent Defense'!$A$37:$A$67,0)),"")</f>
        <v>1.092834954</v>
      </c>
      <c r="J213" s="11">
        <f t="array" ref="J213">IFNA(INDEX('Opponent Defense'!$E$105:$E$134,MATCH(D213,'Opponent Defense'!$A$105:$A$134,0)),"")</f>
        <v>1.030228809</v>
      </c>
      <c r="K213" s="11">
        <f t="array" ref="K213">ifna(INDEX('Team Defense Hashtag Basketball'!N:N,MATCH(B213&amp;D213,'Team Defense Hashtag Basketball'!A:A,0)),"")</f>
        <v>1.14004542</v>
      </c>
      <c r="L213" s="11">
        <f>I213*0.1+J213*0.4+K213*0.5</f>
        <v>1.091397729</v>
      </c>
      <c r="M213" s="13">
        <f>(F213+G213)/2*L213</f>
        <v>0.5886553433</v>
      </c>
      <c r="N213" s="14">
        <f>M213*L213*H213</f>
        <v>18.52417986</v>
      </c>
      <c r="O213" s="15"/>
      <c r="P213" s="9" t="str">
        <f>if(O213="","",N213-O213)</f>
        <v/>
      </c>
      <c r="Q213" s="16">
        <f>iferror(if(L213&gt;1,(L213-1)/'Matchup Rating'!$E$4+5,(L213-1)/'Matchup Rating'!$E$9+5),"")</f>
        <v>7.739646095</v>
      </c>
      <c r="R213" s="17">
        <f t="array" ref="R213">IFNA(INDEX('Player Page'!J:J,MATCH(A213,'Player Page'!A:A,0)),"")</f>
        <v>2.1</v>
      </c>
      <c r="S213" s="10">
        <f t="array" ref="S213">IFNA(INDEX('Player Page'!K:K,MATCH(A213,'Player Page'!A:A,0)),"")</f>
        <v>4.6</v>
      </c>
      <c r="T213" s="10">
        <f t="array" ref="T213">IFNA(INDEX('Player Page'!L:L,MATCH(A213,'Player Page'!A:A,0)),"")</f>
        <v>45.2</v>
      </c>
      <c r="U213" s="18">
        <f t="array" ref="U213">ifna(IF(OR(B213="PG",B213="SG"),XLOOKUP(D213,'Opponent Shot Stats'!$A$41:$A$69,'Opponent Shot Stats'!$R$41:$R$69),IF(OR(B213="SF",B213="PF"),XLOOKUP(D213,'Opponent Shot Stats'!$A$111:$A$140,'Opponent Shot Stats'!$R$111:$R$140),XLOOKUP(D213,'Opponent Shot Stats'!$A$181:$A$210,'Opponent Shot Stats'!$R$181:$R$210))),"")</f>
        <v>1.171969046</v>
      </c>
      <c r="V213" s="19">
        <f>R213*U213</f>
        <v>2.461134996</v>
      </c>
      <c r="W213" s="20">
        <f>V213-R213</f>
        <v>0.3611349957</v>
      </c>
      <c r="X213" s="9" t="str">
        <f t="array" ref="X213">ifna(XLOOKUP(A213,'Recent Minutes Tracker'!A:A,'Recent Minutes Tracker'!O:O),"")</f>
        <v/>
      </c>
      <c r="Y213" s="10">
        <f t="array" ref="Y213">ifna(XLOOKUP(A213,'Recent Minutes Tracker'!A:A,'Recent Minutes Tracker'!M:M),"")</f>
        <v>1.5</v>
      </c>
    </row>
    <row r="214" hidden="1">
      <c r="A214" s="2" t="str">
        <f>Inputs!B301</f>
        <v>Jake LaRavia</v>
      </c>
      <c r="B214" s="9" t="str">
        <f t="array" ref="B214:C214">IFNA(INDEX(Inputs!C:D,MATCH(A214,Inputs!B:B,)),"")</f>
        <v>PF</v>
      </c>
      <c r="C214" s="9" t="s">
        <v>40</v>
      </c>
      <c r="D214" s="9" t="str">
        <f t="array" ref="D214">ifna(INDEX(Inputs!F:F,MATCH(A214,Inputs!B:B,0)),"")</f>
        <v>LAL</v>
      </c>
      <c r="E214" s="10" t="str">
        <f t="array" ref="E214">IFNA(INDEX('Player Page'!E:E,MATCH(A214,'Player Page'!A:A,)),"")</f>
        <v/>
      </c>
      <c r="F214" s="10"/>
      <c r="G214" s="10"/>
      <c r="H214" s="12">
        <f t="array" ref="H214">ifna(XLOOKUP(A214,'Recent Minutes Tracker'!A:A,'Recent Minutes Tracker'!P:P,""))</f>
        <v>29.96666667</v>
      </c>
      <c r="I214" s="11">
        <f t="array" ref="I214">IFNA(INDEX('Opponent Defense'!$D$37:$D$67,MATCH(D214,'Opponent Defense'!$A$37:$A$67)),"")</f>
        <v>0.9097894709</v>
      </c>
      <c r="J214" s="11"/>
      <c r="K214" s="11">
        <f t="array" ref="K214">ifna(INDEX('Team Defense Hashtag Basketball'!N:N,MATCH(B214&amp;D214,'Team Defense Hashtag Basketball'!A:A,0)),"")</f>
        <v>1.024208566</v>
      </c>
      <c r="L214" s="11"/>
      <c r="M214" s="11"/>
      <c r="N214" s="14">
        <f>E214*I214*K214</f>
        <v>0</v>
      </c>
      <c r="O214" s="11"/>
      <c r="Q214" s="11"/>
    </row>
    <row r="215">
      <c r="A215" s="2" t="str">
        <f>Inputs!B267</f>
        <v>Paul George</v>
      </c>
      <c r="B215" s="9" t="str">
        <f t="array" ref="B215:C215">IFNA(INDEX(Inputs!C:D,MATCH(A215,Inputs!B:B,)),"")</f>
        <v>SG</v>
      </c>
      <c r="C215" s="9" t="s">
        <v>36</v>
      </c>
      <c r="D215" s="9" t="str">
        <f t="array" ref="D215">ifna(XLOOKUP(A215,Inputs!B:B,Inputs!F:F,""))</f>
        <v>UTA</v>
      </c>
      <c r="E215" s="10">
        <f t="array" ref="E215">IFNA(INDEX('Player Page'!E:E,MATCH(A215,'Player Page'!A:A,)),"")</f>
        <v>22.9</v>
      </c>
      <c r="F215" s="12">
        <f t="array" ref="F215">IFNA(INDEX('Player Page'!F:F,MATCH(A215,'Player Page'!A:A,)),"")</f>
        <v>0.6755162242</v>
      </c>
      <c r="G215" s="12">
        <f t="array" ref="G215">XLOOKUP(A215,'PPM L10'!B:B,'PPM L10'!X:X)</f>
        <v>0.7444444444</v>
      </c>
      <c r="H215" s="12">
        <f t="array" ref="H215">ifna(XLOOKUP(A215,'Recent Minutes Tracker'!A:A,'Recent Minutes Tracker'!P:P,""))</f>
        <v>33.9</v>
      </c>
      <c r="I215" s="11">
        <f t="array" ref="I215">IFNA(INDEX('Opponent Defense'!$E$37:$E$67,MATCH(D215,'Opponent Defense'!$A$37:$A$67,0)),"")</f>
        <v>1.092834954</v>
      </c>
      <c r="J215" s="11">
        <f t="array" ref="J215">IFNA(INDEX('Opponent Defense'!$E$105:$E$134,MATCH(D215,'Opponent Defense'!$A$105:$A$134,0)),"")</f>
        <v>1.030228809</v>
      </c>
      <c r="K215" s="11">
        <f t="array" ref="K215">ifna(INDEX('Team Defense Hashtag Basketball'!N:N,MATCH(B215&amp;D215,'Team Defense Hashtag Basketball'!A:A,0)),"")</f>
        <v>1.14004542</v>
      </c>
      <c r="L215" s="11">
        <f t="shared" ref="L215:L218" si="147">I215*0.1+J215*0.4+K215*0.5</f>
        <v>1.091397729</v>
      </c>
      <c r="M215" s="13">
        <f t="shared" ref="M215:M218" si="148">(F215+G215)/2*L215</f>
        <v>0.7748709245</v>
      </c>
      <c r="N215" s="14">
        <f t="shared" ref="N215:N218" si="149">M215*L215*H215</f>
        <v>28.66897125</v>
      </c>
      <c r="O215" s="15"/>
      <c r="P215" s="9" t="str">
        <f t="shared" ref="P215:P218" si="150">if(O215="","",N215-O215)</f>
        <v/>
      </c>
      <c r="Q215" s="16">
        <f>iferror(if(L215&gt;1,(L215-1)/'Matchup Rating'!$E$4+5,(L215-1)/'Matchup Rating'!$E$9+5),"")</f>
        <v>7.739646095</v>
      </c>
      <c r="R215" s="17">
        <f t="array" ref="R215">IFNA(INDEX('Player Page'!J:J,MATCH(A215,'Player Page'!A:A,0)),"")</f>
        <v>3.4</v>
      </c>
      <c r="S215" s="10">
        <f t="array" ref="S215">IFNA(INDEX('Player Page'!K:K,MATCH(A215,'Player Page'!A:A,0)),"")</f>
        <v>8.3</v>
      </c>
      <c r="T215" s="10">
        <f t="array" ref="T215">IFNA(INDEX('Player Page'!L:L,MATCH(A215,'Player Page'!A:A,0)),"")</f>
        <v>41.2</v>
      </c>
      <c r="U215" s="18">
        <f t="array" ref="U215">ifna(IF(OR(B215="PG",B215="SG"),XLOOKUP(D215,'Opponent Shot Stats'!$A$41:$A$69,'Opponent Shot Stats'!$R$41:$R$69),IF(OR(B215="SF",B215="PF"),XLOOKUP(D215,'Opponent Shot Stats'!$A$111:$A$140,'Opponent Shot Stats'!$R$111:$R$140),XLOOKUP(D215,'Opponent Shot Stats'!$A$181:$A$210,'Opponent Shot Stats'!$R$181:$R$210))),"")</f>
        <v>1.171969046</v>
      </c>
      <c r="V215" s="19">
        <f t="shared" ref="V215:V218" si="151">R215*U215</f>
        <v>3.984694755</v>
      </c>
      <c r="W215" s="20">
        <f t="shared" ref="W215:W218" si="152">V215-R215</f>
        <v>0.5846947549</v>
      </c>
      <c r="X215" s="9" t="str">
        <f t="array" ref="X215">ifna(XLOOKUP(A215,'Recent Minutes Tracker'!A:A,'Recent Minutes Tracker'!O:O),"")</f>
        <v/>
      </c>
      <c r="Y215" s="10">
        <f t="array" ref="Y215">ifna(XLOOKUP(A215,'Recent Minutes Tracker'!A:A,'Recent Minutes Tracker'!M:M),"")</f>
        <v>0.5</v>
      </c>
    </row>
    <row r="216">
      <c r="A216" s="2" t="str">
        <f>Inputs!B531</f>
        <v>Ivica Zubac</v>
      </c>
      <c r="B216" s="9" t="str">
        <f t="array" ref="B216:C216">IFNA(INDEX(Inputs!C:D,MATCH(A216,Inputs!B:B,)),"")</f>
        <v>C</v>
      </c>
      <c r="C216" s="9" t="s">
        <v>36</v>
      </c>
      <c r="D216" s="9" t="str">
        <f t="array" ref="D216">ifna(XLOOKUP(A216,Inputs!B:B,Inputs!F:F,""))</f>
        <v>UTA</v>
      </c>
      <c r="E216" s="10">
        <f t="array" ref="E216">IFNA(INDEX('Player Page'!E:E,MATCH(A216,'Player Page'!A:A,)),"")</f>
        <v>12.4</v>
      </c>
      <c r="F216" s="12">
        <f t="array" ref="F216">IFNA(INDEX('Player Page'!F:F,MATCH(A216,'Player Page'!A:A,)),"")</f>
        <v>0.4575645756</v>
      </c>
      <c r="G216" s="12">
        <f t="array" ref="G216">XLOOKUP(A216,'PPM L10'!B:B,'PPM L10'!X:X)</f>
        <v>0.4527777778</v>
      </c>
      <c r="H216" s="12">
        <f t="array" ref="H216">ifna(XLOOKUP(A216,'Recent Minutes Tracker'!A:A,'Recent Minutes Tracker'!P:P,""))</f>
        <v>28.8</v>
      </c>
      <c r="I216" s="11">
        <f t="array" ref="I216">IFNA(INDEX('Opponent Defense'!$E$37:$E$67,MATCH(D216,'Opponent Defense'!$A$37:$A$67,0)),"")</f>
        <v>1.092834954</v>
      </c>
      <c r="J216" s="11">
        <f t="array" ref="J216">IFNA(INDEX('Opponent Defense'!$E$105:$E$134,MATCH(D216,'Opponent Defense'!$A$105:$A$134,0)),"")</f>
        <v>1.030228809</v>
      </c>
      <c r="K216" s="11">
        <f t="array" ref="K216">ifna(INDEX('Team Defense Hashtag Basketball'!N:N,MATCH(B216&amp;D216,'Team Defense Hashtag Basketball'!A:A,0)),"")</f>
        <v>1.118675538</v>
      </c>
      <c r="L216" s="11">
        <f t="shared" si="147"/>
        <v>1.080712788</v>
      </c>
      <c r="M216" s="13">
        <f t="shared" si="148"/>
        <v>0.4919093113</v>
      </c>
      <c r="N216" s="14">
        <f t="shared" si="149"/>
        <v>15.31044527</v>
      </c>
      <c r="O216" s="15"/>
      <c r="P216" s="9" t="str">
        <f t="shared" si="150"/>
        <v/>
      </c>
      <c r="Q216" s="16">
        <f>iferror(if(L216&gt;1,(L216-1)/'Matchup Rating'!$E$4+5,(L216-1)/'Matchup Rating'!$E$9+5),"")</f>
        <v>7.419365079</v>
      </c>
      <c r="R216" s="17">
        <f t="array" ref="R216">IFNA(INDEX('Player Page'!J:J,MATCH(A216,'Player Page'!A:A,0)),"")</f>
        <v>0</v>
      </c>
      <c r="S216" s="10">
        <f t="array" ref="S216">IFNA(INDEX('Player Page'!K:K,MATCH(A216,'Player Page'!A:A,0)),"")</f>
        <v>0</v>
      </c>
      <c r="T216" s="10">
        <f t="array" ref="T216">IFNA(INDEX('Player Page'!L:L,MATCH(A216,'Player Page'!A:A,0)),"")</f>
        <v>0</v>
      </c>
      <c r="U216" s="18">
        <f t="array" ref="U216">ifna(IF(OR(B216="PG",B216="SG"),XLOOKUP(D216,'Opponent Shot Stats'!$A$41:$A$69,'Opponent Shot Stats'!$R$41:$R$69),IF(OR(B216="SF",B216="PF"),XLOOKUP(D216,'Opponent Shot Stats'!$A$111:$A$140,'Opponent Shot Stats'!$R$111:$R$140),XLOOKUP(D216,'Opponent Shot Stats'!$A$181:$A$210,'Opponent Shot Stats'!$R$181:$R$210))),"")</f>
        <v>1.690140845</v>
      </c>
      <c r="V216" s="19">
        <f t="shared" si="151"/>
        <v>0</v>
      </c>
      <c r="W216" s="20">
        <f t="shared" si="152"/>
        <v>0</v>
      </c>
      <c r="X216" s="9" t="str">
        <f t="array" ref="X216">ifna(XLOOKUP(A216,'Recent Minutes Tracker'!A:A,'Recent Minutes Tracker'!O:O),"")</f>
        <v/>
      </c>
      <c r="Y216" s="10">
        <f t="array" ref="Y216">ifna(XLOOKUP(A216,'Recent Minutes Tracker'!A:A,'Recent Minutes Tracker'!M:M),"")</f>
        <v>0.6</v>
      </c>
    </row>
    <row r="217">
      <c r="A217" s="2" t="str">
        <f>Inputs!B280</f>
        <v>Russell Westbrook</v>
      </c>
      <c r="B217" s="9" t="str">
        <f t="array" ref="B217:C217">IFNA(INDEX(Inputs!C:D,MATCH(A217,Inputs!B:B,)),"")</f>
        <v>PG</v>
      </c>
      <c r="C217" s="9" t="s">
        <v>36</v>
      </c>
      <c r="D217" s="9" t="str">
        <f t="array" ref="D217">ifna(XLOOKUP(A217,Inputs!B:B,Inputs!F:F,""))</f>
        <v>UTA</v>
      </c>
      <c r="E217" s="10">
        <f t="array" ref="E217">IFNA(INDEX('Player Page'!E:E,MATCH(A217,'Player Page'!A:A,)),"")</f>
        <v>11.6</v>
      </c>
      <c r="F217" s="12">
        <f t="array" ref="F217">IFNA(INDEX('Player Page'!F:F,MATCH(A217,'Player Page'!A:A,)),"")</f>
        <v>0.5043478261</v>
      </c>
      <c r="G217" s="12">
        <f t="array" ref="G217">XLOOKUP(A217,'PPM L10'!B:B,'PPM L10'!X:X)</f>
        <v>0.5472222222</v>
      </c>
      <c r="H217" s="12">
        <f t="array" ref="H217">ifna(XLOOKUP(A217,'Recent Minutes Tracker'!A:A,'Recent Minutes Tracker'!P:P,""))</f>
        <v>22.33333333</v>
      </c>
      <c r="I217" s="11">
        <f t="array" ref="I217">IFNA(INDEX('Opponent Defense'!$E$37:$E$67,MATCH(D217,'Opponent Defense'!$A$37:$A$67,0)),"")</f>
        <v>1.092834954</v>
      </c>
      <c r="J217" s="11">
        <f t="array" ref="J217">IFNA(INDEX('Opponent Defense'!$E$105:$E$134,MATCH(D217,'Opponent Defense'!$A$105:$A$134,0)),"")</f>
        <v>1.030228809</v>
      </c>
      <c r="K217" s="11">
        <f t="array" ref="K217">ifna(INDEX('Team Defense Hashtag Basketball'!N:N,MATCH(B217&amp;D217,'Team Defense Hashtag Basketball'!A:A,0)),"")</f>
        <v>1.087420043</v>
      </c>
      <c r="L217" s="11">
        <f t="shared" si="147"/>
        <v>1.06508504</v>
      </c>
      <c r="M217" s="13">
        <f t="shared" si="148"/>
        <v>0.5600057636</v>
      </c>
      <c r="N217" s="14">
        <f t="shared" si="149"/>
        <v>13.32080067</v>
      </c>
      <c r="O217" s="15"/>
      <c r="P217" s="9" t="str">
        <f t="shared" si="150"/>
        <v/>
      </c>
      <c r="Q217" s="16">
        <f>iferror(if(L217&gt;1,(L217-1)/'Matchup Rating'!$E$4+5,(L217-1)/'Matchup Rating'!$E$9+5),"")</f>
        <v>6.950923489</v>
      </c>
      <c r="R217" s="17">
        <f t="array" ref="R217">IFNA(INDEX('Player Page'!J:J,MATCH(A217,'Player Page'!A:A,0)),"")</f>
        <v>0.7</v>
      </c>
      <c r="S217" s="10">
        <f t="array" ref="S217">IFNA(INDEX('Player Page'!K:K,MATCH(A217,'Player Page'!A:A,0)),"")</f>
        <v>2.3</v>
      </c>
      <c r="T217" s="10">
        <f t="array" ref="T217">IFNA(INDEX('Player Page'!L:L,MATCH(A217,'Player Page'!A:A,0)),"")</f>
        <v>29.6</v>
      </c>
      <c r="U217" s="18">
        <f t="array" ref="U217">ifna(IF(OR(B217="PG",B217="SG"),XLOOKUP(D217,'Opponent Shot Stats'!$A$41:$A$69,'Opponent Shot Stats'!$R$41:$R$69),IF(OR(B217="SF",B217="PF"),XLOOKUP(D217,'Opponent Shot Stats'!$A$111:$A$140,'Opponent Shot Stats'!$R$111:$R$140),XLOOKUP(D217,'Opponent Shot Stats'!$A$181:$A$210,'Opponent Shot Stats'!$R$181:$R$210))),"")</f>
        <v>1.171969046</v>
      </c>
      <c r="V217" s="19">
        <f t="shared" si="151"/>
        <v>0.8203783319</v>
      </c>
      <c r="W217" s="20">
        <f t="shared" si="152"/>
        <v>0.1203783319</v>
      </c>
      <c r="X217" s="9" t="str">
        <f t="array" ref="X217">ifna(XLOOKUP(A217,'Recent Minutes Tracker'!A:A,'Recent Minutes Tracker'!O:O),"")</f>
        <v/>
      </c>
      <c r="Y217" s="10">
        <f t="array" ref="Y217">ifna(XLOOKUP(A217,'Recent Minutes Tracker'!A:A,'Recent Minutes Tracker'!M:M),"")</f>
        <v>2.4</v>
      </c>
    </row>
    <row r="218">
      <c r="A218" s="2" t="str">
        <f>Inputs!B182</f>
        <v>James Harden</v>
      </c>
      <c r="B218" s="9" t="str">
        <f t="array" ref="B218:C218">IFNA(INDEX(Inputs!C:D,MATCH(A218,Inputs!B:B,)),"")</f>
        <v>PG</v>
      </c>
      <c r="C218" s="9" t="s">
        <v>36</v>
      </c>
      <c r="D218" s="9" t="str">
        <f t="array" ref="D218">ifna(XLOOKUP(A218,Inputs!B:B,Inputs!F:F,""))</f>
        <v>UTA</v>
      </c>
      <c r="E218" s="10">
        <f t="array" ref="E218">IFNA(INDEX('Player Page'!E:E,MATCH(A218,'Player Page'!A:A,)),"")</f>
        <v>16.9</v>
      </c>
      <c r="F218" s="12">
        <f t="array" ref="F218">IFNA(INDEX('Player Page'!F:F,MATCH(A218,'Player Page'!A:A,)),"")</f>
        <v>0.495601173</v>
      </c>
      <c r="G218" s="12">
        <f t="array" ref="G218">XLOOKUP(A218,'PPM L10'!B:B,'PPM L10'!X:X)</f>
        <v>0.3833333333</v>
      </c>
      <c r="H218" s="12">
        <f t="array" ref="H218">ifna(XLOOKUP(A218,'Recent Minutes Tracker'!A:A,'Recent Minutes Tracker'!P:P,""))</f>
        <v>33.16666667</v>
      </c>
      <c r="I218" s="11">
        <f t="array" ref="I218">IFNA(INDEX('Opponent Defense'!$E$37:$E$67,MATCH(D218,'Opponent Defense'!$A$37:$A$67,0)),"")</f>
        <v>1.092834954</v>
      </c>
      <c r="J218" s="11">
        <f t="array" ref="J218">IFNA(INDEX('Opponent Defense'!$E$105:$E$134,MATCH(D218,'Opponent Defense'!$A$105:$A$134,0)),"")</f>
        <v>1.030228809</v>
      </c>
      <c r="K218" s="11">
        <f t="array" ref="K218">ifna(INDEX('Team Defense Hashtag Basketball'!N:N,MATCH(B218&amp;D218,'Team Defense Hashtag Basketball'!A:A,0)),"")</f>
        <v>1.087420043</v>
      </c>
      <c r="L218" s="11">
        <f t="shared" si="147"/>
        <v>1.06508504</v>
      </c>
      <c r="M218" s="13">
        <f t="shared" si="148"/>
        <v>0.468069997</v>
      </c>
      <c r="N218" s="14">
        <f t="shared" si="149"/>
        <v>16.53472266</v>
      </c>
      <c r="O218" s="15"/>
      <c r="P218" s="9" t="str">
        <f t="shared" si="150"/>
        <v/>
      </c>
      <c r="Q218" s="16">
        <f>iferror(if(L218&gt;1,(L218-1)/'Matchup Rating'!$E$4+5,(L218-1)/'Matchup Rating'!$E$9+5),"")</f>
        <v>6.950923489</v>
      </c>
      <c r="R218" s="17">
        <f t="array" ref="R218">IFNA(INDEX('Player Page'!J:J,MATCH(A218,'Player Page'!A:A,0)),"")</f>
        <v>2.6</v>
      </c>
      <c r="S218" s="10">
        <f t="array" ref="S218">IFNA(INDEX('Player Page'!K:K,MATCH(A218,'Player Page'!A:A,0)),"")</f>
        <v>6.5</v>
      </c>
      <c r="T218" s="10">
        <f t="array" ref="T218">IFNA(INDEX('Player Page'!L:L,MATCH(A218,'Player Page'!A:A,0)),"")</f>
        <v>40.5</v>
      </c>
      <c r="U218" s="18">
        <f t="array" ref="U218">ifna(IF(OR(B218="PG",B218="SG"),XLOOKUP(D218,'Opponent Shot Stats'!$A$41:$A$69,'Opponent Shot Stats'!$R$41:$R$69),IF(OR(B218="SF",B218="PF"),XLOOKUP(D218,'Opponent Shot Stats'!$A$111:$A$140,'Opponent Shot Stats'!$R$111:$R$140),XLOOKUP(D218,'Opponent Shot Stats'!$A$181:$A$210,'Opponent Shot Stats'!$R$181:$R$210))),"")</f>
        <v>1.171969046</v>
      </c>
      <c r="V218" s="19">
        <f t="shared" si="151"/>
        <v>3.047119518</v>
      </c>
      <c r="W218" s="20">
        <f t="shared" si="152"/>
        <v>0.4471195185</v>
      </c>
      <c r="X218" s="9" t="str">
        <f t="array" ref="X218">ifna(XLOOKUP(A218,'Recent Minutes Tracker'!A:A,'Recent Minutes Tracker'!O:O),"")</f>
        <v/>
      </c>
      <c r="Y218" s="10">
        <f t="array" ref="Y218">ifna(XLOOKUP(A218,'Recent Minutes Tracker'!A:A,'Recent Minutes Tracker'!M:M),"")</f>
        <v>-2.1</v>
      </c>
    </row>
    <row r="219" hidden="1">
      <c r="A219" s="2" t="str">
        <f>Inputs!B208</f>
        <v>Jalen Hood-Schifino</v>
      </c>
      <c r="B219" s="9" t="str">
        <f t="array" ref="B219:C219">IFNA(INDEX(Inputs!C:D,MATCH(A219,Inputs!B:B,)),"")</f>
        <v>PG</v>
      </c>
      <c r="C219" s="9" t="s">
        <v>33</v>
      </c>
      <c r="D219" s="9" t="str">
        <f t="array" ref="D219">ifna(INDEX(Inputs!F:F,MATCH(A219,Inputs!B:B,0)),"")</f>
        <v>MEM</v>
      </c>
      <c r="E219" s="10" t="str">
        <f t="array" ref="E219">IFNA(INDEX('Player Page'!E:E,MATCH(A219,'Player Page'!A:A,)),"")</f>
        <v/>
      </c>
      <c r="F219" s="10"/>
      <c r="G219" s="10"/>
      <c r="H219" s="12" t="str">
        <f t="array" ref="H219">ifna(XLOOKUP(A219,'Recent Minutes Tracker'!A:A,'Recent Minutes Tracker'!P:P,""))</f>
        <v/>
      </c>
      <c r="I219" s="11">
        <f t="array" ref="I219">IFNA(INDEX('Opponent Defense'!$D$37:$D$67,MATCH(D219,'Opponent Defense'!$A$37:$A$67)),"")</f>
        <v>0.9097894709</v>
      </c>
      <c r="J219" s="11"/>
      <c r="K219" s="11">
        <f t="array" ref="K219">ifna(INDEX('Team Defense Hashtag Basketball'!N:N,MATCH(B219&amp;D219,'Team Defense Hashtag Basketball'!A:A,0)),"")</f>
        <v>1.014925373</v>
      </c>
      <c r="L219" s="11"/>
      <c r="M219" s="11"/>
    </row>
    <row r="220">
      <c r="A220" s="2" t="str">
        <f>Inputs!B271</f>
        <v>Kawhi Leonard</v>
      </c>
      <c r="B220" s="9" t="str">
        <f t="array" ref="B220:C220">IFNA(INDEX(Inputs!C:D,MATCH(A220,Inputs!B:B,)),"")</f>
        <v>SF</v>
      </c>
      <c r="C220" s="9" t="s">
        <v>36</v>
      </c>
      <c r="D220" s="9" t="str">
        <f t="array" ref="D220">ifna(XLOOKUP(A220,Inputs!B:B,Inputs!F:F,""))</f>
        <v>UTA</v>
      </c>
      <c r="E220" s="10">
        <f t="array" ref="E220">IFNA(INDEX('Player Page'!E:E,MATCH(A220,'Player Page'!A:A,)),"")</f>
        <v>24.1</v>
      </c>
      <c r="F220" s="12">
        <f t="array" ref="F220">IFNA(INDEX('Player Page'!F:F,MATCH(A220,'Player Page'!A:A,)),"")</f>
        <v>0.7026239067</v>
      </c>
      <c r="G220" s="12">
        <f t="array" ref="G220">XLOOKUP(A220,'PPM L10'!B:B,'PPM L10'!X:X)</f>
        <v>0.6888888889</v>
      </c>
      <c r="H220" s="12">
        <f t="array" ref="H220">ifna(XLOOKUP(A220,'Recent Minutes Tracker'!A:A,'Recent Minutes Tracker'!P:P,""))</f>
        <v>35.73333333</v>
      </c>
      <c r="I220" s="11">
        <f t="array" ref="I220">IFNA(INDEX('Opponent Defense'!$E$37:$E$67,MATCH(D220,'Opponent Defense'!$A$37:$A$67,0)),"")</f>
        <v>1.092834954</v>
      </c>
      <c r="J220" s="11">
        <f t="array" ref="J220">IFNA(INDEX('Opponent Defense'!$E$105:$E$134,MATCH(D220,'Opponent Defense'!$A$105:$A$134,0)),"")</f>
        <v>1.030228809</v>
      </c>
      <c r="K220" s="11">
        <f t="array" ref="K220">ifna(INDEX('Team Defense Hashtag Basketball'!N:N,MATCH(B220&amp;D220,'Team Defense Hashtag Basketball'!A:A,0)),"")</f>
        <v>1.072261072</v>
      </c>
      <c r="L220" s="11">
        <f>I220*0.1+J220*0.4+K220*0.5</f>
        <v>1.057505555</v>
      </c>
      <c r="M220" s="13">
        <f>(F220+G220)/2*L220</f>
        <v>0.7357662556</v>
      </c>
      <c r="N220" s="14">
        <f>M220*L220*H220</f>
        <v>27.80328132</v>
      </c>
      <c r="O220" s="15"/>
      <c r="P220" s="9" t="str">
        <f>if(O220="","",N220-O220)</f>
        <v/>
      </c>
      <c r="Q220" s="16">
        <f>iferror(if(L220&gt;1,(L220-1)/'Matchup Rating'!$E$4+5,(L220-1)/'Matchup Rating'!$E$9+5),"")</f>
        <v>6.723728489</v>
      </c>
      <c r="R220" s="17">
        <f t="array" ref="R220">IFNA(INDEX('Player Page'!J:J,MATCH(A220,'Player Page'!A:A,0)),"")</f>
        <v>2.3</v>
      </c>
      <c r="S220" s="10">
        <f t="array" ref="S220">IFNA(INDEX('Player Page'!K:K,MATCH(A220,'Player Page'!A:A,0)),"")</f>
        <v>5.1</v>
      </c>
      <c r="T220" s="10">
        <f t="array" ref="T220">IFNA(INDEX('Player Page'!L:L,MATCH(A220,'Player Page'!A:A,0)),"")</f>
        <v>45</v>
      </c>
      <c r="U220" s="18">
        <f t="array" ref="U220">ifna(IF(OR(B220="PG",B220="SG"),XLOOKUP(D220,'Opponent Shot Stats'!$A$41:$A$69,'Opponent Shot Stats'!$R$41:$R$69),IF(OR(B220="SF",B220="PF"),XLOOKUP(D220,'Opponent Shot Stats'!$A$111:$A$140,'Opponent Shot Stats'!$R$111:$R$140),XLOOKUP(D220,'Opponent Shot Stats'!$A$181:$A$210,'Opponent Shot Stats'!$R$181:$R$210))),"")</f>
        <v>0.7802013423</v>
      </c>
      <c r="V220" s="19">
        <f>R220*U220</f>
        <v>1.794463087</v>
      </c>
      <c r="W220" s="20">
        <f>V220-R220</f>
        <v>-0.5055369128</v>
      </c>
      <c r="X220" s="9" t="str">
        <f t="array" ref="X220">ifna(XLOOKUP(A220,'Recent Minutes Tracker'!A:A,'Recent Minutes Tracker'!O:O),"")</f>
        <v/>
      </c>
      <c r="Y220" s="10">
        <f t="array" ref="Y220">ifna(XLOOKUP(A220,'Recent Minutes Tracker'!A:A,'Recent Minutes Tracker'!M:M),"")</f>
        <v>2.3</v>
      </c>
    </row>
    <row r="221" hidden="1">
      <c r="A221" s="2" t="str">
        <f>Inputs!B308</f>
        <v>Jalen McDaniels</v>
      </c>
      <c r="B221" s="9" t="str">
        <f t="array" ref="B221:C221">IFNA(INDEX(Inputs!C:D,MATCH(A221,Inputs!B:B,)),"")</f>
        <v>PF</v>
      </c>
      <c r="C221" s="9" t="s">
        <v>45</v>
      </c>
      <c r="D221" s="9" t="str">
        <f t="array" ref="D221">ifna(INDEX(Inputs!F:F,MATCH(A221,Inputs!B:B,0)),"")</f>
        <v>MIA</v>
      </c>
      <c r="E221" s="10" t="str">
        <f t="array" ref="E221">IFNA(INDEX('Player Page'!E:E,MATCH(A221,'Player Page'!A:A,)),"")</f>
        <v/>
      </c>
      <c r="F221" s="10"/>
      <c r="G221" s="10"/>
      <c r="H221" s="12" t="str">
        <f t="array" ref="H221">ifna(XLOOKUP(A221,'Recent Minutes Tracker'!A:A,'Recent Minutes Tracker'!P:P,""))</f>
        <v/>
      </c>
      <c r="I221" s="11">
        <f t="array" ref="I221">IFNA(INDEX('Opponent Defense'!$D$37:$D$67,MATCH(D221,'Opponent Defense'!$A$37:$A$67,0)),"")</f>
        <v>0.9202678985</v>
      </c>
      <c r="J221" s="11"/>
      <c r="K221" s="11">
        <f t="array" ref="K221">ifna(INDEX('Team Defense Hashtag Basketball'!N:N,MATCH(B221&amp;D221,'Team Defense Hashtag Basketball'!A:A,0)),"")</f>
        <v>0.8379888268</v>
      </c>
      <c r="L221" s="11"/>
      <c r="M221" s="11"/>
      <c r="N221" s="14">
        <f>E221*I221*K221</f>
        <v>0</v>
      </c>
      <c r="O221" s="11"/>
      <c r="Q221" s="11"/>
    </row>
    <row r="222" hidden="1">
      <c r="A222" s="2" t="str">
        <f>Inputs!B166</f>
        <v>Jalen Pickett</v>
      </c>
      <c r="B222" s="9" t="str">
        <f t="array" ref="B222:C222">IFNA(INDEX(Inputs!C:D,MATCH(A222,Inputs!B:B,)),"")</f>
        <v>SG</v>
      </c>
      <c r="C222" s="9" t="s">
        <v>43</v>
      </c>
      <c r="D222" s="9" t="str">
        <f t="array" ref="D222">ifna(INDEX(Inputs!F:F,MATCH(A222,Inputs!B:B,0)),"")</f>
        <v>SAS</v>
      </c>
      <c r="E222" s="10" t="str">
        <f t="array" ref="E222">IFNA(INDEX('Player Page'!E:E,MATCH(A222,'Player Page'!A:A,)),"")</f>
        <v/>
      </c>
      <c r="F222" s="10"/>
      <c r="G222" s="10"/>
      <c r="H222" s="12" t="str">
        <f t="array" ref="H222">ifna(XLOOKUP(A222,'Recent Minutes Tracker'!A:A,'Recent Minutes Tracker'!P:P,""))</f>
        <v/>
      </c>
      <c r="I222" s="11">
        <f t="array" ref="I222">IFNA(INDEX('Opponent Defense'!$D$37:$D$67,MATCH(D222,'Opponent Defense'!$A$37:$A$67,0)),"")</f>
        <v>1.067751766</v>
      </c>
      <c r="J222" s="11"/>
      <c r="K222" s="11">
        <f t="array" ref="K222">ifna(INDEX('Team Defense Hashtag Basketball'!N:N,MATCH(B222&amp;D222,'Team Defense Hashtag Basketball'!A:A,0)),"")</f>
        <v>1.062831188</v>
      </c>
      <c r="L222" s="11"/>
      <c r="M222" s="11"/>
    </row>
    <row r="223" hidden="1">
      <c r="A223" s="2" t="str">
        <f>Inputs!B469</f>
        <v>Jalen Slawson</v>
      </c>
      <c r="B223" s="9" t="str">
        <f t="array" ref="B223:C223">IFNA(INDEX(Inputs!C:D,MATCH(A223,Inputs!B:B,)),"")</f>
        <v>SF</v>
      </c>
      <c r="C223" s="9" t="s">
        <v>34</v>
      </c>
      <c r="D223" s="9" t="str">
        <f t="array" ref="D223">ifna(INDEX(Inputs!F:F,MATCH(A223,Inputs!B:B,0)),"")</f>
        <v>PHX</v>
      </c>
      <c r="E223" s="10" t="str">
        <f t="array" ref="E223">IFNA(INDEX('Player Page'!E:E,MATCH(A223,'Player Page'!A:A,)),"")</f>
        <v/>
      </c>
      <c r="F223" s="10"/>
      <c r="G223" s="10"/>
      <c r="H223" s="12">
        <f t="array" ref="H223">ifna(XLOOKUP(A223,'Recent Minutes Tracker'!A:A,'Recent Minutes Tracker'!P:P,""))</f>
        <v>0</v>
      </c>
      <c r="I223" s="11">
        <f t="array" ref="I223">IFNA(INDEX('Opponent Defense'!$D$37:$D$67,MATCH(D223,'Opponent Defense'!$A$37:$A$67,0)),"")</f>
        <v>1.009858454</v>
      </c>
      <c r="J223" s="11"/>
      <c r="K223" s="11">
        <f t="array" ref="K223">ifna(INDEX('Team Defense Hashtag Basketball'!N:N,MATCH(B223&amp;D223,'Team Defense Hashtag Basketball'!A:A,0)),"")</f>
        <v>1.025641026</v>
      </c>
      <c r="L223" s="11"/>
      <c r="M223" s="11"/>
    </row>
    <row r="224">
      <c r="A224" s="2" t="str">
        <f>Inputs!B393</f>
        <v>Austin Reaves</v>
      </c>
      <c r="B224" s="9" t="str">
        <f t="array" ref="B224:C224">IFNA(INDEX(Inputs!C:D,MATCH(A224,Inputs!B:B,)),"")</f>
        <v>SG</v>
      </c>
      <c r="C224" s="9" t="s">
        <v>33</v>
      </c>
      <c r="D224" s="9" t="str">
        <f t="array" ref="D224">ifna(XLOOKUP(A224,Inputs!B:B,Inputs!F:F,""))</f>
        <v>MEM</v>
      </c>
      <c r="E224" s="10">
        <f t="array" ref="E224">IFNA(INDEX('Player Page'!E:E,MATCH(A224,'Player Page'!A:A,)),"")</f>
        <v>15.6</v>
      </c>
      <c r="F224" s="12">
        <f t="array" ref="F224">IFNA(INDEX('Player Page'!F:F,MATCH(A224,'Player Page'!A:A,)),"")</f>
        <v>0.5064935065</v>
      </c>
      <c r="G224" s="12">
        <f t="array" ref="G224">XLOOKUP(A224,'PPM L10'!B:B,'PPM L10'!X:X)</f>
        <v>0.4333333333</v>
      </c>
      <c r="H224" s="12">
        <f t="array" ref="H224">ifna(XLOOKUP(A224,'Recent Minutes Tracker'!A:A,'Recent Minutes Tracker'!P:P,""))</f>
        <v>34.03333333</v>
      </c>
      <c r="I224" s="11">
        <f t="array" ref="I224">IFNA(INDEX('Opponent Defense'!$E$37:$E$67,MATCH(D224,'Opponent Defense'!$A$37:$A$67,0)),"")</f>
        <v>0.9968388523</v>
      </c>
      <c r="J224" s="11">
        <f t="array" ref="J224">IFNA(INDEX('Opponent Defense'!$E$105:$E$134,MATCH(D224,'Opponent Defense'!$A$105:$A$134,0)),"")</f>
        <v>1.040997751</v>
      </c>
      <c r="K224" s="11">
        <f t="array" ref="K224">ifna(INDEX('Team Defense Hashtag Basketball'!N:N,MATCH(B224&amp;D224,'Team Defense Hashtag Basketball'!A:A,0)),"")</f>
        <v>1.058289175</v>
      </c>
      <c r="L224" s="11">
        <f t="shared" ref="L224:L225" si="153">I224*0.1+J224*0.4+K224*0.5</f>
        <v>1.045227573</v>
      </c>
      <c r="M224" s="13">
        <f t="shared" ref="M224:M225" si="154">(F224+G224)/2*L224</f>
        <v>0.4911664635</v>
      </c>
      <c r="N224" s="14">
        <f t="shared" ref="N224:N225" si="155">M224*L224*H224</f>
        <v>17.47205753</v>
      </c>
      <c r="O224" s="15"/>
      <c r="P224" s="9" t="str">
        <f t="shared" ref="P224:P225" si="156">if(O224="","",N224-O224)</f>
        <v/>
      </c>
      <c r="Q224" s="16">
        <f>iferror(if(L224&gt;1,(L224-1)/'Matchup Rating'!$E$4+5,(L224-1)/'Matchup Rating'!$E$9+5),"")</f>
        <v>6.355696093</v>
      </c>
      <c r="R224" s="17">
        <f t="array" ref="R224">IFNA(INDEX('Player Page'!J:J,MATCH(A224,'Player Page'!A:A,0)),"")</f>
        <v>1.7</v>
      </c>
      <c r="S224" s="10">
        <f t="array" ref="S224">IFNA(INDEX('Player Page'!K:K,MATCH(A224,'Player Page'!A:A,0)),"")</f>
        <v>4.7</v>
      </c>
      <c r="T224" s="10">
        <f t="array" ref="T224">IFNA(INDEX('Player Page'!L:L,MATCH(A224,'Player Page'!A:A,0)),"")</f>
        <v>36.3</v>
      </c>
      <c r="U224" s="18">
        <f t="array" ref="U224">ifna(IF(OR(B224="PG",B224="SG"),XLOOKUP(D224,'Opponent Shot Stats'!$A$41:$A$70,'Opponent Shot Stats'!$R$41:$R$70),IF(OR(B224="SF",B224="PF"),XLOOKUP(D224,'Opponent Shot Stats'!$A$111:$A$140,'Opponent Shot Stats'!$R$111:$R$140),XLOOKUP(D224,'Opponent Shot Stats'!$A$181:$A$210,'Opponent Shot Stats'!$R$181:$R$210))),"")</f>
        <v>0.7480653482</v>
      </c>
      <c r="V224" s="19">
        <f t="shared" ref="V224:V225" si="157">R224*U224</f>
        <v>1.271711092</v>
      </c>
      <c r="W224" s="20">
        <f t="shared" ref="W224:W225" si="158">V224-R224</f>
        <v>-0.428288908</v>
      </c>
      <c r="X224" s="9" t="str">
        <f t="array" ref="X224">ifna(XLOOKUP(A224,'Recent Minutes Tracker'!A:A,'Recent Minutes Tracker'!O:O),"")</f>
        <v/>
      </c>
      <c r="Y224" s="10">
        <f t="array" ref="Y224">ifna(XLOOKUP(A224,'Recent Minutes Tracker'!A:A,'Recent Minutes Tracker'!M:M),"")</f>
        <v>-0.9</v>
      </c>
    </row>
    <row r="225">
      <c r="A225" s="2" t="str">
        <f>Inputs!B296</f>
        <v>Taurean Prince</v>
      </c>
      <c r="B225" s="9" t="str">
        <f t="array" ref="B225:C225">IFNA(INDEX(Inputs!C:D,MATCH(A225,Inputs!B:B,)),"")</f>
        <v>SF</v>
      </c>
      <c r="C225" s="9" t="s">
        <v>33</v>
      </c>
      <c r="D225" s="9" t="str">
        <f t="array" ref="D225">ifna(XLOOKUP(A225,Inputs!B:B,Inputs!F:F,""))</f>
        <v>MEM</v>
      </c>
      <c r="E225" s="10">
        <f t="array" ref="E225">IFNA(INDEX('Player Page'!E:E,MATCH(A225,'Player Page'!A:A,)),"")</f>
        <v>9.7</v>
      </c>
      <c r="F225" s="12">
        <f t="array" ref="F225">IFNA(INDEX('Player Page'!F:F,MATCH(A225,'Player Page'!A:A,)),"")</f>
        <v>0.3180327869</v>
      </c>
      <c r="G225" s="12">
        <f t="array" ref="G225">XLOOKUP(A225,'PPM L10'!B:B,'PPM L10'!X:X)</f>
        <v>0.4277777778</v>
      </c>
      <c r="H225" s="12">
        <f t="array" ref="H225">ifna(XLOOKUP(A225,'Recent Minutes Tracker'!A:A,'Recent Minutes Tracker'!P:P,""))</f>
        <v>20.53333333</v>
      </c>
      <c r="I225" s="11">
        <f t="array" ref="I225">IFNA(INDEX('Opponent Defense'!$E$37:$E$67,MATCH(D225,'Opponent Defense'!$A$37:$A$67,0)),"")</f>
        <v>0.9968388523</v>
      </c>
      <c r="J225" s="11">
        <f t="array" ref="J225">IFNA(INDEX('Opponent Defense'!$E$105:$E$134,MATCH(D225,'Opponent Defense'!$A$105:$A$134,0)),"")</f>
        <v>1.040997751</v>
      </c>
      <c r="K225" s="11">
        <f t="array" ref="K225">ifna(INDEX('Team Defense Hashtag Basketball'!N:N,MATCH(B225&amp;D225,'Team Defense Hashtag Basketball'!A:A,0)),"")</f>
        <v>1.044289044</v>
      </c>
      <c r="L225" s="11">
        <f t="shared" si="153"/>
        <v>1.038227508</v>
      </c>
      <c r="M225" s="13">
        <f t="shared" si="154"/>
        <v>0.3871605219</v>
      </c>
      <c r="N225" s="14">
        <f t="shared" si="155"/>
        <v>8.253593118</v>
      </c>
      <c r="O225" s="15"/>
      <c r="P225" s="9" t="str">
        <f t="shared" si="156"/>
        <v/>
      </c>
      <c r="Q225" s="16">
        <f>iferror(if(L225&gt;1,(L225-1)/'Matchup Rating'!$E$4+5,(L225-1)/'Matchup Rating'!$E$9+5),"")</f>
        <v>6.145869199</v>
      </c>
      <c r="R225" s="17">
        <f t="array" ref="R225">IFNA(INDEX('Player Page'!J:J,MATCH(A225,'Player Page'!A:A,0)),"")</f>
        <v>2.1</v>
      </c>
      <c r="S225" s="10">
        <f t="array" ref="S225">IFNA(INDEX('Player Page'!K:K,MATCH(A225,'Player Page'!A:A,0)),"")</f>
        <v>5.3</v>
      </c>
      <c r="T225" s="10">
        <f t="array" ref="T225">IFNA(INDEX('Player Page'!L:L,MATCH(A225,'Player Page'!A:A,0)),"")</f>
        <v>38.8</v>
      </c>
      <c r="U225" s="18">
        <f t="array" ref="U225">ifna(IF(OR(B225="PG",B225="SG"),XLOOKUP(D225,'Opponent Shot Stats'!$A$41:$A$69,'Opponent Shot Stats'!$R$41:$R$69),IF(OR(B225="SF",B225="PF"),XLOOKUP(D225,'Opponent Shot Stats'!$A$111:$A$140,'Opponent Shot Stats'!$R$111:$R$140),XLOOKUP(D225,'Opponent Shot Stats'!$A$181:$A$210,'Opponent Shot Stats'!$R$181:$R$210))),"")</f>
        <v>1.233221477</v>
      </c>
      <c r="V225" s="19">
        <f t="shared" si="157"/>
        <v>2.589765101</v>
      </c>
      <c r="W225" s="20">
        <f t="shared" si="158"/>
        <v>0.4897651007</v>
      </c>
      <c r="X225" s="9" t="str">
        <f t="array" ref="X225">ifna(XLOOKUP(A225,'Recent Minutes Tracker'!A:A,'Recent Minutes Tracker'!O:O),"")</f>
        <v/>
      </c>
      <c r="Y225" s="10">
        <f t="array" ref="Y225">ifna(XLOOKUP(A225,'Recent Minutes Tracker'!A:A,'Recent Minutes Tracker'!M:M),"")</f>
        <v>0</v>
      </c>
    </row>
    <row r="226" hidden="1">
      <c r="A226" s="2" t="str">
        <f>Inputs!B72</f>
        <v>Jalen Wilson</v>
      </c>
      <c r="B226" s="9" t="str">
        <f t="array" ref="B226:C226">IFNA(INDEX(Inputs!C:D,MATCH(A226,Inputs!B:B,)),"")</f>
        <v>PF</v>
      </c>
      <c r="C226" s="9" t="s">
        <v>38</v>
      </c>
      <c r="D226" s="9" t="str">
        <f t="array" ref="D226">ifna(INDEX(Inputs!F:F,MATCH(A226,Inputs!B:B,0)),"")</f>
        <v>NYK</v>
      </c>
      <c r="E226" s="10" t="str">
        <f t="array" ref="E226">IFNA(INDEX('Player Page'!E:E,MATCH(A226,'Player Page'!A:A,)),"")</f>
        <v/>
      </c>
      <c r="F226" s="10"/>
      <c r="G226" s="10"/>
      <c r="H226" s="12">
        <f t="array" ref="H226">ifna(XLOOKUP(A226,'Recent Minutes Tracker'!A:A,'Recent Minutes Tracker'!P:P,""))</f>
        <v>18.03333333</v>
      </c>
      <c r="I226" s="11">
        <f t="array" ref="I226">IFNA(INDEX('Opponent Defense'!$D$37:$D$67,MATCH(D226,'Opponent Defense'!$A$37:$A$67,0)),"")</f>
        <v>0.8877847731</v>
      </c>
      <c r="J226" s="11"/>
      <c r="K226" s="11">
        <f t="array" ref="K226">ifna(INDEX('Team Defense Hashtag Basketball'!N:N,MATCH(B226&amp;D226,'Team Defense Hashtag Basketball'!A:A,0)),"")</f>
        <v>0.9450651769</v>
      </c>
      <c r="L226" s="11"/>
      <c r="M226" s="11"/>
    </row>
    <row r="227" hidden="1">
      <c r="A227" s="2" t="str">
        <f>Inputs!B311</f>
        <v>Jamal Cain</v>
      </c>
      <c r="B227" s="9" t="str">
        <f t="array" ref="B227:C227">IFNA(INDEX(Inputs!C:D,MATCH(A227,Inputs!B:B,)),"")</f>
        <v>PF</v>
      </c>
      <c r="C227" s="9" t="s">
        <v>46</v>
      </c>
      <c r="D227" s="9" t="str">
        <f t="array" ref="D227">ifna(INDEX(Inputs!F:F,MATCH(A227,Inputs!B:B,0)),"")</f>
        <v>TOR</v>
      </c>
      <c r="E227" s="10" t="str">
        <f t="array" ref="E227">IFNA(INDEX('Player Page'!E:E,MATCH(A227,'Player Page'!A:A,)),"")</f>
        <v/>
      </c>
      <c r="F227" s="10"/>
      <c r="G227" s="10"/>
      <c r="H227" s="12" t="str">
        <f t="array" ref="H227">ifna(XLOOKUP(A227,'Recent Minutes Tracker'!A:A,'Recent Minutes Tracker'!P:P,""))</f>
        <v/>
      </c>
      <c r="I227" s="11">
        <f t="array" ref="I227">IFNA(INDEX('Opponent Defense'!$D$37:$D$67,MATCH(D227,'Opponent Defense'!$A$37:$A$67)),"")</f>
        <v>1.019289039</v>
      </c>
      <c r="J227" s="11"/>
      <c r="K227" s="11">
        <f t="array" ref="K227">ifna(INDEX('Team Defense Hashtag Basketball'!N:N,MATCH(B227&amp;D227,'Team Defense Hashtag Basketball'!A:A,0)),"")</f>
        <v>1.163873371</v>
      </c>
      <c r="L227" s="11"/>
      <c r="M227" s="11"/>
    </row>
    <row r="228">
      <c r="A228" s="2" t="str">
        <f>Inputs!B115</f>
        <v>Anthony Davis</v>
      </c>
      <c r="B228" s="9" t="str">
        <f t="array" ref="B228:C228">IFNA(INDEX(Inputs!C:D,MATCH(A228,Inputs!B:B,)),"")</f>
        <v>C</v>
      </c>
      <c r="C228" s="9" t="s">
        <v>33</v>
      </c>
      <c r="D228" s="9" t="str">
        <f t="array" ref="D228">ifna(XLOOKUP(A228,Inputs!B:B,Inputs!F:F,""))</f>
        <v>MEM</v>
      </c>
      <c r="E228" s="10">
        <f t="array" ref="E228">IFNA(INDEX('Player Page'!E:E,MATCH(A228,'Player Page'!A:A,)),"")</f>
        <v>24.7</v>
      </c>
      <c r="F228" s="12">
        <f t="array" ref="F228">IFNA(INDEX('Player Page'!F:F,MATCH(A228,'Player Page'!A:A,)),"")</f>
        <v>0.6880222841</v>
      </c>
      <c r="G228" s="12">
        <f t="array" ref="G228">XLOOKUP(A228,'PPM L10'!B:B,'PPM L10'!X:X)</f>
        <v>0.7027777778</v>
      </c>
      <c r="H228" s="12">
        <f t="array" ref="H228">ifna(XLOOKUP(A228,'Recent Minutes Tracker'!A:A,'Recent Minutes Tracker'!P:P,""))</f>
        <v>31.3</v>
      </c>
      <c r="I228" s="11">
        <f t="array" ref="I228">IFNA(INDEX('Opponent Defense'!$E$37:$E$67,MATCH(D228,'Opponent Defense'!$A$37:$A$67,0)),"")</f>
        <v>0.9968388523</v>
      </c>
      <c r="J228" s="11">
        <f t="array" ref="J228">IFNA(INDEX('Opponent Defense'!$E$105:$E$134,MATCH(D228,'Opponent Defense'!$A$105:$A$134,0)),"")</f>
        <v>1.040997751</v>
      </c>
      <c r="K228" s="11">
        <f t="array" ref="K228">ifna(INDEX('Team Defense Hashtag Basketball'!N:N,MATCH(B228&amp;D228,'Team Defense Hashtag Basketball'!A:A,0)),"")</f>
        <v>1.016555779</v>
      </c>
      <c r="L228" s="11">
        <f>I228*0.1+J228*0.4+K228*0.5</f>
        <v>1.024360875</v>
      </c>
      <c r="M228" s="13">
        <f>(F228+G228)/2*L228</f>
        <v>0.7123405843</v>
      </c>
      <c r="N228" s="14">
        <f>M228*L228*H228</f>
        <v>22.8394167</v>
      </c>
      <c r="O228" s="15"/>
      <c r="P228" s="9" t="str">
        <f>if(O228="","",N228-O228)</f>
        <v/>
      </c>
      <c r="Q228" s="16">
        <f>iferror(if(L228&gt;1,(L228-1)/'Matchup Rating'!$E$4+5,(L228-1)/'Matchup Rating'!$E$9+5),"")</f>
        <v>5.730217012</v>
      </c>
      <c r="R228" s="17">
        <f t="array" ref="R228">IFNA(INDEX('Player Page'!J:J,MATCH(A228,'Player Page'!A:A,0)),"")</f>
        <v>0.4</v>
      </c>
      <c r="S228" s="10">
        <f t="array" ref="S228">IFNA(INDEX('Player Page'!K:K,MATCH(A228,'Player Page'!A:A,0)),"")</f>
        <v>1.2</v>
      </c>
      <c r="T228" s="10">
        <f t="array" ref="T228">IFNA(INDEX('Player Page'!L:L,MATCH(A228,'Player Page'!A:A,0)),"")</f>
        <v>30.9</v>
      </c>
      <c r="U228" s="18">
        <f t="array" ref="U228">ifna(IF(OR(B228="PG",B228="SG"),XLOOKUP(D228,'Opponent Shot Stats'!$A$41:$A$70,'Opponent Shot Stats'!$R$41:$R$70),IF(OR(B228="SF",B228="PF"),XLOOKUP(D228,'Opponent Shot Stats'!$A$111:$A$140,'Opponent Shot Stats'!$R$111:$R$140),XLOOKUP(D228,'Opponent Shot Stats'!$A$181:$A$210,'Opponent Shot Stats'!$R$181:$R$210))),"")</f>
        <v>1.549295775</v>
      </c>
      <c r="V228" s="19">
        <f>R228*U228</f>
        <v>0.6197183099</v>
      </c>
      <c r="W228" s="20">
        <f>V228-R228</f>
        <v>0.2197183099</v>
      </c>
      <c r="X228" s="9" t="str">
        <f t="array" ref="X228">ifna(XLOOKUP(A228,'Recent Minutes Tracker'!A:A,'Recent Minutes Tracker'!O:O),"")</f>
        <v/>
      </c>
      <c r="Y228" s="10">
        <f t="array" ref="Y228">ifna(XLOOKUP(A228,'Recent Minutes Tracker'!A:A,'Recent Minutes Tracker'!M:M),"")</f>
        <v>-6.7</v>
      </c>
    </row>
    <row r="229" hidden="1">
      <c r="A229" s="2" t="str">
        <f>Inputs!B443</f>
        <v>Jamaree Bouyea</v>
      </c>
      <c r="B229" s="9" t="str">
        <f t="array" ref="B229:C229">IFNA(INDEX(Inputs!C:D,MATCH(A229,Inputs!B:B,)),"")</f>
        <v>PG</v>
      </c>
      <c r="C229" s="9" t="s">
        <v>55</v>
      </c>
      <c r="D229" s="9" t="str">
        <f t="array" ref="D229">ifna(INDEX(Inputs!F:F,MATCH(A229,Inputs!B:B,0)),"")</f>
        <v>HOU</v>
      </c>
      <c r="E229" s="10" t="str">
        <f t="array" ref="E229">IFNA(INDEX('Player Page'!E:E,MATCH(A229,'Player Page'!A:A,)),"")</f>
        <v/>
      </c>
      <c r="F229" s="10"/>
      <c r="G229" s="10"/>
      <c r="H229" s="12" t="str">
        <f t="array" ref="H229">ifna(XLOOKUP(A229,'Recent Minutes Tracker'!A:A,'Recent Minutes Tracker'!P:P,""))</f>
        <v/>
      </c>
      <c r="I229" s="11">
        <f t="array" ref="I229">IFNA(INDEX('Opponent Defense'!$D$37:$D$67,MATCH(D229,'Opponent Defense'!$A$37:$A$67)),"")</f>
        <v>0.9097894709</v>
      </c>
      <c r="J229" s="11"/>
      <c r="K229" s="11">
        <f t="array" ref="K229">ifna(INDEX('Team Defense Hashtag Basketball'!N:N,MATCH(B229&amp;D229,'Team Defense Hashtag Basketball'!A:A,0)),"")</f>
        <v>1.228144989</v>
      </c>
      <c r="L229" s="11"/>
      <c r="M229" s="11"/>
    </row>
    <row r="230" hidden="1">
      <c r="A230" s="2" t="str">
        <f>Inputs!B82</f>
        <v>James Bouknight</v>
      </c>
      <c r="B230" s="9" t="str">
        <f t="array" ref="B230:C230">IFNA(INDEX(Inputs!C:D,MATCH(A230,Inputs!B:B,)),"")</f>
        <v>SG</v>
      </c>
      <c r="C230" s="9" t="s">
        <v>35</v>
      </c>
      <c r="D230" s="9" t="str">
        <f t="array" ref="D230">ifna(INDEX(Inputs!F:F,MATCH(A230,Inputs!B:B,0)),"")</f>
        <v>BOS</v>
      </c>
      <c r="E230" s="10" t="str">
        <f t="array" ref="E230">IFNA(INDEX('Player Page'!E:E,MATCH(A230,'Player Page'!A:A,)),"")</f>
        <v/>
      </c>
      <c r="F230" s="10"/>
      <c r="G230" s="10"/>
      <c r="H230" s="12" t="str">
        <f t="array" ref="H230">ifna(XLOOKUP(A230,'Recent Minutes Tracker'!A:A,'Recent Minutes Tracker'!P:P,""))</f>
        <v/>
      </c>
      <c r="I230" s="11">
        <f t="array" ref="I230">IFNA(INDEX('Opponent Defense'!$D$37:$D$67,MATCH(D230,'Opponent Defense'!$A$37:$A$67)),"")</f>
        <v>0.9582521983</v>
      </c>
      <c r="J230" s="11"/>
      <c r="K230" s="11">
        <f t="array" ref="K230">ifna(INDEX('Team Defense Hashtag Basketball'!N:N,MATCH(B230&amp;D230,'Team Defense Hashtag Basketball'!A:A,0)),"")</f>
        <v>0.971990916</v>
      </c>
      <c r="L230" s="11"/>
      <c r="M230" s="11"/>
    </row>
    <row r="231">
      <c r="A231" s="2" t="str">
        <f>Inputs!B124</f>
        <v>Spencer Dinwiddie</v>
      </c>
      <c r="B231" s="9" t="str">
        <f t="array" ref="B231:C231">IFNA(INDEX(Inputs!C:D,MATCH(A231,Inputs!B:B,)),"")</f>
        <v>PG</v>
      </c>
      <c r="C231" s="9" t="s">
        <v>33</v>
      </c>
      <c r="D231" s="9" t="str">
        <f t="array" ref="D231">ifna(XLOOKUP(A231,Inputs!B:B,Inputs!F:F,""))</f>
        <v>MEM</v>
      </c>
      <c r="E231" s="10">
        <f t="array" ref="E231">IFNA(INDEX('Player Page'!E:E,MATCH(A231,'Player Page'!A:A,)),"")</f>
        <v>12.7</v>
      </c>
      <c r="F231" s="12">
        <f t="array" ref="F231">IFNA(INDEX('Player Page'!F:F,MATCH(A231,'Player Page'!A:A,)),"")</f>
        <v>0.4177631579</v>
      </c>
      <c r="G231" s="12">
        <f t="array" ref="G231">XLOOKUP(A231,'PPM L10'!B:B,'PPM L10'!X:X)</f>
        <v>0.3666666667</v>
      </c>
      <c r="H231" s="12">
        <f t="array" ref="H231">ifna(XLOOKUP(A231,'Recent Minutes Tracker'!A:A,'Recent Minutes Tracker'!P:P,""))</f>
        <v>26.36666667</v>
      </c>
      <c r="I231" s="11">
        <f t="array" ref="I231">IFNA(INDEX('Opponent Defense'!$E$37:$E$67,MATCH(D231,'Opponent Defense'!$A$37:$A$67,0)),"")</f>
        <v>0.9968388523</v>
      </c>
      <c r="J231" s="11">
        <f t="array" ref="J231">IFNA(INDEX('Opponent Defense'!$E$105:$E$134,MATCH(D231,'Opponent Defense'!$A$105:$A$134,0)),"")</f>
        <v>1.040997751</v>
      </c>
      <c r="K231" s="11">
        <f t="array" ref="K231">ifna(INDEX('Team Defense Hashtag Basketball'!N:N,MATCH(B231&amp;D231,'Team Defense Hashtag Basketball'!A:A,0)),"")</f>
        <v>1.014925373</v>
      </c>
      <c r="L231" s="11">
        <f>I231*0.1+J231*0.4+K231*0.5</f>
        <v>1.023545672</v>
      </c>
      <c r="M231" s="13">
        <f>(F231+G231)/2*L231</f>
        <v>0.401449876</v>
      </c>
      <c r="N231" s="14">
        <f>M231*L231*H231</f>
        <v>10.83412353</v>
      </c>
      <c r="O231" s="15"/>
      <c r="P231" s="9" t="str">
        <f>if(O231="","",N231-O231)</f>
        <v/>
      </c>
      <c r="Q231" s="16">
        <f>iferror(if(L231&gt;1,(L231-1)/'Matchup Rating'!$E$4+5,(L231-1)/'Matchup Rating'!$E$9+5),"")</f>
        <v>5.705781311</v>
      </c>
      <c r="R231" s="17">
        <f t="array" ref="R231">IFNA(INDEX('Player Page'!J:J,MATCH(A231,'Player Page'!A:A,0)),"")</f>
        <v>1.9</v>
      </c>
      <c r="S231" s="10">
        <f t="array" ref="S231">IFNA(INDEX('Player Page'!K:K,MATCH(A231,'Player Page'!A:A,0)),"")</f>
        <v>5.8</v>
      </c>
      <c r="T231" s="10">
        <f t="array" ref="T231">IFNA(INDEX('Player Page'!L:L,MATCH(A231,'Player Page'!A:A,0)),"")</f>
        <v>32.5</v>
      </c>
      <c r="U231" s="18">
        <f t="array" ref="U231">ifna(IF(OR(B231="PG",B231="SG"),XLOOKUP(D231,'Opponent Shot Stats'!$A$41:$A$69,'Opponent Shot Stats'!$R$41:$R$69),IF(OR(B231="SF",B231="PF"),XLOOKUP(D231,'Opponent Shot Stats'!$A$111:$A$140,'Opponent Shot Stats'!$R$111:$R$140),XLOOKUP(D231,'Opponent Shot Stats'!$A$181:$A$210,'Opponent Shot Stats'!$R$181:$R$210))),"")</f>
        <v>0.7480653482</v>
      </c>
      <c r="V231" s="19">
        <f>R231*U231</f>
        <v>1.421324162</v>
      </c>
      <c r="W231" s="20">
        <f>V231-R231</f>
        <v>-0.4786758383</v>
      </c>
      <c r="X231" s="9" t="str">
        <f t="array" ref="X231">ifna(XLOOKUP(A231,'Recent Minutes Tracker'!A:A,'Recent Minutes Tracker'!O:O),"")</f>
        <v/>
      </c>
      <c r="Y231" s="10">
        <f t="array" ref="Y231">ifna(XLOOKUP(A231,'Recent Minutes Tracker'!A:A,'Recent Minutes Tracker'!M:M),"")</f>
        <v>-0.5</v>
      </c>
    </row>
    <row r="232" hidden="1">
      <c r="A232" s="2" t="str">
        <f>Inputs!B215</f>
        <v>James Huff</v>
      </c>
      <c r="B232" s="9" t="str">
        <f t="array" ref="B232:C232">IFNA(INDEX(Inputs!C:D,MATCH(A232,Inputs!B:B,)),"")</f>
        <v>C</v>
      </c>
      <c r="C232" s="9" t="s">
        <v>43</v>
      </c>
      <c r="D232" s="9" t="str">
        <f t="array" ref="D232">ifna(INDEX(Inputs!F:F,MATCH(A232,Inputs!B:B,0)),"")</f>
        <v>SAS</v>
      </c>
      <c r="E232" s="10" t="str">
        <f t="array" ref="E232">IFNA(INDEX('Player Page'!E:E,MATCH(A232,'Player Page'!A:A,)),"")</f>
        <v/>
      </c>
      <c r="F232" s="10"/>
      <c r="G232" s="10"/>
      <c r="H232" s="12" t="str">
        <f t="array" ref="H232">ifna(XLOOKUP(A232,'Recent Minutes Tracker'!A:A,'Recent Minutes Tracker'!P:P,""))</f>
        <v/>
      </c>
      <c r="I232" s="11">
        <f t="array" ref="I232">IFNA(INDEX('Opponent Defense'!$D$37:$D$67,MATCH(D232,'Opponent Defense'!$A$37:$A$67)),"")</f>
        <v>1.019289039</v>
      </c>
      <c r="J232" s="11"/>
      <c r="K232" s="11">
        <f t="array" ref="K232">ifna(INDEX('Team Defense Hashtag Basketball'!N:N,MATCH(B232&amp;D232,'Team Defense Hashtag Basketball'!A:A,0)),"")</f>
        <v>1.137242767</v>
      </c>
      <c r="L232" s="11"/>
      <c r="M232" s="11"/>
    </row>
    <row r="233" hidden="1">
      <c r="A233" s="2" t="str">
        <f>Inputs!B523</f>
        <v>James Wiseman</v>
      </c>
      <c r="B233" s="9" t="str">
        <f t="array" ref="B233:C233">IFNA(INDEX(Inputs!C:D,MATCH(A233,Inputs!B:B,)),"")</f>
        <v>C</v>
      </c>
      <c r="C233" s="9" t="s">
        <v>53</v>
      </c>
      <c r="D233" s="9" t="str">
        <f t="array" ref="D233">ifna(INDEX(Inputs!F:F,MATCH(A233,Inputs!B:B,0)),"")</f>
        <v>DAL</v>
      </c>
      <c r="E233" s="10" t="str">
        <f t="array" ref="E233">IFNA(INDEX('Player Page'!E:E,MATCH(A233,'Player Page'!A:A,)),"")</f>
        <v/>
      </c>
      <c r="F233" s="10"/>
      <c r="G233" s="10"/>
      <c r="H233" s="12">
        <f t="array" ref="H233">ifna(XLOOKUP(A233,'Recent Minutes Tracker'!A:A,'Recent Minutes Tracker'!P:P,""))</f>
        <v>21.46666667</v>
      </c>
      <c r="I233" s="11">
        <f t="array" ref="I233">IFNA(INDEX('Opponent Defense'!$D$37:$D$67,MATCH(D233,'Opponent Defense'!$A$37:$A$67)),"")</f>
        <v>0.9582521983</v>
      </c>
      <c r="J233" s="11"/>
      <c r="K233" s="11">
        <f t="array" ref="K233">ifna(INDEX('Team Defense Hashtag Basketball'!N:N,MATCH(B233&amp;D233,'Team Defense Hashtag Basketball'!A:A,0)),"")</f>
        <v>0.9422868637</v>
      </c>
      <c r="L233" s="11"/>
      <c r="M233" s="11"/>
    </row>
    <row r="234" hidden="1">
      <c r="A234" s="2" t="str">
        <f>Inputs!B262</f>
        <v>Jarace Walker</v>
      </c>
      <c r="B234" s="9" t="str">
        <f t="array" ref="B234:C234">IFNA(INDEX(Inputs!C:D,MATCH(A234,Inputs!B:B,)),"")</f>
        <v>PF</v>
      </c>
      <c r="C234" s="9" t="s">
        <v>39</v>
      </c>
      <c r="D234" s="9" t="str">
        <f t="array" ref="D234">ifna(INDEX(Inputs!F:F,MATCH(A234,Inputs!B:B,0)),"")</f>
        <v>CLE</v>
      </c>
      <c r="E234" s="10" t="str">
        <f t="array" ref="E234">IFNA(INDEX('Player Page'!E:E,MATCH(A234,'Player Page'!A:A,)),"")</f>
        <v/>
      </c>
      <c r="F234" s="10"/>
      <c r="G234" s="10"/>
      <c r="H234" s="12">
        <f t="array" ref="H234">ifna(XLOOKUP(A234,'Recent Minutes Tracker'!A:A,'Recent Minutes Tracker'!P:P,""))</f>
        <v>3.766666667</v>
      </c>
      <c r="I234" s="11">
        <f t="array" ref="I234">IFNA(INDEX('Opponent Defense'!$D$37:$D$67,MATCH(D234,'Opponent Defense'!$A$37:$A$67,0)),"")</f>
        <v>1.013263943</v>
      </c>
      <c r="J234" s="11"/>
      <c r="K234" s="11">
        <f t="array" ref="K234">ifna(INDEX('Team Defense Hashtag Basketball'!N:N,MATCH(B234&amp;D234,'Team Defense Hashtag Basketball'!A:A,0)),"")</f>
        <v>0.9683426443</v>
      </c>
      <c r="L234" s="11"/>
      <c r="M234" s="11"/>
    </row>
    <row r="235" hidden="1">
      <c r="A235" s="2" t="str">
        <f>Inputs!B79</f>
        <v>Jared Butler</v>
      </c>
      <c r="B235" s="9" t="str">
        <f t="array" ref="B235:C235">IFNA(INDEX(Inputs!C:D,MATCH(A235,Inputs!B:B,)),"")</f>
        <v>PG</v>
      </c>
      <c r="C235" s="9" t="s">
        <v>37</v>
      </c>
      <c r="D235" s="9" t="str">
        <f t="array" ref="D235">ifna(INDEX(Inputs!F:F,MATCH(A235,Inputs!B:B,0)),"")</f>
        <v>CHI</v>
      </c>
      <c r="E235" s="10" t="str">
        <f t="array" ref="E235">IFNA(INDEX('Player Page'!E:E,MATCH(A235,'Player Page'!A:A,)),"")</f>
        <v/>
      </c>
      <c r="F235" s="10"/>
      <c r="G235" s="10"/>
      <c r="H235" s="12">
        <f t="array" ref="H235">ifna(XLOOKUP(A235,'Recent Minutes Tracker'!A:A,'Recent Minutes Tracker'!P:P,""))</f>
        <v>20.03333333</v>
      </c>
      <c r="I235" s="11">
        <f t="array" ref="I235">IFNA(INDEX('Opponent Defense'!$D$37:$D$67,MATCH(D235,'Opponent Defense'!$A$37:$A$67)),"")</f>
        <v>0.9582521983</v>
      </c>
      <c r="J235" s="11"/>
      <c r="K235" s="11">
        <f t="array" ref="K235">ifna(INDEX('Team Defense Hashtag Basketball'!N:N,MATCH(B235&amp;D235,'Team Defense Hashtag Basketball'!A:A,0)),"")</f>
        <v>1.040511727</v>
      </c>
      <c r="L235" s="11"/>
      <c r="M235" s="11"/>
    </row>
    <row r="236" hidden="1">
      <c r="A236" s="2" t="str">
        <f>Inputs!B397</f>
        <v>Jared Rhoden</v>
      </c>
      <c r="B236" s="9" t="str">
        <f t="array" ref="B236:C236">IFNA(INDEX(Inputs!C:D,MATCH(A236,Inputs!B:B,)),"")</f>
        <v>SG</v>
      </c>
      <c r="C236" s="9" t="s">
        <v>53</v>
      </c>
      <c r="D236" s="9" t="str">
        <f t="array" ref="D236">ifna(INDEX(Inputs!F:F,MATCH(A236,Inputs!B:B,0)),"")</f>
        <v>DAL</v>
      </c>
      <c r="E236" s="10" t="str">
        <f t="array" ref="E236">IFNA(INDEX('Player Page'!E:E,MATCH(A236,'Player Page'!A:A,)),"")</f>
        <v/>
      </c>
      <c r="F236" s="10"/>
      <c r="G236" s="10"/>
      <c r="H236" s="12">
        <f t="array" ref="H236">ifna(XLOOKUP(A236,'Recent Minutes Tracker'!A:A,'Recent Minutes Tracker'!P:P,""))</f>
        <v>18.4</v>
      </c>
      <c r="I236" s="11">
        <f t="array" ref="I236">IFNA(INDEX('Opponent Defense'!$D$37:$D$67,MATCH(D236,'Opponent Defense'!$A$37:$A$67)),"")</f>
        <v>0.9582521983</v>
      </c>
      <c r="J236" s="11"/>
      <c r="K236" s="11">
        <f t="array" ref="K236">ifna(INDEX('Team Defense Hashtag Basketball'!N:N,MATCH(B236&amp;D236,'Team Defense Hashtag Basketball'!A:A,0)),"")</f>
        <v>0.8902346707</v>
      </c>
      <c r="L236" s="11"/>
      <c r="M236" s="11"/>
    </row>
    <row r="237">
      <c r="A237" s="2" t="str">
        <f>Inputs!B412</f>
        <v>D'Angelo Russell</v>
      </c>
      <c r="B237" s="9" t="str">
        <f t="array" ref="B237:C237">IFNA(INDEX(Inputs!C:D,MATCH(A237,Inputs!B:B,)),"")</f>
        <v>PG</v>
      </c>
      <c r="C237" s="9" t="s">
        <v>33</v>
      </c>
      <c r="D237" s="9" t="str">
        <f t="array" ref="D237">ifna(XLOOKUP(A237,Inputs!B:B,Inputs!F:F,""))</f>
        <v>MEM</v>
      </c>
      <c r="E237" s="10">
        <f t="array" ref="E237">IFNA(INDEX('Player Page'!E:E,MATCH(A237,'Player Page'!A:A,)),"")</f>
        <v>17</v>
      </c>
      <c r="F237" s="12">
        <f t="array" ref="F237">IFNA(INDEX('Player Page'!F:F,MATCH(A237,'Player Page'!A:A,)),"")</f>
        <v>0.5519480519</v>
      </c>
      <c r="G237" s="12">
        <f t="array" ref="G237">XLOOKUP(A237,'PPM L10'!B:B,'PPM L10'!X:X)</f>
        <v>0.5722222222</v>
      </c>
      <c r="H237" s="12">
        <f t="array" ref="H237">ifna(XLOOKUP(A237,'Recent Minutes Tracker'!A:A,'Recent Minutes Tracker'!P:P,""))</f>
        <v>35.53333333</v>
      </c>
      <c r="I237" s="11">
        <f t="array" ref="I237">IFNA(INDEX('Opponent Defense'!$E$37:$E$67,MATCH(D237,'Opponent Defense'!$A$37:$A$67,0)),"")</f>
        <v>0.9968388523</v>
      </c>
      <c r="J237" s="11">
        <f t="array" ref="J237">IFNA(INDEX('Opponent Defense'!$E$105:$E$134,MATCH(D237,'Opponent Defense'!$A$105:$A$134,0)),"")</f>
        <v>1.040997751</v>
      </c>
      <c r="K237" s="11">
        <f t="array" ref="K237">ifna(INDEX('Team Defense Hashtag Basketball'!N:N,MATCH(B237&amp;D237,'Team Defense Hashtag Basketball'!A:A,0)),"")</f>
        <v>1.014925373</v>
      </c>
      <c r="L237" s="11">
        <f>I237*0.1+J237*0.4+K237*0.5</f>
        <v>1.023545672</v>
      </c>
      <c r="M237" s="13">
        <f>(F237+G237)/2*L237</f>
        <v>0.5753198095</v>
      </c>
      <c r="N237" s="14">
        <f>M237*L237*H237</f>
        <v>20.92437546</v>
      </c>
      <c r="O237" s="15"/>
      <c r="P237" s="9" t="str">
        <f>if(O237="","",N237-O237)</f>
        <v/>
      </c>
      <c r="Q237" s="16">
        <f>iferror(if(L237&gt;1,(L237-1)/'Matchup Rating'!$E$4+5,(L237-1)/'Matchup Rating'!$E$9+5),"")</f>
        <v>5.705781311</v>
      </c>
      <c r="R237" s="17">
        <f t="array" ref="R237">IFNA(INDEX('Player Page'!J:J,MATCH(A237,'Player Page'!A:A,0)),"")</f>
        <v>2.6</v>
      </c>
      <c r="S237" s="10">
        <f t="array" ref="S237">IFNA(INDEX('Player Page'!K:K,MATCH(A237,'Player Page'!A:A,0)),"")</f>
        <v>6.2</v>
      </c>
      <c r="T237" s="10">
        <f t="array" ref="T237">IFNA(INDEX('Player Page'!L:L,MATCH(A237,'Player Page'!A:A,0)),"")</f>
        <v>41.6</v>
      </c>
      <c r="U237" s="18">
        <f t="array" ref="U237">ifna(IF(OR(B237="PG",B237="SG"),XLOOKUP(D237,'Opponent Shot Stats'!$A$41:$A$70,'Opponent Shot Stats'!$R$41:$R$70),IF(OR(B237="SF",B237="PF"),XLOOKUP(D237,'Opponent Shot Stats'!$A$111:$A$140,'Opponent Shot Stats'!$R$111:$R$140),XLOOKUP(D237,'Opponent Shot Stats'!$A$181:$A$210,'Opponent Shot Stats'!$R$181:$R$210))),"")</f>
        <v>0.7480653482</v>
      </c>
      <c r="V237" s="19">
        <f>R237*U237</f>
        <v>1.944969905</v>
      </c>
      <c r="W237" s="20">
        <f>V237-R237</f>
        <v>-0.6550300946</v>
      </c>
      <c r="X237" s="9" t="str">
        <f t="array" ref="X237">ifna(XLOOKUP(A237,'Recent Minutes Tracker'!A:A,'Recent Minutes Tracker'!O:O),"")</f>
        <v/>
      </c>
      <c r="Y237" s="10">
        <f t="array" ref="Y237">ifna(XLOOKUP(A237,'Recent Minutes Tracker'!A:A,'Recent Minutes Tracker'!M:M),"")</f>
        <v>0</v>
      </c>
    </row>
    <row r="238" hidden="1">
      <c r="A238" s="2" t="str">
        <f>Inputs!B479</f>
        <v>Jarred Vanderbilt</v>
      </c>
      <c r="B238" s="9" t="str">
        <f t="array" ref="B238:C238">IFNA(INDEX(Inputs!C:D,MATCH(A238,Inputs!B:B,)),"")</f>
        <v>PF</v>
      </c>
      <c r="C238" s="9" t="s">
        <v>33</v>
      </c>
      <c r="D238" s="9" t="str">
        <f t="array" ref="D238">ifna(INDEX(Inputs!F:F,MATCH(A238,Inputs!B:B,0)),"")</f>
        <v>MEM</v>
      </c>
      <c r="E238" s="10" t="str">
        <f t="array" ref="E238">IFNA(INDEX('Player Page'!E:E,MATCH(A238,'Player Page'!A:A,)),"")</f>
        <v/>
      </c>
      <c r="F238" s="10"/>
      <c r="G238" s="10"/>
      <c r="H238" s="12">
        <f t="array" ref="H238">ifna(XLOOKUP(A238,'Recent Minutes Tracker'!A:A,'Recent Minutes Tracker'!P:P,""))</f>
        <v>0</v>
      </c>
      <c r="I238" s="11">
        <f t="array" ref="I238">IFNA(INDEX('Opponent Defense'!$D$37:$D$67,MATCH(D238,'Opponent Defense'!$A$37:$A$67)),"")</f>
        <v>0.9097894709</v>
      </c>
      <c r="J238" s="11"/>
      <c r="K238" s="11">
        <f t="array" ref="K238">ifna(INDEX('Team Defense Hashtag Basketball'!N:N,MATCH(B238&amp;D238,'Team Defense Hashtag Basketball'!A:A,0)),"")</f>
        <v>0.9869646182</v>
      </c>
      <c r="L238" s="11"/>
      <c r="M238" s="11"/>
    </row>
    <row r="239">
      <c r="A239" s="2" t="str">
        <f>Inputs!B290</f>
        <v>LeBron James</v>
      </c>
      <c r="B239" s="9" t="str">
        <f t="array" ref="B239:C239">IFNA(INDEX(Inputs!C:D,MATCH(A239,Inputs!B:B,)),"")</f>
        <v>PF</v>
      </c>
      <c r="C239" s="9" t="s">
        <v>33</v>
      </c>
      <c r="D239" s="9" t="str">
        <f t="array" ref="D239">ifna(XLOOKUP(A239,Inputs!B:B,Inputs!F:F,""))</f>
        <v>MEM</v>
      </c>
      <c r="E239" s="10">
        <f t="array" ref="E239">IFNA(INDEX('Player Page'!E:E,MATCH(A239,'Player Page'!A:A,)),"")</f>
        <v>24.9</v>
      </c>
      <c r="F239" s="12">
        <f t="array" ref="F239">IFNA(INDEX('Player Page'!F:F,MATCH(A239,'Player Page'!A:A,)),"")</f>
        <v>0.7155172414</v>
      </c>
      <c r="G239" s="12">
        <f t="array" ref="G239">XLOOKUP(A239,'PPM L10'!B:B,'PPM L10'!X:X)</f>
        <v>0.75</v>
      </c>
      <c r="H239" s="12">
        <f t="array" ref="H239">ifna(XLOOKUP(A239,'Recent Minutes Tracker'!A:A,'Recent Minutes Tracker'!P:P,""))</f>
        <v>36.96666667</v>
      </c>
      <c r="I239" s="11">
        <f t="array" ref="I239">IFNA(INDEX('Opponent Defense'!$E$37:$E$67,MATCH(D239,'Opponent Defense'!$A$37:$A$67,0)),"")</f>
        <v>0.9968388523</v>
      </c>
      <c r="J239" s="11">
        <f t="array" ref="J239">IFNA(INDEX('Opponent Defense'!$E$105:$E$134,MATCH(D239,'Opponent Defense'!$A$105:$A$134,0)),"")</f>
        <v>1.040997751</v>
      </c>
      <c r="K239" s="11">
        <f t="array" ref="K239">ifna(INDEX('Team Defense Hashtag Basketball'!N:N,MATCH(B239&amp;D239,'Team Defense Hashtag Basketball'!A:A,0)),"")</f>
        <v>0.9869646182</v>
      </c>
      <c r="L239" s="11">
        <f>I239*0.1+J239*0.4+K239*0.5</f>
        <v>1.009565295</v>
      </c>
      <c r="M239" s="13">
        <f>(F239+G239)/2*L239</f>
        <v>0.7397676729</v>
      </c>
      <c r="N239" s="14">
        <f>M239*L239*H239</f>
        <v>27.60832465</v>
      </c>
      <c r="O239" s="15"/>
      <c r="P239" s="9" t="str">
        <f>if(O239="","",N239-O239)</f>
        <v/>
      </c>
      <c r="Q239" s="16">
        <f>iferror(if(L239&gt;1,(L239-1)/'Matchup Rating'!$E$4+5,(L239-1)/'Matchup Rating'!$E$9+5),"")</f>
        <v>5.286719624</v>
      </c>
      <c r="R239" s="17">
        <f t="array" ref="R239">IFNA(INDEX('Player Page'!J:J,MATCH(A239,'Player Page'!A:A,0)),"")</f>
        <v>2.2</v>
      </c>
      <c r="S239" s="10">
        <f t="array" ref="S239">IFNA(INDEX('Player Page'!K:K,MATCH(A239,'Player Page'!A:A,0)),"")</f>
        <v>5.4</v>
      </c>
      <c r="T239" s="10">
        <f t="array" ref="T239">IFNA(INDEX('Player Page'!L:L,MATCH(A239,'Player Page'!A:A,0)),"")</f>
        <v>39.8</v>
      </c>
      <c r="U239" s="18">
        <f t="array" ref="U239">ifna(IF(OR(B239="PG",B239="SG"),XLOOKUP(D239,'Opponent Shot Stats'!$A$41:$A$69,'Opponent Shot Stats'!$R$41:$R$70),IF(OR(B239="SF",B239="PF"),XLOOKUP(D239,'Opponent Shot Stats'!$A$111:$A$140,'Opponent Shot Stats'!$R$111:$R$140),XLOOKUP(D239,'Opponent Shot Stats'!$A$181:$A$210,'Opponent Shot Stats'!$R$181:$R$210))),"")</f>
        <v>1.233221477</v>
      </c>
      <c r="V239" s="19">
        <f>R239*U239</f>
        <v>2.713087248</v>
      </c>
      <c r="W239" s="20">
        <f>V239-R239</f>
        <v>0.5130872483</v>
      </c>
      <c r="X239" s="9" t="str">
        <f t="array" ref="X239">ifna(XLOOKUP(A239,'Recent Minutes Tracker'!A:A,'Recent Minutes Tracker'!O:O),"")</f>
        <v/>
      </c>
      <c r="Y239" s="10">
        <f t="array" ref="Y239">ifna(XLOOKUP(A239,'Recent Minutes Tracker'!A:A,'Recent Minutes Tracker'!M:M),"")</f>
        <v>1.3</v>
      </c>
    </row>
    <row r="240" hidden="1">
      <c r="A240" s="2" t="str">
        <f>Inputs!B310</f>
        <v>JaVale McGee</v>
      </c>
      <c r="B240" s="9" t="str">
        <f t="array" ref="B240:C240">IFNA(INDEX(Inputs!C:D,MATCH(A240,Inputs!B:B,)),"")</f>
        <v>C</v>
      </c>
      <c r="C240" s="9" t="s">
        <v>34</v>
      </c>
      <c r="D240" s="9" t="str">
        <f t="array" ref="D240">ifna(INDEX(Inputs!F:F,MATCH(A240,Inputs!B:B,0)),"")</f>
        <v>PHX</v>
      </c>
      <c r="E240" s="10">
        <f t="array" ref="E240">IFNA(INDEX('Player Page'!E:E,MATCH(A240,'Player Page'!A:A,)),"")</f>
        <v>4.6</v>
      </c>
      <c r="F240" s="10"/>
      <c r="G240" s="10"/>
      <c r="H240" s="12" t="str">
        <f t="array" ref="H240">ifna(XLOOKUP(A240,'Recent Minutes Tracker'!A:A,'Recent Minutes Tracker'!P:P,""))</f>
        <v/>
      </c>
      <c r="I240" s="11">
        <f t="array" ref="I240">IFNA(INDEX('Opponent Defense'!$D$37:$D$67,MATCH(D240,'Opponent Defense'!$A$37:$A$67,0)),"")</f>
        <v>1.009858454</v>
      </c>
      <c r="J240" s="11"/>
      <c r="K240" s="11">
        <f t="array" ref="K240">ifna(INDEX('Team Defense Hashtag Basketball'!N:N,MATCH(B240&amp;D240,'Team Defense Hashtag Basketball'!A:A,0)),"")</f>
        <v>1.072257466</v>
      </c>
      <c r="L240" s="11"/>
      <c r="M240" s="11"/>
      <c r="N240" s="14">
        <f>E240*I240*K240</f>
        <v>4.981010025</v>
      </c>
      <c r="O240" s="11"/>
      <c r="Q240" s="11"/>
    </row>
    <row r="241" hidden="1">
      <c r="A241" s="2" t="str">
        <f>Inputs!B496</f>
        <v>Javon Freeman-Liberty</v>
      </c>
      <c r="B241" s="9" t="str">
        <f t="array" ref="B241:C241">IFNA(INDEX(Inputs!C:D,MATCH(A241,Inputs!B:B,)),"")</f>
        <v>PG</v>
      </c>
      <c r="C241" s="9" t="s">
        <v>45</v>
      </c>
      <c r="D241" s="9" t="str">
        <f t="array" ref="D241">ifna(INDEX(Inputs!F:F,MATCH(A241,Inputs!B:B,0)),"")</f>
        <v>MIA</v>
      </c>
      <c r="E241" s="10" t="str">
        <f t="array" ref="E241">IFNA(INDEX('Player Page'!E:E,MATCH(A241,'Player Page'!A:A,)),"")</f>
        <v/>
      </c>
      <c r="F241" s="10"/>
      <c r="G241" s="10"/>
      <c r="H241" s="12">
        <f t="array" ref="H241">ifna(XLOOKUP(A241,'Recent Minutes Tracker'!A:A,'Recent Minutes Tracker'!P:P,""))</f>
        <v>18.96666667</v>
      </c>
      <c r="I241" s="11">
        <f t="array" ref="I241">IFNA(INDEX('Opponent Defense'!$D$37:$D$67,MATCH(D241,'Opponent Defense'!$A$37:$A$67,0)),"")</f>
        <v>0.9202678985</v>
      </c>
      <c r="J241" s="11"/>
      <c r="K241" s="11">
        <f t="array" ref="K241">ifna(INDEX('Team Defense Hashtag Basketball'!N:N,MATCH(B241&amp;D241,'Team Defense Hashtag Basketball'!A:A,0)),"")</f>
        <v>1.023454158</v>
      </c>
      <c r="L241" s="11"/>
      <c r="M241" s="11"/>
    </row>
    <row r="242" hidden="1">
      <c r="A242" s="2" t="str">
        <f>Inputs!B426</f>
        <v>Javonte Smart</v>
      </c>
      <c r="B242" s="9" t="str">
        <f t="array" ref="B242:C242">IFNA(INDEX(Inputs!C:D,MATCH(A242,Inputs!B:B,)),"")</f>
        <v>PG</v>
      </c>
      <c r="C242" s="9" t="s">
        <v>52</v>
      </c>
      <c r="D242" s="9" t="str">
        <f t="array" ref="D242">ifna(INDEX(Inputs!F:F,MATCH(A242,Inputs!B:B,0)),"")</f>
        <v>ORL</v>
      </c>
      <c r="E242" s="10" t="str">
        <f t="array" ref="E242">IFNA(INDEX('Player Page'!E:E,MATCH(A242,'Player Page'!A:A,)),"")</f>
        <v/>
      </c>
      <c r="F242" s="10"/>
      <c r="G242" s="10"/>
      <c r="H242" s="12">
        <f t="array" ref="H242">ifna(XLOOKUP(A242,'Recent Minutes Tracker'!A:A,'Recent Minutes Tracker'!P:P,""))</f>
        <v>0</v>
      </c>
      <c r="I242" s="11">
        <f t="array" ref="I242">IFNA(INDEX('Opponent Defense'!$D$37:$D$67,MATCH(D242,'Opponent Defense'!$A$37:$A$67)),"")</f>
        <v>1.038412169</v>
      </c>
      <c r="J242" s="11"/>
      <c r="K242" s="11">
        <f t="array" ref="K242">ifna(INDEX('Team Defense Hashtag Basketball'!N:N,MATCH(B242&amp;D242,'Team Defense Hashtag Basketball'!A:A,0)),"")</f>
        <v>0.9808102345</v>
      </c>
      <c r="L242" s="11"/>
      <c r="M242" s="11"/>
    </row>
    <row r="243" hidden="1">
      <c r="A243" s="2" t="str">
        <f>Inputs!B193</f>
        <v>Jaxson Hayes</v>
      </c>
      <c r="B243" s="9" t="str">
        <f t="array" ref="B243:C243">IFNA(INDEX(Inputs!C:D,MATCH(A243,Inputs!B:B,)),"")</f>
        <v>PF</v>
      </c>
      <c r="C243" s="9" t="s">
        <v>33</v>
      </c>
      <c r="D243" s="9" t="str">
        <f t="array" ref="D243">ifna(INDEX(Inputs!F:F,MATCH(A243,Inputs!B:B,0)),"")</f>
        <v>MEM</v>
      </c>
      <c r="E243" s="10">
        <f t="array" ref="E243">IFNA(INDEX('Player Page'!E:E,MATCH(A243,'Player Page'!A:A,)),"")</f>
        <v>3.6</v>
      </c>
      <c r="F243" s="10"/>
      <c r="G243" s="10"/>
      <c r="H243" s="12">
        <f t="array" ref="H243">ifna(XLOOKUP(A243,'Recent Minutes Tracker'!A:A,'Recent Minutes Tracker'!P:P,""))</f>
        <v>17.7</v>
      </c>
      <c r="I243" s="11">
        <f t="array" ref="I243">IFNA(INDEX('Opponent Defense'!$D$37:$D$67,MATCH(D243,'Opponent Defense'!$A$37:$A$67,0)),"")</f>
        <v>1.00461924</v>
      </c>
      <c r="J243" s="11"/>
      <c r="K243" s="11">
        <f t="array" ref="K243">ifna(INDEX('Team Defense Hashtag Basketball'!N:N,MATCH(B243&amp;D243,'Team Defense Hashtag Basketball'!A:A,0)),"")</f>
        <v>0.9869646182</v>
      </c>
      <c r="L243" s="11"/>
      <c r="M243" s="11"/>
      <c r="N243" s="14">
        <f>E243*I243*K243</f>
        <v>3.569485121</v>
      </c>
      <c r="O243" s="11"/>
      <c r="P243" s="16">
        <f>N243-E243</f>
        <v>-0.03051487861</v>
      </c>
      <c r="Q243" s="11"/>
    </row>
    <row r="244" ht="15.0" customHeight="1">
      <c r="A244" s="2" t="str">
        <f>Inputs!B285</f>
        <v>Rui Hachimura</v>
      </c>
      <c r="B244" s="9" t="str">
        <f t="array" ref="B244:C244">IFNA(INDEX(Inputs!C:D,MATCH(A244,Inputs!B:B,)),"")</f>
        <v>PF</v>
      </c>
      <c r="C244" s="9" t="s">
        <v>33</v>
      </c>
      <c r="D244" s="9" t="str">
        <f t="array" ref="D244">ifna(XLOOKUP(A244,Inputs!B:B,Inputs!F:F,""))</f>
        <v>MEM</v>
      </c>
      <c r="E244" s="10">
        <f t="array" ref="E244">IFNA(INDEX('Player Page'!E:E,MATCH(A244,'Player Page'!A:A,)),"")</f>
        <v>11.4</v>
      </c>
      <c r="F244" s="12">
        <f t="array" ref="F244">IFNA(INDEX('Player Page'!F:F,MATCH(A244,'Player Page'!A:A,)),"")</f>
        <v>0.4956521739</v>
      </c>
      <c r="G244" s="12">
        <f t="array" ref="G244">XLOOKUP(A244,'PPM L10'!B:B,'PPM L10'!X:X)</f>
        <v>0.5583333333</v>
      </c>
      <c r="H244" s="12">
        <f t="array" ref="H244">ifna(XLOOKUP(A244,'Recent Minutes Tracker'!A:A,'Recent Minutes Tracker'!P:P,""))</f>
        <v>30.63333333</v>
      </c>
      <c r="I244" s="11">
        <f t="array" ref="I244">IFNA(INDEX('Opponent Defense'!$E$37:$E$67,MATCH(D244,'Opponent Defense'!$A$37:$A$67,0)),"")</f>
        <v>0.9968388523</v>
      </c>
      <c r="J244" s="11">
        <f t="array" ref="J244">IFNA(INDEX('Opponent Defense'!$E$105:$E$134,MATCH(D244,'Opponent Defense'!$A$105:$A$134,0)),"")</f>
        <v>1.040997751</v>
      </c>
      <c r="K244" s="11">
        <f t="array" ref="K244">ifna(INDEX('Team Defense Hashtag Basketball'!N:N,MATCH(B244&amp;D244,'Team Defense Hashtag Basketball'!A:A,0)),"")</f>
        <v>0.9869646182</v>
      </c>
      <c r="L244" s="11">
        <f>I244*0.1+J244*0.4+K244*0.5</f>
        <v>1.009565295</v>
      </c>
      <c r="M244" s="13">
        <f>(F244+G244)/2*L244</f>
        <v>0.5320335947</v>
      </c>
      <c r="N244" s="14">
        <f>M244*L244*H244</f>
        <v>16.45385726</v>
      </c>
      <c r="O244" s="15"/>
      <c r="P244" s="9" t="str">
        <f>if(O244="","",N244-O244)</f>
        <v/>
      </c>
      <c r="Q244" s="16">
        <f>iferror(if(L244&gt;1,(L244-1)/'Matchup Rating'!$E$4+5,(L244-1)/'Matchup Rating'!$E$9+5),"")</f>
        <v>5.286719624</v>
      </c>
      <c r="R244" s="17">
        <f t="array" ref="R244">IFNA(INDEX('Player Page'!J:J,MATCH(A244,'Player Page'!A:A,0)),"")</f>
        <v>1.2</v>
      </c>
      <c r="S244" s="10">
        <f t="array" ref="S244">IFNA(INDEX('Player Page'!K:K,MATCH(A244,'Player Page'!A:A,0)),"")</f>
        <v>3</v>
      </c>
      <c r="T244" s="10">
        <f t="array" ref="T244">IFNA(INDEX('Player Page'!L:L,MATCH(A244,'Player Page'!A:A,0)),"")</f>
        <v>39.1</v>
      </c>
      <c r="U244" s="18">
        <f t="array" ref="U244">ifna(IF(OR(B244="PG",B244="SG"),XLOOKUP(D244,'Opponent Shot Stats'!$A$41:$A$70,'Opponent Shot Stats'!$R$41:$R$70),IF(OR(B244="SF",B244="PF"),XLOOKUP(D244,'Opponent Shot Stats'!$A$111:$A$140,'Opponent Shot Stats'!$R$111:$R$140),XLOOKUP(D244,'Opponent Shot Stats'!$A$181:$A$210,'Opponent Shot Stats'!$R$181:$R$210))),"")</f>
        <v>1.233221477</v>
      </c>
      <c r="V244" s="19">
        <f>R244*U244</f>
        <v>1.479865772</v>
      </c>
      <c r="W244" s="20">
        <f>V244-R244</f>
        <v>0.2798657718</v>
      </c>
      <c r="X244" s="9" t="str">
        <f t="array" ref="X244">ifna(XLOOKUP(A244,'Recent Minutes Tracker'!A:A,'Recent Minutes Tracker'!O:O),"")</f>
        <v/>
      </c>
      <c r="Y244" s="10">
        <f t="array" ref="Y244">ifna(XLOOKUP(A244,'Recent Minutes Tracker'!A:A,'Recent Minutes Tracker'!M:M),"")</f>
        <v>-1.3</v>
      </c>
    </row>
    <row r="245" hidden="1">
      <c r="A245" s="2" t="str">
        <f>Inputs!B345</f>
        <v>Jaylen Clark</v>
      </c>
      <c r="B245" s="9" t="str">
        <f t="array" ref="B245:C245">IFNA(INDEX(Inputs!C:D,MATCH(A245,Inputs!B:B,)),"")</f>
        <v>G</v>
      </c>
      <c r="C245" s="9" t="s">
        <v>51</v>
      </c>
      <c r="D245" s="9" t="str">
        <f t="array" ref="D245">ifna(INDEX(Inputs!F:F,MATCH(A245,Inputs!B:B,0)),"")</f>
        <v>ATL</v>
      </c>
      <c r="E245" s="10" t="str">
        <f t="array" ref="E245">IFNA(INDEX('Player Page'!E:E,MATCH(A245,'Player Page'!A:A,)),"")</f>
        <v/>
      </c>
      <c r="F245" s="10"/>
      <c r="G245" s="10"/>
      <c r="H245" s="12" t="str">
        <f t="array" ref="H245">ifna(XLOOKUP(A245,'Recent Minutes Tracker'!A:A,'Recent Minutes Tracker'!P:P,""))</f>
        <v/>
      </c>
      <c r="I245" s="11">
        <f t="array" ref="I245">IFNA(INDEX('Opponent Defense'!$D$37:$D$67,MATCH(D245,'Opponent Defense'!$A$37:$A$67,0)),"")</f>
        <v>1.068537648</v>
      </c>
      <c r="J245" s="11"/>
      <c r="K245" s="11" t="str">
        <f t="array" ref="K245">ifna(INDEX('Team Defense Hashtag Basketball'!N:N,MATCH(B245&amp;D245,'Team Defense Hashtag Basketball'!A:A,0)),"")</f>
        <v/>
      </c>
      <c r="L245" s="11"/>
      <c r="M245" s="11"/>
    </row>
    <row r="246" hidden="1">
      <c r="A246" s="2" t="str">
        <f>Inputs!B512</f>
        <v>Jaylin Williams</v>
      </c>
      <c r="B246" s="9" t="str">
        <f t="array" ref="B246:C246">IFNA(INDEX(Inputs!C:D,MATCH(A246,Inputs!B:B,)),"")</f>
        <v>C</v>
      </c>
      <c r="C246" s="9" t="s">
        <v>29</v>
      </c>
      <c r="D246" s="9" t="str">
        <f t="array" ref="D246">ifna(INDEX(Inputs!F:F,MATCH(A246,Inputs!B:B,0)),"")</f>
        <v>MIL</v>
      </c>
      <c r="E246" s="10">
        <f t="array" ref="E246">IFNA(INDEX('Player Page'!E:E,MATCH(A246,'Player Page'!A:A,)),"")</f>
        <v>3.7</v>
      </c>
      <c r="F246" s="10"/>
      <c r="G246" s="10"/>
      <c r="H246" s="12">
        <f t="array" ref="H246">ifna(XLOOKUP(A246,'Recent Minutes Tracker'!A:A,'Recent Minutes Tracker'!P:P,""))</f>
        <v>14.43333333</v>
      </c>
      <c r="I246" s="11">
        <f t="array" ref="I246">IFNA(INDEX('Opponent Defense'!$D$37:$D$67,MATCH(D246,'Opponent Defense'!$A$37:$A$67)),"")</f>
        <v>0.9097894709</v>
      </c>
      <c r="J246" s="11"/>
      <c r="K246" s="11">
        <f t="array" ref="K246">ifna(INDEX('Team Defense Hashtag Basketball'!N:N,MATCH(B246&amp;D246,'Team Defense Hashtag Basketball'!A:A,0)),"")</f>
        <v>0.993346743</v>
      </c>
      <c r="L246" s="11"/>
      <c r="M246" s="11"/>
    </row>
    <row r="247">
      <c r="A247" s="2" t="str">
        <f>Inputs!B6</f>
        <v>Santi Aldama</v>
      </c>
      <c r="B247" s="9" t="str">
        <f t="array" ref="B247:C247">IFNA(INDEX(Inputs!C:D,MATCH(A247,Inputs!B:B,)),"")</f>
        <v>PF</v>
      </c>
      <c r="C247" s="9" t="s">
        <v>40</v>
      </c>
      <c r="D247" s="9" t="str">
        <f t="array" ref="D247">ifna(XLOOKUP(A247,Inputs!B:B,Inputs!F:F,""))</f>
        <v>LAL</v>
      </c>
      <c r="E247" s="10">
        <f t="array" ref="E247">IFNA(INDEX('Player Page'!E:E,MATCH(A247,'Player Page'!A:A,)),"")</f>
        <v>10.5</v>
      </c>
      <c r="F247" s="12">
        <f t="array" ref="F247">IFNA(INDEX('Player Page'!F:F,MATCH(A247,'Player Page'!A:A,)),"")</f>
        <v>0.4356846473</v>
      </c>
      <c r="G247" s="12">
        <f t="array" ref="G247">XLOOKUP(A247,'PPM L10'!B:B,'PPM L10'!X:X)</f>
        <v>0.3666666667</v>
      </c>
      <c r="H247" s="12">
        <f t="array" ref="H247">ifna(XLOOKUP(A247,'Recent Minutes Tracker'!A:A,'Recent Minutes Tracker'!P:P,""))</f>
        <v>18.1</v>
      </c>
      <c r="I247" s="11">
        <f t="array" ref="I247">IFNA(INDEX('Opponent Defense'!$E$37:$E$67,MATCH(D247,'Opponent Defense'!$A$37:$A$67,0)),"")</f>
        <v>1.062932447</v>
      </c>
      <c r="J247" s="11">
        <f t="array" ref="J247">IFNA(INDEX('Opponent Defense'!$E$105:$E$134,MATCH(D247,'Opponent Defense'!$A$105:$A$134,0)),"")</f>
        <v>1.025853926</v>
      </c>
      <c r="K247" s="11">
        <f t="array" ref="K247">ifna(INDEX('Team Defense Hashtag Basketball'!N:N,MATCH(B247&amp;D247,'Team Defense Hashtag Basketball'!A:A,0)),"")</f>
        <v>1.024208566</v>
      </c>
      <c r="L247" s="11">
        <f>I247*0.1+J247*0.4+K247*0.5</f>
        <v>1.028739098</v>
      </c>
      <c r="M247" s="13">
        <f>(F247+G247)/2*L247</f>
        <v>0.4127050835</v>
      </c>
      <c r="N247" s="14">
        <f>M247*L247*H247</f>
        <v>7.684641983</v>
      </c>
      <c r="O247" s="15"/>
      <c r="P247" s="9" t="str">
        <f>if(O247="","",N247-O247)</f>
        <v/>
      </c>
      <c r="Q247" s="16">
        <f>iferror(if(L247&gt;1,(L247-1)/'Matchup Rating'!$E$4+5,(L247-1)/'Matchup Rating'!$E$9+5),"")</f>
        <v>5.861454205</v>
      </c>
      <c r="R247" s="17">
        <f t="array" ref="R247">IFNA(INDEX('Player Page'!J:J,MATCH(A247,'Player Page'!A:A,0)),"")</f>
        <v>1.7</v>
      </c>
      <c r="S247" s="10">
        <f t="array" ref="S247">IFNA(INDEX('Player Page'!K:K,MATCH(A247,'Player Page'!A:A,0)),"")</f>
        <v>4.8</v>
      </c>
      <c r="T247" s="10">
        <f t="array" ref="T247">IFNA(INDEX('Player Page'!L:L,MATCH(A247,'Player Page'!A:A,0)),"")</f>
        <v>34.8</v>
      </c>
      <c r="U247" s="18">
        <f t="array" ref="U247">ifna(IF(OR(B247="PG",B247="SG"),XLOOKUP(D247,'Opponent Shot Stats'!$A$41:$A$70,'Opponent Shot Stats'!$R$41:$R$70),IF(OR(B247="SF",B247="PF"),XLOOKUP(D247,'Opponent Shot Stats'!$A$111:$A$140,'Opponent Shot Stats'!$R$111:$R$140),XLOOKUP(D247,'Opponent Shot Stats'!$A$181:$A$210,'Opponent Shot Stats'!$R$181:$R$210))),"")</f>
        <v>1.283557047</v>
      </c>
      <c r="V247" s="19">
        <f>R247*U247</f>
        <v>2.18204698</v>
      </c>
      <c r="W247" s="20">
        <f>V247-R247</f>
        <v>0.4820469799</v>
      </c>
      <c r="X247" s="9" t="str">
        <f t="array" ref="X247">ifna(XLOOKUP(A247,'Recent Minutes Tracker'!A:A,'Recent Minutes Tracker'!O:O),"")</f>
        <v>DNP</v>
      </c>
      <c r="Y247" s="10">
        <f t="array" ref="Y247">ifna(XLOOKUP(A247,'Recent Minutes Tracker'!A:A,'Recent Minutes Tracker'!M:M),"")</f>
        <v>-31.3</v>
      </c>
    </row>
    <row r="248" hidden="1">
      <c r="A248" s="2" t="str">
        <f>Inputs!B213</f>
        <v>Jeff Green</v>
      </c>
      <c r="B248" s="9" t="str">
        <f t="array" ref="B248:C248">IFNA(INDEX(Inputs!C:D,MATCH(A248,Inputs!B:B,)),"")</f>
        <v>PF</v>
      </c>
      <c r="C248" s="9" t="s">
        <v>28</v>
      </c>
      <c r="D248" s="9" t="str">
        <f t="array" ref="D248">ifna(INDEX(Inputs!F:F,MATCH(A248,Inputs!B:B,0)),"")</f>
        <v>POR</v>
      </c>
      <c r="E248" s="10">
        <f t="array" ref="E248">IFNA(INDEX('Player Page'!E:E,MATCH(A248,'Player Page'!A:A,)),"")</f>
        <v>6.1</v>
      </c>
      <c r="F248" s="10"/>
      <c r="G248" s="10"/>
      <c r="H248" s="12">
        <f t="array" ref="H248">ifna(XLOOKUP(A248,'Recent Minutes Tracker'!A:A,'Recent Minutes Tracker'!P:P,""))</f>
        <v>18.06666667</v>
      </c>
      <c r="I248" s="11">
        <f t="array" ref="I248">IFNA(INDEX('Opponent Defense'!$D$37:$D$67,MATCH(D248,'Opponent Defense'!$A$37:$A$67)),"")</f>
        <v>1.019289039</v>
      </c>
      <c r="J248" s="11"/>
      <c r="K248" s="11">
        <f t="array" ref="K248">ifna(INDEX('Team Defense Hashtag Basketball'!N:N,MATCH(B248&amp;D248,'Team Defense Hashtag Basketball'!A:A,0)),"")</f>
        <v>0.9217877095</v>
      </c>
      <c r="L248" s="11"/>
      <c r="M248" s="11"/>
      <c r="N248" s="14">
        <f>E248*I248*K248</f>
        <v>5.731365461</v>
      </c>
      <c r="O248" s="11"/>
      <c r="Q248" s="11"/>
    </row>
    <row r="249">
      <c r="A249" s="2" t="str">
        <f>Inputs!B226</f>
        <v>Jaren Jackson Jr.</v>
      </c>
      <c r="B249" s="9" t="str">
        <f t="array" ref="B249:C249">IFNA(INDEX(Inputs!C:D,MATCH(A249,Inputs!B:B,)),"")</f>
        <v>PF</v>
      </c>
      <c r="C249" s="9" t="s">
        <v>40</v>
      </c>
      <c r="D249" s="9" t="str">
        <f t="array" ref="D249">ifna(XLOOKUP(A249,Inputs!B:B,Inputs!F:F,""))</f>
        <v>LAL</v>
      </c>
      <c r="E249" s="10">
        <f t="array" ref="E249">IFNA(INDEX('Player Page'!E:E,MATCH(A249,'Player Page'!A:A,)),"")</f>
        <v>22.1</v>
      </c>
      <c r="F249" s="12">
        <f t="array" ref="F249">IFNA(INDEX('Player Page'!F:F,MATCH(A249,'Player Page'!A:A,)),"")</f>
        <v>0.6949685535</v>
      </c>
      <c r="G249" s="12">
        <f t="array" ref="G249">XLOOKUP(A249,'PPM L10'!B:B,'PPM L10'!X:X)</f>
        <v>0.6777777778</v>
      </c>
      <c r="H249" s="12">
        <f t="array" ref="H249">ifna(XLOOKUP(A249,'Recent Minutes Tracker'!A:A,'Recent Minutes Tracker'!P:P,""))</f>
        <v>34.1</v>
      </c>
      <c r="I249" s="11">
        <f t="array" ref="I249">IFNA(INDEX('Opponent Defense'!$E$37:$E$67,MATCH(D249,'Opponent Defense'!$A$37:$A$67,0)),"")</f>
        <v>1.062932447</v>
      </c>
      <c r="J249" s="11">
        <f t="array" ref="J249">IFNA(INDEX('Opponent Defense'!$E$105:$E$134,MATCH(D249,'Opponent Defense'!$A$105:$A$134,0)),"")</f>
        <v>1.025853926</v>
      </c>
      <c r="K249" s="11">
        <f t="array" ref="K249">ifna(INDEX('Team Defense Hashtag Basketball'!N:N,MATCH(B249&amp;D249,'Team Defense Hashtag Basketball'!A:A,0)),"")</f>
        <v>1.024208566</v>
      </c>
      <c r="L249" s="11">
        <f>I249*0.1+J249*0.4+K249*0.5</f>
        <v>1.028739098</v>
      </c>
      <c r="M249" s="13">
        <f>(F249+G249)/2*L249</f>
        <v>0.7060989114</v>
      </c>
      <c r="N249" s="14">
        <f>M249*L249*H249</f>
        <v>24.7699521</v>
      </c>
      <c r="O249" s="15"/>
      <c r="P249" s="9" t="str">
        <f>if(O249="","",N249-O249)</f>
        <v/>
      </c>
      <c r="Q249" s="16">
        <f>iferror(if(L249&gt;1,(L249-1)/'Matchup Rating'!$E$4+5,(L249-1)/'Matchup Rating'!$E$9+5),"")</f>
        <v>5.861454205</v>
      </c>
      <c r="R249" s="17">
        <f t="array" ref="R249">IFNA(INDEX('Player Page'!J:J,MATCH(A249,'Player Page'!A:A,0)),"")</f>
        <v>1.7</v>
      </c>
      <c r="S249" s="10">
        <f t="array" ref="S249">IFNA(INDEX('Player Page'!K:K,MATCH(A249,'Player Page'!A:A,0)),"")</f>
        <v>5.4</v>
      </c>
      <c r="T249" s="10">
        <f t="array" ref="T249">IFNA(INDEX('Player Page'!L:L,MATCH(A249,'Player Page'!A:A,0)),"")</f>
        <v>31.3</v>
      </c>
      <c r="U249" s="18">
        <f t="array" ref="U249">ifna(IF(OR(B249="PG",B249="SG"),XLOOKUP(D249,'Opponent Shot Stats'!$A$41:$A$70,'Opponent Shot Stats'!$R$41:$R$70),IF(OR(B249="SF",B249="PF"),XLOOKUP(D249,'Opponent Shot Stats'!$A$111:$A$140,'Opponent Shot Stats'!$R$111:$R$140),XLOOKUP(D249,'Opponent Shot Stats'!$A$181:$A$210,'Opponent Shot Stats'!$R$181:$R$210))),"")</f>
        <v>1.283557047</v>
      </c>
      <c r="V249" s="19">
        <f>R249*U249</f>
        <v>2.18204698</v>
      </c>
      <c r="W249" s="20">
        <f>V249-R249</f>
        <v>0.4820469799</v>
      </c>
      <c r="X249" s="9" t="str">
        <f t="array" ref="X249">ifna(XLOOKUP(A249,'Recent Minutes Tracker'!A:A,'Recent Minutes Tracker'!O:O),"")</f>
        <v>DNP</v>
      </c>
      <c r="Y249" s="10">
        <f t="array" ref="Y249">ifna(XLOOKUP(A249,'Recent Minutes Tracker'!A:A,'Recent Minutes Tracker'!M:M),"")</f>
        <v>4</v>
      </c>
    </row>
    <row r="250" hidden="1">
      <c r="A250" s="2" t="str">
        <f>Inputs!B405</f>
        <v>Jeremiah Robinson-Earl</v>
      </c>
      <c r="B250" s="9" t="str">
        <f t="array" ref="B250:C250">IFNA(INDEX(Inputs!C:D,MATCH(A250,Inputs!B:B,)),"")</f>
        <v>PF</v>
      </c>
      <c r="C250" s="9" t="s">
        <v>50</v>
      </c>
      <c r="D250" s="9" t="str">
        <f t="array" ref="D250">ifna(INDEX(Inputs!F:F,MATCH(A250,Inputs!B:B,0)),"")</f>
        <v>GSW</v>
      </c>
      <c r="E250" s="10" t="str">
        <f t="array" ref="E250">IFNA(INDEX('Player Page'!E:E,MATCH(A250,'Player Page'!A:A,)),"")</f>
        <v/>
      </c>
      <c r="F250" s="10"/>
      <c r="G250" s="10"/>
      <c r="H250" s="12" t="str">
        <f t="array" ref="H250">ifna(XLOOKUP(A250,'Recent Minutes Tracker'!A:A,'Recent Minutes Tracker'!P:P,""))</f>
        <v/>
      </c>
      <c r="I250" s="11">
        <f t="array" ref="I250">IFNA(INDEX('Opponent Defense'!$D$37:$D$67,MATCH(D250,'Opponent Defense'!$A$37:$A$67)),"")</f>
        <v>0.9097894709</v>
      </c>
      <c r="J250" s="11"/>
      <c r="K250" s="11">
        <f t="array" ref="K250">ifna(INDEX('Team Defense Hashtag Basketball'!N:N,MATCH(B250&amp;D250,'Team Defense Hashtag Basketball'!A:A,0)),"")</f>
        <v>1.215083799</v>
      </c>
      <c r="L250" s="11"/>
      <c r="M250" s="11"/>
    </row>
    <row r="251">
      <c r="A251" s="2" t="str">
        <f>Inputs!B514</f>
        <v>Vince Williams</v>
      </c>
      <c r="B251" s="9" t="str">
        <f t="array" ref="B251:C251">IFNA(INDEX(Inputs!C:D,MATCH(A251,Inputs!B:B,)),"")</f>
        <v>SG</v>
      </c>
      <c r="C251" s="9" t="s">
        <v>40</v>
      </c>
      <c r="D251" s="9" t="str">
        <f t="array" ref="D251">ifna(XLOOKUP(A251,Inputs!B:B,Inputs!F:F,""))</f>
        <v>LAL</v>
      </c>
      <c r="E251" s="10">
        <f t="array" ref="E251">IFNA(INDEX('Player Page'!E:E,MATCH(A251,'Player Page'!A:A,)),"")</f>
        <v>8.8</v>
      </c>
      <c r="F251" s="12">
        <f t="array" ref="F251">IFNA(INDEX('Player Page'!F:F,MATCH(A251,'Player Page'!A:A,)),"")</f>
        <v>0.3492063492</v>
      </c>
      <c r="G251" s="12" t="str">
        <f t="array" ref="G251">XLOOKUP(A251,'PPM L10'!B:B,'PPM L10'!X:X)</f>
        <v>#N/A</v>
      </c>
      <c r="H251" s="12" t="str">
        <f t="array" ref="H251">ifna(XLOOKUP(A251,'Recent Minutes Tracker'!A:A,'Recent Minutes Tracker'!P:P,""))</f>
        <v/>
      </c>
      <c r="I251" s="11">
        <f t="array" ref="I251">IFNA(INDEX('Opponent Defense'!$E$37:$E$67,MATCH(D251,'Opponent Defense'!$A$37:$A$67,0)),"")</f>
        <v>1.062932447</v>
      </c>
      <c r="J251" s="11">
        <f t="array" ref="J251">IFNA(INDEX('Opponent Defense'!$E$105:$E$134,MATCH(D251,'Opponent Defense'!$A$105:$A$134,0)),"")</f>
        <v>1.025853926</v>
      </c>
      <c r="K251" s="11">
        <f t="array" ref="K251">ifna(INDEX('Team Defense Hashtag Basketball'!N:N,MATCH(B251&amp;D251,'Team Defense Hashtag Basketball'!A:A,0)),"")</f>
        <v>1.021953066</v>
      </c>
      <c r="L251" s="11">
        <f>I251*0.1+J251*0.4+K251*0.5</f>
        <v>1.027611348</v>
      </c>
      <c r="M251" s="13" t="str">
        <f>(F251+G251)/2*L251</f>
        <v>#N/A</v>
      </c>
      <c r="N251" s="14" t="str">
        <f>M251*L251*H251</f>
        <v>#N/A</v>
      </c>
      <c r="O251" s="15"/>
      <c r="P251" s="9" t="str">
        <f>if(O251="","",N251-O251)</f>
        <v/>
      </c>
      <c r="Q251" s="16">
        <f>iferror(if(L251&gt;1,(L251-1)/'Matchup Rating'!$E$4+5,(L251-1)/'Matchup Rating'!$E$9+5),"")</f>
        <v>5.827649905</v>
      </c>
      <c r="R251" s="17">
        <f t="array" ref="R251">IFNA(INDEX('Player Page'!J:J,MATCH(A251,'Player Page'!A:A,0)),"")</f>
        <v>1.5</v>
      </c>
      <c r="S251" s="10">
        <f t="array" ref="S251">IFNA(INDEX('Player Page'!K:K,MATCH(A251,'Player Page'!A:A,0)),"")</f>
        <v>4.1</v>
      </c>
      <c r="T251" s="10">
        <f t="array" ref="T251">IFNA(INDEX('Player Page'!L:L,MATCH(A251,'Player Page'!A:A,0)),"")</f>
        <v>37.7</v>
      </c>
      <c r="U251" s="18">
        <f t="array" ref="U251">ifna(IF(OR(B251="PG",B251="SG"),XLOOKUP(D251,'Opponent Shot Stats'!$A$41:$A$70,'Opponent Shot Stats'!$R$41:$R$70),IF(OR(B251="SF",B251="PF"),XLOOKUP(D251,'Opponent Shot Stats'!$A$111:$A$140,'Opponent Shot Stats'!$R$111:$R$140),XLOOKUP(D251,'Opponent Shot Stats'!$A$181:$A$210,'Opponent Shot Stats'!$R$181:$R$210))),"")</f>
        <v>1.022355976</v>
      </c>
      <c r="V251" s="19">
        <f>R251*U251</f>
        <v>1.533533964</v>
      </c>
      <c r="W251" s="20">
        <f>V251-R251</f>
        <v>0.03353396389</v>
      </c>
      <c r="X251" s="9" t="str">
        <f t="array" ref="X251">ifna(XLOOKUP(A251,'Recent Minutes Tracker'!A:A,'Recent Minutes Tracker'!O:O),"")</f>
        <v/>
      </c>
      <c r="Y251" s="10" t="str">
        <f t="array" ref="Y251">ifna(XLOOKUP(A251,'Recent Minutes Tracker'!A:A,'Recent Minutes Tracker'!M:M),"")</f>
        <v/>
      </c>
    </row>
    <row r="252" hidden="1">
      <c r="A252" s="2" t="str">
        <f>Inputs!B435</f>
        <v>Jericho Sims</v>
      </c>
      <c r="B252" s="9" t="str">
        <f t="array" ref="B252:C252">IFNA(INDEX(Inputs!C:D,MATCH(A252,Inputs!B:B,)),"")</f>
        <v>C</v>
      </c>
      <c r="C252" s="9" t="s">
        <v>47</v>
      </c>
      <c r="D252" s="9" t="str">
        <f t="array" ref="D252">ifna(INDEX(Inputs!F:F,MATCH(A252,Inputs!B:B,0)),"")</f>
        <v>BKN</v>
      </c>
      <c r="E252" s="10" t="str">
        <f t="array" ref="E252">IFNA(INDEX('Player Page'!E:E,MATCH(A252,'Player Page'!A:A,)),"")</f>
        <v/>
      </c>
      <c r="F252" s="10"/>
      <c r="G252" s="10"/>
      <c r="H252" s="12">
        <f t="array" ref="H252">ifna(XLOOKUP(A252,'Recent Minutes Tracker'!A:A,'Recent Minutes Tracker'!P:P,""))</f>
        <v>3.4</v>
      </c>
      <c r="I252" s="11">
        <f t="array" ref="I252">IFNA(INDEX('Opponent Defense'!$D$37:$D$67,MATCH(D252,'Opponent Defense'!$A$37:$A$67)),"")</f>
        <v>1.012478061</v>
      </c>
      <c r="J252" s="11"/>
      <c r="K252" s="11">
        <f t="array" ref="K252">ifna(INDEX('Team Defense Hashtag Basketball'!N:N,MATCH(B252&amp;D252,'Team Defense Hashtag Basketball'!A:A,0)),"")</f>
        <v>1.062973851</v>
      </c>
      <c r="L252" s="11"/>
      <c r="M252" s="11"/>
    </row>
    <row r="253" hidden="1">
      <c r="A253" s="2" t="str">
        <f>Inputs!B416</f>
        <v>Jermaine Samuels</v>
      </c>
      <c r="B253" s="9" t="str">
        <f t="array" ref="B253:C253">IFNA(INDEX(Inputs!C:D,MATCH(A253,Inputs!B:B,)),"")</f>
        <v>SF</v>
      </c>
      <c r="C253" s="9" t="s">
        <v>28</v>
      </c>
      <c r="D253" s="9" t="str">
        <f t="array" ref="D253">ifna(INDEX(Inputs!F:F,MATCH(A253,Inputs!B:B,0)),"")</f>
        <v>POR</v>
      </c>
      <c r="E253" s="10" t="str">
        <f t="array" ref="E253">IFNA(INDEX('Player Page'!E:E,MATCH(A253,'Player Page'!A:A,)),"")</f>
        <v/>
      </c>
      <c r="F253" s="10"/>
      <c r="G253" s="10"/>
      <c r="H253" s="12">
        <f t="array" ref="H253">ifna(XLOOKUP(A253,'Recent Minutes Tracker'!A:A,'Recent Minutes Tracker'!P:P,""))</f>
        <v>0</v>
      </c>
      <c r="I253" s="11">
        <f t="array" ref="I253">IFNA(INDEX('Opponent Defense'!$D$37:$D$67,MATCH(D253,'Opponent Defense'!$A$37:$A$67)),"")</f>
        <v>1.019289039</v>
      </c>
      <c r="J253" s="11"/>
      <c r="K253" s="11">
        <f t="array" ref="K253">ifna(INDEX('Team Defense Hashtag Basketball'!N:N,MATCH(B253&amp;D253,'Team Defense Hashtag Basketball'!A:A,0)),"")</f>
        <v>1.090909091</v>
      </c>
      <c r="L253" s="11"/>
      <c r="M253" s="11"/>
    </row>
    <row r="254" hidden="1">
      <c r="A254" s="2" t="str">
        <f>Inputs!B402</f>
        <v>Jerome Robinson</v>
      </c>
      <c r="B254" s="9" t="str">
        <f t="array" ref="B254:C254">IFNA(INDEX(Inputs!C:D,MATCH(A254,Inputs!B:B,)),"")</f>
        <v>SG</v>
      </c>
      <c r="C254" s="9" t="s">
        <v>48</v>
      </c>
      <c r="D254" s="9" t="str">
        <f t="array" ref="D254">ifna(INDEX(Inputs!F:F,MATCH(A254,Inputs!B:B,0)),"")</f>
        <v>NOP</v>
      </c>
      <c r="E254" s="10" t="str">
        <f t="array" ref="E254">IFNA(INDEX('Player Page'!E:E,MATCH(A254,'Player Page'!A:A,)),"")</f>
        <v/>
      </c>
      <c r="F254" s="10"/>
      <c r="G254" s="10"/>
      <c r="H254" s="12" t="str">
        <f t="array" ref="H254">ifna(XLOOKUP(A254,'Recent Minutes Tracker'!A:A,'Recent Minutes Tracker'!P:P,""))</f>
        <v/>
      </c>
      <c r="I254" s="11">
        <f t="array" ref="I254">IFNA(INDEX('Opponent Defense'!$D$37:$D$67,MATCH(D254,'Opponent Defense'!$A$37:$A$67)),"")</f>
        <v>1.038412169</v>
      </c>
      <c r="J254" s="11"/>
      <c r="K254" s="11">
        <f t="array" ref="K254">ifna(INDEX('Team Defense Hashtag Basketball'!N:N,MATCH(B254&amp;D254,'Team Defense Hashtag Basketball'!A:A,0)),"")</f>
        <v>1.076457229</v>
      </c>
      <c r="L254" s="11"/>
      <c r="M254" s="11"/>
    </row>
    <row r="255" hidden="1">
      <c r="A255" s="2" t="str">
        <f>Inputs!B398</f>
        <v>Jett Howard</v>
      </c>
      <c r="B255" s="9" t="str">
        <f t="array" ref="B255:C255">IFNA(INDEX(Inputs!C:D,MATCH(A255,Inputs!B:B,)),"")</f>
        <v>SF</v>
      </c>
      <c r="C255" s="9" t="s">
        <v>31</v>
      </c>
      <c r="D255" s="9" t="str">
        <f t="array" ref="D255">ifna(INDEX(Inputs!F:F,MATCH(A255,Inputs!B:B,0)),"")</f>
        <v>PHI</v>
      </c>
      <c r="E255" s="10" t="str">
        <f t="array" ref="E255">IFNA(INDEX('Player Page'!E:E,MATCH(A255,'Player Page'!A:A,)),"")</f>
        <v/>
      </c>
      <c r="F255" s="10"/>
      <c r="G255" s="10"/>
      <c r="H255" s="12">
        <f t="array" ref="H255">ifna(XLOOKUP(A255,'Recent Minutes Tracker'!A:A,'Recent Minutes Tracker'!P:P,""))</f>
        <v>1.166666667</v>
      </c>
      <c r="I255" s="11">
        <f t="array" ref="I255">IFNA(INDEX('Opponent Defense'!$D$37:$D$67,MATCH(D255,'Opponent Defense'!$A$37:$A$67)),"")</f>
        <v>1.038412169</v>
      </c>
      <c r="J255" s="11"/>
      <c r="K255" s="11">
        <f t="array" ref="K255">ifna(INDEX('Team Defense Hashtag Basketball'!N:N,MATCH(B255&amp;D255,'Team Defense Hashtag Basketball'!A:A,0)),"")</f>
        <v>0.9836829837</v>
      </c>
      <c r="L255" s="11"/>
      <c r="M255" s="11"/>
    </row>
    <row r="256" hidden="1">
      <c r="A256" s="2" t="str">
        <f>Inputs!B87</f>
        <v>Jevon Carter</v>
      </c>
      <c r="B256" s="9" t="str">
        <f t="array" ref="B256:C256">IFNA(INDEX(Inputs!C:D,MATCH(A256,Inputs!B:B,)),"")</f>
        <v>PG</v>
      </c>
      <c r="C256" s="9" t="s">
        <v>30</v>
      </c>
      <c r="D256" s="9" t="str">
        <f t="array" ref="D256">ifna(INDEX(Inputs!F:F,MATCH(A256,Inputs!B:B,0)),"")</f>
        <v>WAS</v>
      </c>
      <c r="E256" s="10">
        <f t="array" ref="E256">IFNA(INDEX('Player Page'!E:E,MATCH(A256,'Player Page'!A:A,)),"")</f>
        <v>5.1</v>
      </c>
      <c r="F256" s="10"/>
      <c r="G256" s="10"/>
      <c r="H256" s="12">
        <f t="array" ref="H256">ifna(XLOOKUP(A256,'Recent Minutes Tracker'!A:A,'Recent Minutes Tracker'!P:P,""))</f>
        <v>8.433333333</v>
      </c>
      <c r="I256" s="11">
        <f t="array" ref="I256">IFNA(INDEX('Opponent Defense'!$D$37:$D$67,MATCH(D256,'Opponent Defense'!$A$37:$A$67,0)),"")</f>
        <v>1.112809004</v>
      </c>
      <c r="J256" s="11"/>
      <c r="K256" s="11">
        <f t="array" ref="K256">ifna(INDEX('Team Defense Hashtag Basketball'!N:N,MATCH(B256&amp;D256,'Team Defense Hashtag Basketball'!A:A,0)),"")</f>
        <v>1.019189765</v>
      </c>
      <c r="L256" s="11"/>
      <c r="M256" s="11"/>
      <c r="N256" s="14">
        <f>E256*I256*K256</f>
        <v>5.784234096</v>
      </c>
      <c r="O256" s="11"/>
      <c r="Q256" s="11"/>
    </row>
    <row r="257">
      <c r="A257" s="2" t="str">
        <f>Inputs!B27</f>
        <v>Desmond Bane</v>
      </c>
      <c r="B257" s="9" t="str">
        <f t="array" ref="B257:C257">IFNA(INDEX(Inputs!C:D,MATCH(A257,Inputs!B:B,)),"")</f>
        <v>SG</v>
      </c>
      <c r="C257" s="9" t="s">
        <v>40</v>
      </c>
      <c r="D257" s="9" t="str">
        <f t="array" ref="D257">ifna(XLOOKUP(A257,Inputs!B:B,Inputs!F:F,""))</f>
        <v>LAL</v>
      </c>
      <c r="E257" s="10">
        <f t="array" ref="E257">IFNA(INDEX('Player Page'!E:E,MATCH(A257,'Player Page'!A:A,)),"")</f>
        <v>24.4</v>
      </c>
      <c r="F257" s="12">
        <f t="array" ref="F257">IFNA(INDEX('Player Page'!F:F,MATCH(A257,'Player Page'!A:A,)),"")</f>
        <v>0.7072463768</v>
      </c>
      <c r="G257" s="12">
        <f t="array" ref="G257">XLOOKUP(A257,'PPM L10'!B:B,'PPM L10'!X:X)</f>
        <v>0.6166666667</v>
      </c>
      <c r="H257" s="12" t="str">
        <f t="array" ref="H257">ifna(XLOOKUP(A257,'Recent Minutes Tracker'!A:A,'Recent Minutes Tracker'!P:P,""))</f>
        <v/>
      </c>
      <c r="I257" s="11">
        <f t="array" ref="I257">IFNA(INDEX('Opponent Defense'!$E$37:$E$67,MATCH(D257,'Opponent Defense'!$A$37:$A$67,0)),"")</f>
        <v>1.062932447</v>
      </c>
      <c r="J257" s="11">
        <f t="array" ref="J257">IFNA(INDEX('Opponent Defense'!$E$105:$E$134,MATCH(D257,'Opponent Defense'!$A$105:$A$134,0)),"")</f>
        <v>1.025853926</v>
      </c>
      <c r="K257" s="11">
        <f t="array" ref="K257">ifna(INDEX('Team Defense Hashtag Basketball'!N:N,MATCH(B257&amp;D257,'Team Defense Hashtag Basketball'!A:A,0)),"")</f>
        <v>1.021953066</v>
      </c>
      <c r="L257" s="11">
        <f>I257*0.1+J257*0.4+K257*0.5</f>
        <v>1.027611348</v>
      </c>
      <c r="M257" s="13">
        <f>(F257+G257)/2*L257</f>
        <v>0.6802340336</v>
      </c>
      <c r="N257" s="14">
        <f>M257*L257*H257</f>
        <v>0</v>
      </c>
      <c r="O257" s="15"/>
      <c r="P257" s="9" t="str">
        <f>if(O257="","",N257-O257)</f>
        <v/>
      </c>
      <c r="Q257" s="16">
        <f>iferror(if(L257&gt;1,(L257-1)/'Matchup Rating'!$E$4+5,(L257-1)/'Matchup Rating'!$E$9+5),"")</f>
        <v>5.827649905</v>
      </c>
      <c r="R257" s="17">
        <f t="array" ref="R257">IFNA(INDEX('Player Page'!J:J,MATCH(A257,'Player Page'!A:A,0)),"")</f>
        <v>3.3</v>
      </c>
      <c r="S257" s="10">
        <f t="array" ref="S257">IFNA(INDEX('Player Page'!K:K,MATCH(A257,'Player Page'!A:A,0)),"")</f>
        <v>8.6</v>
      </c>
      <c r="T257" s="10">
        <f t="array" ref="T257">IFNA(INDEX('Player Page'!L:L,MATCH(A257,'Player Page'!A:A,0)),"")</f>
        <v>38.4</v>
      </c>
      <c r="U257" s="18">
        <f t="array" ref="U257">ifna(IF(OR(B257="PG",B257="SG"),XLOOKUP(D257,'Opponent Shot Stats'!$A$41:$A$70,'Opponent Shot Stats'!$R$41:$R$70),IF(OR(B257="SF",B257="PF"),XLOOKUP(D257,'Opponent Shot Stats'!$A$111:$A$140,'Opponent Shot Stats'!$R$111:$R$140),XLOOKUP(D257,'Opponent Shot Stats'!$A$181:$A$210,'Opponent Shot Stats'!$R$181:$R$210))),"")</f>
        <v>1.022355976</v>
      </c>
      <c r="V257" s="19">
        <f>R257*U257</f>
        <v>3.373774721</v>
      </c>
      <c r="W257" s="20">
        <f>V257-R257</f>
        <v>0.07377472055</v>
      </c>
      <c r="X257" s="9" t="str">
        <f t="array" ref="X257">ifna(XLOOKUP(A257,'Recent Minutes Tracker'!A:A,'Recent Minutes Tracker'!O:O),"")</f>
        <v/>
      </c>
      <c r="Y257" s="10" t="str">
        <f t="array" ref="Y257">ifna(XLOOKUP(A257,'Recent Minutes Tracker'!A:A,'Recent Minutes Tracker'!M:M),"")</f>
        <v/>
      </c>
    </row>
    <row r="258" hidden="1">
      <c r="A258" s="2" t="str">
        <f>Inputs!B265</f>
        <v>Jock Landale</v>
      </c>
      <c r="B258" s="9" t="str">
        <f t="array" ref="B258:C258">IFNA(INDEX(Inputs!C:D,MATCH(A258,Inputs!B:B,)),"")</f>
        <v>C</v>
      </c>
      <c r="C258" s="9" t="s">
        <v>28</v>
      </c>
      <c r="D258" s="9" t="str">
        <f t="array" ref="D258">ifna(INDEX(Inputs!F:F,MATCH(A258,Inputs!B:B,0)),"")</f>
        <v>POR</v>
      </c>
      <c r="E258" s="10" t="str">
        <f t="array" ref="E258">IFNA(INDEX('Player Page'!E:E,MATCH(A258,'Player Page'!A:A,)),"")</f>
        <v/>
      </c>
      <c r="F258" s="10"/>
      <c r="G258" s="10"/>
      <c r="H258" s="12" t="str">
        <f t="array" ref="H258">ifna(XLOOKUP(A258,'Recent Minutes Tracker'!A:A,'Recent Minutes Tracker'!P:P,""))</f>
        <v/>
      </c>
      <c r="I258" s="11">
        <f t="array" ref="I258">IFNA(INDEX('Opponent Defense'!$D$37:$D$67,MATCH(D258,'Opponent Defense'!$A$37:$A$67)),"")</f>
        <v>1.019289039</v>
      </c>
      <c r="J258" s="11"/>
      <c r="K258" s="11">
        <f t="array" ref="K258">ifna(INDEX('Team Defense Hashtag Basketball'!N:N,MATCH(B258&amp;D258,'Team Defense Hashtag Basketball'!A:A,0)),"")</f>
        <v>1.137242767</v>
      </c>
      <c r="L258" s="11"/>
      <c r="M258" s="11"/>
    </row>
    <row r="259" hidden="1">
      <c r="A259" s="2" t="str">
        <f>Inputs!B186</f>
        <v>Joe Harris</v>
      </c>
      <c r="B259" s="9" t="str">
        <f t="array" ref="B259:C259">IFNA(INDEX(Inputs!C:D,MATCH(A259,Inputs!B:B,)),"")</f>
        <v>SG</v>
      </c>
      <c r="C259" s="9" t="s">
        <v>53</v>
      </c>
      <c r="D259" s="9" t="str">
        <f t="array" ref="D259">ifna(INDEX(Inputs!F:F,MATCH(A259,Inputs!B:B,0)),"")</f>
        <v>DAL</v>
      </c>
      <c r="E259" s="10" t="str">
        <f t="array" ref="E259">IFNA(INDEX('Player Page'!E:E,MATCH(A259,'Player Page'!A:A,)),"")</f>
        <v/>
      </c>
      <c r="F259" s="10"/>
      <c r="G259" s="10"/>
      <c r="H259" s="12">
        <f t="array" ref="H259">ifna(XLOOKUP(A259,'Recent Minutes Tracker'!A:A,'Recent Minutes Tracker'!P:P,""))</f>
        <v>4</v>
      </c>
      <c r="I259" s="11">
        <f t="array" ref="I259">IFNA(INDEX('Opponent Defense'!$D$37:$D$67,MATCH(D259,'Opponent Defense'!$A$37:$A$67,0)),"")</f>
        <v>0.9721361148</v>
      </c>
      <c r="J259" s="11"/>
      <c r="K259" s="11">
        <f t="array" ref="K259">ifna(INDEX('Team Defense Hashtag Basketball'!N:N,MATCH(B259&amp;D259,'Team Defense Hashtag Basketball'!A:A,0)),"")</f>
        <v>0.8902346707</v>
      </c>
      <c r="L259" s="11"/>
      <c r="M259" s="11"/>
      <c r="N259" s="14">
        <f t="shared" ref="N259:N260" si="159">E259*I259*K259</f>
        <v>0</v>
      </c>
      <c r="O259" s="11"/>
      <c r="Q259" s="11"/>
    </row>
    <row r="260" hidden="1">
      <c r="A260" s="2" t="str">
        <f>Inputs!B400</f>
        <v>Joe Ingles</v>
      </c>
      <c r="B260" s="9" t="str">
        <f t="array" ref="B260:C260">IFNA(INDEX(Inputs!C:D,MATCH(A260,Inputs!B:B,)),"")</f>
        <v>SF</v>
      </c>
      <c r="C260" s="9" t="s">
        <v>31</v>
      </c>
      <c r="D260" s="9" t="str">
        <f t="array" ref="D260">ifna(INDEX(Inputs!F:F,MATCH(A260,Inputs!B:B,0)),"")</f>
        <v>PHI</v>
      </c>
      <c r="E260" s="10">
        <f t="array" ref="E260">IFNA(INDEX('Player Page'!E:E,MATCH(A260,'Player Page'!A:A,)),"")</f>
        <v>4.8</v>
      </c>
      <c r="F260" s="10"/>
      <c r="G260" s="10"/>
      <c r="H260" s="12">
        <f t="array" ref="H260">ifna(XLOOKUP(A260,'Recent Minutes Tracker'!A:A,'Recent Minutes Tracker'!P:P,""))</f>
        <v>18.4</v>
      </c>
      <c r="I260" s="11">
        <f t="array" ref="I260">IFNA(INDEX('Opponent Defense'!$D$37:$D$67,MATCH(D260,'Opponent Defense'!$A$37:$A$67)),"")</f>
        <v>1.038412169</v>
      </c>
      <c r="J260" s="11"/>
      <c r="K260" s="11">
        <f t="array" ref="K260">ifna(INDEX('Team Defense Hashtag Basketball'!N:N,MATCH(B260&amp;D260,'Team Defense Hashtag Basketball'!A:A,0)),"")</f>
        <v>0.9836829837</v>
      </c>
      <c r="L260" s="11"/>
      <c r="M260" s="11"/>
      <c r="N260" s="14">
        <f t="shared" si="159"/>
        <v>4.903048227</v>
      </c>
      <c r="O260" s="11"/>
      <c r="Q260" s="11"/>
    </row>
    <row r="261">
      <c r="A261" s="2" t="str">
        <f>Inputs!B318</f>
        <v>Jaime Jaquez Jr.</v>
      </c>
      <c r="B261" s="9" t="str">
        <f t="array" ref="B261:C261">IFNA(INDEX(Inputs!C:D,MATCH(A261,Inputs!B:B,)),"")</f>
        <v>SF</v>
      </c>
      <c r="C261" s="9" t="s">
        <v>46</v>
      </c>
      <c r="D261" s="9" t="str">
        <f t="array" ref="D261">ifna(XLOOKUP(A261,Inputs!B:B,Inputs!F:F,""))</f>
        <v>TOR</v>
      </c>
      <c r="E261" s="10">
        <f t="array" ref="E261">IFNA(INDEX('Player Page'!E:E,MATCH(A261,'Player Page'!A:A,)),"")</f>
        <v>13.3</v>
      </c>
      <c r="F261" s="12">
        <f t="array" ref="F261">IFNA(INDEX('Player Page'!F:F,MATCH(A261,'Player Page'!A:A,)),"")</f>
        <v>0.4478114478</v>
      </c>
      <c r="G261" s="12">
        <f t="array" ref="G261">XLOOKUP(A261,'PPM L10'!B:B,'PPM L10'!X:X)</f>
        <v>0.3527777778</v>
      </c>
      <c r="H261" s="12">
        <f t="array" ref="H261">ifna(XLOOKUP(A261,'Recent Minutes Tracker'!A:A,'Recent Minutes Tracker'!P:P,""))</f>
        <v>17.93333333</v>
      </c>
      <c r="I261" s="11">
        <f t="array" ref="I261">IFNA(INDEX('Opponent Defense'!$E$37:$E$67,MATCH(D261,'Opponent Defense'!$A$37:$A$67,0)),"")</f>
        <v>1.054023871</v>
      </c>
      <c r="J261" s="11">
        <f t="array" ref="J261">IFNA(INDEX('Opponent Defense'!$E$105:$E$134,MATCH(D261,'Opponent Defense'!$A$105:$A$134,0)),"")</f>
        <v>1.027237436</v>
      </c>
      <c r="K261" s="11">
        <f t="array" ref="K261">ifna(INDEX('Team Defense Hashtag Basketball'!N:N,MATCH(B261&amp;D261,'Team Defense Hashtag Basketball'!A:A,0)),"")</f>
        <v>1.24009324</v>
      </c>
      <c r="L261" s="11">
        <f>I261*0.1+J261*0.4+K261*0.5</f>
        <v>1.136343982</v>
      </c>
      <c r="M261" s="13">
        <f>(F261+G261)/2*L261</f>
        <v>0.4548723741</v>
      </c>
      <c r="N261" s="14">
        <f>M261*L261*H261</f>
        <v>9.269587292</v>
      </c>
      <c r="O261" s="15"/>
      <c r="P261" s="9" t="str">
        <f>if(O261="","",N261-O261)</f>
        <v/>
      </c>
      <c r="Q261" s="16">
        <f>iferror(if(L261&gt;1,(L261-1)/'Matchup Rating'!$E$4+5,(L261-1)/'Matchup Rating'!$E$9+5),"")</f>
        <v>9.086909609</v>
      </c>
      <c r="R261" s="17">
        <f t="array" ref="R261">IFNA(INDEX('Player Page'!J:J,MATCH(A261,'Player Page'!A:A,0)),"")</f>
        <v>1</v>
      </c>
      <c r="S261" s="10">
        <f t="array" ref="S261">IFNA(INDEX('Player Page'!K:K,MATCH(A261,'Player Page'!A:A,0)),"")</f>
        <v>2.9</v>
      </c>
      <c r="T261" s="10">
        <f t="array" ref="T261">IFNA(INDEX('Player Page'!L:L,MATCH(A261,'Player Page'!A:A,0)),"")</f>
        <v>33.9</v>
      </c>
      <c r="U261" s="18">
        <f t="array" ref="U261">ifna(IF(OR(B261="PG",B261="SG"),XLOOKUP(D261,'Opponent Shot Stats'!$A$41:$A$69,'Opponent Shot Stats'!$R$41:$R$69),IF(OR(B261="SF",B261="PF"),XLOOKUP(D261,'Opponent Shot Stats'!$A$111:$A$140,'Opponent Shot Stats'!$R$111:$R$140),XLOOKUP(D261,'Opponent Shot Stats'!$A$181:$A$210,'Opponent Shot Stats'!$R$181:$R$210))),"")</f>
        <v>1.283557047</v>
      </c>
      <c r="V261" s="19">
        <f>R261*U261</f>
        <v>1.283557047</v>
      </c>
      <c r="W261" s="20">
        <f>V261-R261</f>
        <v>0.283557047</v>
      </c>
      <c r="X261" s="9" t="str">
        <f t="array" ref="X261">ifna(XLOOKUP(A261,'Recent Minutes Tracker'!A:A,'Recent Minutes Tracker'!O:O),"")</f>
        <v/>
      </c>
      <c r="Y261" s="10">
        <f t="array" ref="Y261">ifna(XLOOKUP(A261,'Recent Minutes Tracker'!A:A,'Recent Minutes Tracker'!M:M),"")</f>
        <v>-2.6</v>
      </c>
    </row>
    <row r="262" hidden="1">
      <c r="A262" s="2" t="str">
        <f>Inputs!B81</f>
        <v>John Butler</v>
      </c>
      <c r="B262" s="9" t="str">
        <f t="array" ref="B262:C262">IFNA(INDEX(Inputs!C:D,MATCH(A262,Inputs!B:B,)),"")</f>
        <v>C</v>
      </c>
      <c r="C262" s="9" t="s">
        <v>37</v>
      </c>
      <c r="D262" s="9" t="str">
        <f t="array" ref="D262">ifna(INDEX(Inputs!F:F,MATCH(A262,Inputs!B:B,0)),"")</f>
        <v>CHI</v>
      </c>
      <c r="E262" s="10" t="str">
        <f t="array" ref="E262">IFNA(INDEX('Player Page'!E:E,MATCH(A262,'Player Page'!A:A,)),"")</f>
        <v/>
      </c>
      <c r="F262" s="10"/>
      <c r="G262" s="10"/>
      <c r="H262" s="12" t="str">
        <f t="array" ref="H262">ifna(XLOOKUP(A262,'Recent Minutes Tracker'!A:A,'Recent Minutes Tracker'!P:P,""))</f>
        <v/>
      </c>
      <c r="I262" s="11">
        <f t="array" ref="I262">IFNA(INDEX('Opponent Defense'!$D$37:$D$67,MATCH(D262,'Opponent Defense'!$A$37:$A$67)),"")</f>
        <v>0.9582521983</v>
      </c>
      <c r="J262" s="11"/>
      <c r="K262" s="11">
        <f t="array" ref="K262">ifna(INDEX('Team Defense Hashtag Basketball'!N:N,MATCH(B262&amp;D262,'Team Defense Hashtag Basketball'!A:A,0)),"")</f>
        <v>1.174377224</v>
      </c>
      <c r="L262" s="11"/>
      <c r="M262" s="11"/>
    </row>
    <row r="263">
      <c r="A263" s="2" t="str">
        <f>Inputs!B324</f>
        <v>Duncan Robinson</v>
      </c>
      <c r="B263" s="9" t="str">
        <f t="array" ref="B263:C263">IFNA(INDEX(Inputs!C:D,MATCH(A263,Inputs!B:B,)),"")</f>
        <v>SF</v>
      </c>
      <c r="C263" s="9" t="s">
        <v>46</v>
      </c>
      <c r="D263" s="9" t="str">
        <f t="array" ref="D263">ifna(XLOOKUP(A263,Inputs!B:B,Inputs!F:F,""))</f>
        <v>TOR</v>
      </c>
      <c r="E263" s="10">
        <f t="array" ref="E263">IFNA(INDEX('Player Page'!E:E,MATCH(A263,'Player Page'!A:A,)),"")</f>
        <v>13.2</v>
      </c>
      <c r="F263" s="12">
        <f t="array" ref="F263">IFNA(INDEX('Player Page'!F:F,MATCH(A263,'Player Page'!A:A,)),"")</f>
        <v>0.48</v>
      </c>
      <c r="G263" s="12">
        <f t="array" ref="G263">XLOOKUP(A263,'PPM L10'!B:B,'PPM L10'!X:X)</f>
        <v>0.375</v>
      </c>
      <c r="H263" s="12">
        <f t="array" ref="H263">ifna(XLOOKUP(A263,'Recent Minutes Tracker'!A:A,'Recent Minutes Tracker'!P:P,""))</f>
        <v>20.56666667</v>
      </c>
      <c r="I263" s="11">
        <f t="array" ref="I263">IFNA(INDEX('Opponent Defense'!$E$37:$E$67,MATCH(D263,'Opponent Defense'!$A$37:$A$67,0)),"")</f>
        <v>1.054023871</v>
      </c>
      <c r="J263" s="11">
        <f t="array" ref="J263">IFNA(INDEX('Opponent Defense'!$E$105:$E$134,MATCH(D263,'Opponent Defense'!$A$105:$A$134,0)),"")</f>
        <v>1.027237436</v>
      </c>
      <c r="K263" s="11">
        <f t="array" ref="K263">ifna(INDEX('Team Defense Hashtag Basketball'!N:N,MATCH(B263&amp;D263,'Team Defense Hashtag Basketball'!A:A,0)),"")</f>
        <v>1.24009324</v>
      </c>
      <c r="L263" s="11">
        <f>I263*0.1+J263*0.4+K263*0.5</f>
        <v>1.136343982</v>
      </c>
      <c r="M263" s="13">
        <f>(F263+G263)/2*L263</f>
        <v>0.4857870521</v>
      </c>
      <c r="N263" s="14">
        <f>M263*L263*H263</f>
        <v>11.35323587</v>
      </c>
      <c r="O263" s="15"/>
      <c r="P263" s="9" t="str">
        <f>if(O263="","",N263-O263)</f>
        <v/>
      </c>
      <c r="Q263" s="16">
        <f>iferror(if(L263&gt;1,(L263-1)/'Matchup Rating'!$E$4+5,(L263-1)/'Matchup Rating'!$E$9+5),"")</f>
        <v>9.086909609</v>
      </c>
      <c r="R263" s="17">
        <f t="array" ref="R263">IFNA(INDEX('Player Page'!J:J,MATCH(A263,'Player Page'!A:A,0)),"")</f>
        <v>2.8</v>
      </c>
      <c r="S263" s="10">
        <f t="array" ref="S263">IFNA(INDEX('Player Page'!K:K,MATCH(A263,'Player Page'!A:A,0)),"")</f>
        <v>6.8</v>
      </c>
      <c r="T263" s="10">
        <f t="array" ref="T263">IFNA(INDEX('Player Page'!L:L,MATCH(A263,'Player Page'!A:A,0)),"")</f>
        <v>40.4</v>
      </c>
      <c r="U263" s="18">
        <f t="array" ref="U263">ifna(IF(OR(B263="PG",B263="SG"),XLOOKUP(D263,'Opponent Shot Stats'!$A$41:$A$69,'Opponent Shot Stats'!$R$41:$R$69),IF(OR(B263="SF",B263="PF"),XLOOKUP(D263,'Opponent Shot Stats'!$A$111:$A$140,'Opponent Shot Stats'!$R$111:$R$140),XLOOKUP(D263,'Opponent Shot Stats'!$A$181:$A$210,'Opponent Shot Stats'!$R$181:$R$210))),"")</f>
        <v>1.283557047</v>
      </c>
      <c r="V263" s="19">
        <f>R263*U263</f>
        <v>3.593959732</v>
      </c>
      <c r="W263" s="20">
        <f>V263-R263</f>
        <v>0.7939597315</v>
      </c>
      <c r="X263" s="9" t="str">
        <f t="array" ref="X263">ifna(XLOOKUP(A263,'Recent Minutes Tracker'!A:A,'Recent Minutes Tracker'!O:O),"")</f>
        <v/>
      </c>
      <c r="Y263" s="10">
        <f t="array" ref="Y263">ifna(XLOOKUP(A263,'Recent Minutes Tracker'!A:A,'Recent Minutes Tracker'!M:M),"")</f>
        <v>-4.3</v>
      </c>
    </row>
    <row r="264" hidden="1">
      <c r="A264" s="2" t="str">
        <f>Inputs!B300</f>
        <v>John Konchar</v>
      </c>
      <c r="B264" s="9" t="str">
        <f t="array" ref="B264:C264">IFNA(INDEX(Inputs!C:D,MATCH(A264,Inputs!B:B,)),"")</f>
        <v>SF</v>
      </c>
      <c r="C264" s="9" t="s">
        <v>40</v>
      </c>
      <c r="D264" s="9" t="str">
        <f t="array" ref="D264">ifna(INDEX(Inputs!F:F,MATCH(A264,Inputs!B:B,0)),"")</f>
        <v>LAL</v>
      </c>
      <c r="E264" s="10">
        <f t="array" ref="E264">IFNA(INDEX('Player Page'!E:E,MATCH(A264,'Player Page'!A:A,)),"")</f>
        <v>3.7</v>
      </c>
      <c r="F264" s="10"/>
      <c r="G264" s="10"/>
      <c r="H264" s="12" t="str">
        <f t="array" ref="H264">ifna(XLOOKUP(A264,'Recent Minutes Tracker'!A:A,'Recent Minutes Tracker'!P:P,""))</f>
        <v/>
      </c>
      <c r="I264" s="11">
        <f t="array" ref="I264">IFNA(INDEX('Opponent Defense'!$D$37:$D$67,MATCH(D264,'Opponent Defense'!$A$37:$A$67,0)),"")</f>
        <v>1.039721972</v>
      </c>
      <c r="J264" s="11"/>
      <c r="K264" s="11">
        <f t="array" ref="K264">ifna(INDEX('Team Defense Hashtag Basketball'!N:N,MATCH(B264&amp;D264,'Team Defense Hashtag Basketball'!A:A,0)),"")</f>
        <v>0.9976689977</v>
      </c>
      <c r="L264" s="11"/>
      <c r="M264" s="11"/>
      <c r="N264" s="14">
        <f>E264*I264*K264</f>
        <v>3.838003999</v>
      </c>
      <c r="O264" s="11"/>
      <c r="Q264" s="11"/>
    </row>
    <row r="265" hidden="1">
      <c r="A265" s="2" t="str">
        <f>Inputs!B519</f>
        <v>Johnny Davis</v>
      </c>
      <c r="B265" s="9" t="str">
        <f t="array" ref="B265:C265">IFNA(INDEX(Inputs!C:D,MATCH(A265,Inputs!B:B,)),"")</f>
        <v>SG</v>
      </c>
      <c r="C265" s="9" t="s">
        <v>37</v>
      </c>
      <c r="D265" s="9" t="str">
        <f t="array" ref="D265">ifna(INDEX(Inputs!F:F,MATCH(A265,Inputs!B:B,0)),"")</f>
        <v>CHI</v>
      </c>
      <c r="E265" s="10" t="str">
        <f t="array" ref="E265">IFNA(INDEX('Player Page'!E:E,MATCH(A265,'Player Page'!A:A,)),"")</f>
        <v/>
      </c>
      <c r="F265" s="10"/>
      <c r="G265" s="10"/>
      <c r="H265" s="12">
        <f t="array" ref="H265">ifna(XLOOKUP(A265,'Recent Minutes Tracker'!A:A,'Recent Minutes Tracker'!P:P,""))</f>
        <v>15.06666667</v>
      </c>
      <c r="I265" s="11">
        <f t="array" ref="I265">IFNA(INDEX('Opponent Defense'!$D$37:$D$67,MATCH(D265,'Opponent Defense'!$A$37:$A$67,0)),"")</f>
        <v>0.9637533727</v>
      </c>
      <c r="J265" s="11"/>
      <c r="K265" s="11">
        <f t="array" ref="K265">ifna(INDEX('Team Defense Hashtag Basketball'!N:N,MATCH(B265&amp;D265,'Team Defense Hashtag Basketball'!A:A,0)),"")</f>
        <v>1.053747161</v>
      </c>
      <c r="L265" s="11"/>
      <c r="M265" s="11"/>
    </row>
    <row r="266" hidden="1">
      <c r="A266" s="2" t="str">
        <f>Inputs!B249</f>
        <v>Johnny Juzang</v>
      </c>
      <c r="B266" s="9" t="str">
        <f t="array" ref="B266:C266">IFNA(INDEX(Inputs!C:D,MATCH(A266,Inputs!B:B,)),"")</f>
        <v>SG</v>
      </c>
      <c r="C266" s="9" t="s">
        <v>44</v>
      </c>
      <c r="D266" s="9" t="str">
        <f t="array" ref="D266">ifna(INDEX(Inputs!F:F,MATCH(A266,Inputs!B:B,0)),"")</f>
        <v>LAC</v>
      </c>
      <c r="E266" s="10" t="str">
        <f t="array" ref="E266">IFNA(INDEX('Player Page'!E:E,MATCH(A266,'Player Page'!A:A,)),"")</f>
        <v/>
      </c>
      <c r="F266" s="10"/>
      <c r="G266" s="10"/>
      <c r="H266" s="12">
        <f t="array" ref="H266">ifna(XLOOKUP(A266,'Recent Minutes Tracker'!A:A,'Recent Minutes Tracker'!P:P,""))</f>
        <v>27.16666667</v>
      </c>
      <c r="I266" s="11">
        <f t="array" ref="I266">IFNA(INDEX('Opponent Defense'!$D$37:$D$67,MATCH(D266,'Opponent Defense'!$A$37:$A$67)),"")</f>
        <v>0.9097894709</v>
      </c>
      <c r="J266" s="11"/>
      <c r="K266" s="11">
        <f t="array" ref="K266">ifna(INDEX('Team Defense Hashtag Basketball'!N:N,MATCH(B266&amp;D266,'Team Defense Hashtag Basketball'!A:A,0)),"")</f>
        <v>0.9765329296</v>
      </c>
      <c r="L266" s="11"/>
      <c r="M266" s="11"/>
    </row>
    <row r="267">
      <c r="A267" s="2" t="str">
        <f>Inputs!B309</f>
        <v>Jimmy Butler</v>
      </c>
      <c r="B267" s="9" t="str">
        <f t="array" ref="B267:C267">IFNA(INDEX(Inputs!C:D,MATCH(A267,Inputs!B:B,)),"")</f>
        <v>SF</v>
      </c>
      <c r="C267" s="9" t="s">
        <v>46</v>
      </c>
      <c r="D267" s="9" t="str">
        <f t="array" ref="D267">ifna(XLOOKUP(A267,Inputs!B:B,Inputs!F:F,""))</f>
        <v>TOR</v>
      </c>
      <c r="E267" s="10">
        <f t="array" ref="E267">IFNA(INDEX('Player Page'!E:E,MATCH(A267,'Player Page'!A:A,)),"")</f>
        <v>21.4</v>
      </c>
      <c r="F267" s="12">
        <f t="array" ref="F267">IFNA(INDEX('Player Page'!F:F,MATCH(A267,'Player Page'!A:A,)),"")</f>
        <v>0.6312684366</v>
      </c>
      <c r="G267" s="12">
        <f t="array" ref="G267">XLOOKUP(A267,'PPM L10'!B:B,'PPM L10'!X:X)</f>
        <v>0.5583333333</v>
      </c>
      <c r="H267" s="12">
        <f t="array" ref="H267">ifna(XLOOKUP(A267,'Recent Minutes Tracker'!A:A,'Recent Minutes Tracker'!P:P,""))</f>
        <v>34.6</v>
      </c>
      <c r="I267" s="11">
        <f t="array" ref="I267">IFNA(INDEX('Opponent Defense'!$E$37:$E$67,MATCH(D267,'Opponent Defense'!$A$37:$A$67,0)),"")</f>
        <v>1.054023871</v>
      </c>
      <c r="J267" s="11">
        <f t="array" ref="J267">IFNA(INDEX('Opponent Defense'!$E$105:$E$134,MATCH(D267,'Opponent Defense'!$A$105:$A$134,0)),"")</f>
        <v>1.027237436</v>
      </c>
      <c r="K267" s="11">
        <f t="array" ref="K267">ifna(INDEX('Team Defense Hashtag Basketball'!N:N,MATCH(B267&amp;D267,'Team Defense Hashtag Basketball'!A:A,0)),"")</f>
        <v>1.24009324</v>
      </c>
      <c r="L267" s="11">
        <f>I267*0.1+J267*0.4+K267*0.5</f>
        <v>1.136343982</v>
      </c>
      <c r="M267" s="13">
        <f>(F267+G267)/2*L267</f>
        <v>0.6758984058</v>
      </c>
      <c r="N267" s="14">
        <f>M267*L267*H267</f>
        <v>26.57463676</v>
      </c>
      <c r="O267" s="15">
        <v>20.5</v>
      </c>
      <c r="P267" s="16">
        <f>if(O267="","",N267-O267)</f>
        <v>6.074636762</v>
      </c>
      <c r="Q267" s="16">
        <f>iferror(if(L267&gt;1,(L267-1)/'Matchup Rating'!$E$4+5,(L267-1)/'Matchup Rating'!$E$9+5),"")</f>
        <v>9.086909609</v>
      </c>
      <c r="R267" s="17" t="str">
        <f t="array" ref="R267">IFNA(INDEX('Player Page'!J:J,MATCH(A267,'Player Page'!A:A,0)),"")</f>
        <v/>
      </c>
      <c r="S267" s="10" t="str">
        <f t="array" ref="S267">IFNA(INDEX('Player Page'!K:K,MATCH(A267,'Player Page'!A:A,0)),"")</f>
        <v/>
      </c>
      <c r="T267" s="10" t="str">
        <f t="array" ref="T267">IFNA(INDEX('Player Page'!L:L,MATCH(A267,'Player Page'!A:A,0)),"")</f>
        <v/>
      </c>
      <c r="U267" s="18">
        <f t="array" ref="U267">ifna(IF(OR(B267="PG",B267="SG"),XLOOKUP(D267,'Opponent Shot Stats'!$A$41:$A$70,'Opponent Shot Stats'!$R$41:$R$70),IF(OR(B267="SF",B267="PF"),XLOOKUP(D267,'Opponent Shot Stats'!$A$111:$A$140,'Opponent Shot Stats'!$R$111:$R$140),XLOOKUP(D267,'Opponent Shot Stats'!$A$181:$A$210,'Opponent Shot Stats'!$R$181:$R$210))),"")</f>
        <v>1.283557047</v>
      </c>
      <c r="V267" s="19">
        <f>R267*U267</f>
        <v>0</v>
      </c>
      <c r="W267" s="20">
        <f>V267-R267</f>
        <v>0</v>
      </c>
      <c r="X267" s="9" t="str">
        <f t="array" ref="X267">ifna(XLOOKUP(A267,'Recent Minutes Tracker'!A:A,'Recent Minutes Tracker'!O:O),"")</f>
        <v/>
      </c>
    </row>
    <row r="268" hidden="1">
      <c r="A268" s="2" t="str">
        <f>Inputs!B221</f>
        <v>Jonathan Isaac</v>
      </c>
      <c r="B268" s="9" t="str">
        <f t="array" ref="B268:C268">IFNA(INDEX(Inputs!C:D,MATCH(A268,Inputs!B:B,)),"")</f>
        <v>SF</v>
      </c>
      <c r="C268" s="9" t="s">
        <v>31</v>
      </c>
      <c r="D268" s="9" t="str">
        <f t="array" ref="D268">ifna(INDEX(Inputs!F:F,MATCH(A268,Inputs!B:B,0)),"")</f>
        <v>PHI</v>
      </c>
      <c r="E268" s="10" t="str">
        <f t="array" ref="E268">IFNA(INDEX('Player Page'!E:E,MATCH(A268,'Player Page'!A:A,)),"")</f>
        <v/>
      </c>
      <c r="F268" s="10"/>
      <c r="G268" s="10"/>
      <c r="H268" s="12">
        <f t="array" ref="H268">ifna(XLOOKUP(A268,'Recent Minutes Tracker'!A:A,'Recent Minutes Tracker'!P:P,""))</f>
        <v>14.86666667</v>
      </c>
      <c r="I268" s="11">
        <f t="array" ref="I268">IFNA(INDEX('Opponent Defense'!$D$37:$D$67,MATCH(D268,'Opponent Defense'!$A$37:$A$67,0)),"")</f>
        <v>1.060940788</v>
      </c>
      <c r="J268" s="11"/>
      <c r="K268" s="11">
        <f t="array" ref="K268">ifna(INDEX('Team Defense Hashtag Basketball'!N:N,MATCH(B268&amp;D268,'Team Defense Hashtag Basketball'!A:A,0)),"")</f>
        <v>0.9836829837</v>
      </c>
      <c r="L268" s="11"/>
      <c r="M268" s="11"/>
      <c r="N268" s="14">
        <f>E268*I268*K268</f>
        <v>0</v>
      </c>
      <c r="O268" s="11"/>
      <c r="Q268" s="11"/>
    </row>
    <row r="269" ht="15.0" customHeight="1">
      <c r="A269" s="2" t="str">
        <f>Inputs!B4</f>
        <v>Bam Adebayo</v>
      </c>
      <c r="B269" s="9" t="str">
        <f t="array" ref="B269:C269">IFNA(INDEX(Inputs!C:D,MATCH(A269,Inputs!B:B,)),"")</f>
        <v>C</v>
      </c>
      <c r="C269" s="9" t="s">
        <v>46</v>
      </c>
      <c r="D269" s="9" t="str">
        <f t="array" ref="D269">ifna(INDEX(Inputs!F:F,MATCH(A269,Inputs!B:B,0)),"")</f>
        <v>TOR</v>
      </c>
      <c r="E269" s="10">
        <f t="array" ref="E269">IFNA(INDEX('Player Page'!E:E,MATCH(A269,'Player Page'!A:A,)),"")</f>
        <v>20.5</v>
      </c>
      <c r="F269" s="12">
        <f t="array" ref="F269">IFNA(INDEX('Player Page'!F:F,MATCH(A269,'Player Page'!A:A,)),"")</f>
        <v>0.5890804598</v>
      </c>
      <c r="G269" s="12">
        <f t="array" ref="G269">XLOOKUP(A269,'PPM L10'!B:B,'PPM L10'!X:X)</f>
        <v>0.5583333333</v>
      </c>
      <c r="H269" s="12">
        <f t="array" ref="H269">ifna(XLOOKUP(A269,'Recent Minutes Tracker'!A:A,'Recent Minutes Tracker'!P:P,""))</f>
        <v>33.06666667</v>
      </c>
      <c r="I269" s="11">
        <f t="array" ref="I269">IFNA(INDEX('Opponent Defense'!$E$37:$E$67,MATCH(D269,'Opponent Defense'!$A$37:$A$67,0)),"")</f>
        <v>1.054023871</v>
      </c>
      <c r="J269" s="11">
        <f t="array" ref="J269">IFNA(INDEX('Opponent Defense'!$E$105:$E$134,MATCH(D269,'Opponent Defense'!$A$105:$A$134,0)),"")</f>
        <v>1.027237436</v>
      </c>
      <c r="K269" s="11">
        <f t="array" ref="K269">ifna(INDEX('Team Defense Hashtag Basketball'!N:N,MATCH(B269&amp;D269,'Team Defense Hashtag Basketball'!A:A,0)),"")</f>
        <v>1.169735417</v>
      </c>
      <c r="L269" s="11">
        <f t="shared" ref="L269:L270" si="160">I269*0.1+J269*0.4+K269*0.5</f>
        <v>1.10116507</v>
      </c>
      <c r="M269" s="13">
        <f t="shared" ref="M269:M270" si="161">(F269+G269)/2*L269</f>
        <v>0.6317459949</v>
      </c>
      <c r="N269" s="14">
        <f t="shared" ref="N269:N270" si="162">M269*L269*H269</f>
        <v>23.00304566</v>
      </c>
      <c r="O269" s="15">
        <v>17.5</v>
      </c>
      <c r="P269" s="16">
        <f t="shared" ref="P269:P270" si="163">if(O269="","",N269-O269)</f>
        <v>5.503045657</v>
      </c>
      <c r="Q269" s="16">
        <f>iferror(if(L269&gt;1,(L269-1)/'Matchup Rating'!$E$4+5,(L269-1)/'Matchup Rating'!$E$9+5),"")</f>
        <v>8.032422054</v>
      </c>
      <c r="R269" s="17">
        <f t="array" ref="R269">IFNA(INDEX('Player Page'!J:J,MATCH(A269,'Player Page'!A:A,0)),"")</f>
        <v>0</v>
      </c>
      <c r="S269" s="10">
        <f t="array" ref="S269">IFNA(INDEX('Player Page'!K:K,MATCH(A269,'Player Page'!A:A,0)),"")</f>
        <v>0.3</v>
      </c>
      <c r="T269" s="10">
        <f t="array" ref="T269">IFNA(INDEX('Player Page'!L:L,MATCH(A269,'Player Page'!A:A,0)),"")</f>
        <v>9.1</v>
      </c>
      <c r="U269" s="18">
        <f t="array" ref="U269">ifna(IF(OR(B269="PG",B269="SG"),XLOOKUP(D269,'Opponent Shot Stats'!$A$41:$A$70,'Opponent Shot Stats'!$R$41:$R$70),IF(OR(B269="SF",B269="PF"),XLOOKUP(D269,'Opponent Shot Stats'!$A$111:$A$140,'Opponent Shot Stats'!$R$111:$R$140),XLOOKUP(D269,'Opponent Shot Stats'!$A$181:$A$210,'Opponent Shot Stats'!$R$181:$R$210))),"")</f>
        <v>0.8450704225</v>
      </c>
      <c r="V269" s="19">
        <f t="shared" ref="V269:V270" si="164">R269*U269</f>
        <v>0</v>
      </c>
      <c r="W269" s="20">
        <f t="shared" ref="W269:W270" si="165">V269-R269</f>
        <v>0</v>
      </c>
      <c r="Y269" s="10">
        <f t="array" ref="Y269">ifna(XLOOKUP(A269,'Recent Minutes Tracker'!A:A,'Recent Minutes Tracker'!M:M),"")</f>
        <v>0.6</v>
      </c>
    </row>
    <row r="270">
      <c r="A270" s="2" t="str">
        <f>Inputs!B320</f>
        <v>Kevin Love</v>
      </c>
      <c r="B270" s="9" t="str">
        <f t="array" ref="B270:C270">IFNA(INDEX(Inputs!C:D,MATCH(A270,Inputs!B:B,)),"")</f>
        <v>PF</v>
      </c>
      <c r="C270" s="9" t="s">
        <v>46</v>
      </c>
      <c r="D270" s="9" t="str">
        <f t="array" ref="D270">ifna(XLOOKUP(A270,Inputs!B:B,Inputs!F:F,""))</f>
        <v>TOR</v>
      </c>
      <c r="E270" s="10">
        <f t="array" ref="E270">IFNA(INDEX('Player Page'!E:E,MATCH(A270,'Player Page'!A:A,)),"")</f>
        <v>9.2</v>
      </c>
      <c r="F270" s="12">
        <f t="array" ref="F270">IFNA(INDEX('Player Page'!F:F,MATCH(A270,'Player Page'!A:A,)),"")</f>
        <v>0.5139664804</v>
      </c>
      <c r="G270" s="12">
        <f t="array" ref="G270">XLOOKUP(A270,'PPM L10'!B:B,'PPM L10'!X:X)</f>
        <v>0.5416666667</v>
      </c>
      <c r="H270" s="12">
        <f t="array" ref="H270">ifna(XLOOKUP(A270,'Recent Minutes Tracker'!A:A,'Recent Minutes Tracker'!P:P,""))</f>
        <v>13.9</v>
      </c>
      <c r="I270" s="11">
        <f t="array" ref="I270">IFNA(INDEX('Opponent Defense'!$E$37:$E$67,MATCH(D270,'Opponent Defense'!$A$37:$A$67,0)),"")</f>
        <v>1.054023871</v>
      </c>
      <c r="J270" s="11">
        <f t="array" ref="J270">IFNA(INDEX('Opponent Defense'!$E$105:$E$134,MATCH(D270,'Opponent Defense'!$A$105:$A$134,0)),"")</f>
        <v>1.027237436</v>
      </c>
      <c r="K270" s="11">
        <f t="array" ref="K270">ifna(INDEX('Team Defense Hashtag Basketball'!N:N,MATCH(B270&amp;D270,'Team Defense Hashtag Basketball'!A:A,0)),"")</f>
        <v>1.163873371</v>
      </c>
      <c r="L270" s="11">
        <f t="shared" si="160"/>
        <v>1.098234047</v>
      </c>
      <c r="M270" s="13">
        <f t="shared" si="161"/>
        <v>0.5796661315</v>
      </c>
      <c r="N270" s="14">
        <f t="shared" si="162"/>
        <v>8.848866232</v>
      </c>
      <c r="O270" s="16"/>
      <c r="P270" s="9" t="str">
        <f t="shared" si="163"/>
        <v/>
      </c>
      <c r="Q270" s="16">
        <f>iferror(if(L270&gt;1,(L270-1)/'Matchup Rating'!$E$4+5,(L270-1)/'Matchup Rating'!$E$9+5),"")</f>
        <v>7.944564661</v>
      </c>
      <c r="R270" s="17">
        <f t="array" ref="R270">IFNA(INDEX('Player Page'!J:J,MATCH(A270,'Player Page'!A:A,0)),"")</f>
        <v>1.5</v>
      </c>
      <c r="S270" s="10">
        <f t="array" ref="S270">IFNA(INDEX('Player Page'!K:K,MATCH(A270,'Player Page'!A:A,0)),"")</f>
        <v>4.5</v>
      </c>
      <c r="T270" s="10">
        <f t="array" ref="T270">IFNA(INDEX('Player Page'!L:L,MATCH(A270,'Player Page'!A:A,0)),"")</f>
        <v>34.1</v>
      </c>
      <c r="U270" s="18">
        <f t="array" ref="U270">ifna(IF(OR(B270="PG",B270="SG"),XLOOKUP(D270,'Opponent Shot Stats'!$A$41:$A$69,'Opponent Shot Stats'!$R$41:$R$69),IF(OR(B270="SF",B270="PF"),XLOOKUP(D270,'Opponent Shot Stats'!$A$111:$A$140,'Opponent Shot Stats'!$R$111:$R$140),XLOOKUP(D270,'Opponent Shot Stats'!$A$181:$A$210,'Opponent Shot Stats'!$R$181:$R$210))),"")</f>
        <v>1.283557047</v>
      </c>
      <c r="V270" s="19">
        <f t="shared" si="164"/>
        <v>1.92533557</v>
      </c>
      <c r="W270" s="20">
        <f t="shared" si="165"/>
        <v>0.4253355705</v>
      </c>
      <c r="X270" s="9" t="str">
        <f t="array" ref="X270">ifna(XLOOKUP(A270,'Recent Minutes Tracker'!A:A,'Recent Minutes Tracker'!O:O),"")</f>
        <v/>
      </c>
      <c r="Y270" s="10">
        <f t="array" ref="Y270">ifna(XLOOKUP(A270,'Recent Minutes Tracker'!A:A,'Recent Minutes Tracker'!M:M),"")</f>
        <v>-0.3</v>
      </c>
    </row>
    <row r="271" hidden="1">
      <c r="A271" s="2" t="str">
        <f>Inputs!B144</f>
        <v>Jordan Ford</v>
      </c>
      <c r="B271" s="9" t="str">
        <f t="array" ref="B271:C271">IFNA(INDEX(Inputs!C:D,MATCH(A271,Inputs!B:B,)),"")</f>
        <v>PG</v>
      </c>
      <c r="C271" s="9" t="s">
        <v>34</v>
      </c>
      <c r="D271" s="9" t="str">
        <f t="array" ref="D271">ifna(INDEX(Inputs!F:F,MATCH(A271,Inputs!B:B,0)),"")</f>
        <v>PHX</v>
      </c>
      <c r="E271" s="10" t="str">
        <f t="array" ref="E271">IFNA(INDEX('Player Page'!E:E,MATCH(A271,'Player Page'!A:A,)),"")</f>
        <v/>
      </c>
      <c r="F271" s="10"/>
      <c r="G271" s="10"/>
      <c r="H271" s="12" t="str">
        <f t="array" ref="H271">ifna(XLOOKUP(A271,'Recent Minutes Tracker'!A:A,'Recent Minutes Tracker'!P:P,""))</f>
        <v/>
      </c>
      <c r="I271" s="11">
        <f t="array" ref="I271">IFNA(INDEX('Opponent Defense'!$D$37:$D$67,MATCH(D271,'Opponent Defense'!$A$37:$A$67)),"")</f>
        <v>1.038412169</v>
      </c>
      <c r="J271" s="11"/>
      <c r="K271" s="11">
        <f t="array" ref="K271">ifna(INDEX('Team Defense Hashtag Basketball'!N:N,MATCH(B271&amp;D271,'Team Defense Hashtag Basketball'!A:A,0)),"")</f>
        <v>0.9936034115</v>
      </c>
      <c r="L271" s="11"/>
      <c r="M271" s="11"/>
    </row>
    <row r="272" hidden="1">
      <c r="A272" s="2" t="str">
        <f>Inputs!B165</f>
        <v>Jordan Goodwin</v>
      </c>
      <c r="B272" s="9" t="str">
        <f t="array" ref="B272:C272">IFNA(INDEX(Inputs!C:D,MATCH(A272,Inputs!B:B,)),"")</f>
        <v>SG</v>
      </c>
      <c r="C272" s="9" t="s">
        <v>42</v>
      </c>
      <c r="D272" s="9" t="str">
        <f t="array" ref="D272">ifna(INDEX(Inputs!F:F,MATCH(A272,Inputs!B:B,0)),"")</f>
        <v>SAC</v>
      </c>
      <c r="E272" s="10">
        <f t="array" ref="E272">IFNA(INDEX('Player Page'!E:E,MATCH(A272,'Player Page'!A:A,)),"")</f>
        <v>5.1</v>
      </c>
      <c r="F272" s="10"/>
      <c r="G272" s="10"/>
      <c r="H272" s="12">
        <f t="array" ref="H272">ifna(XLOOKUP(A272,'Recent Minutes Tracker'!A:A,'Recent Minutes Tracker'!P:P,""))</f>
        <v>28.13333333</v>
      </c>
      <c r="I272" s="11">
        <f t="array" ref="I272">IFNA(INDEX('Opponent Defense'!$D$37:$D$67,MATCH(D272,'Opponent Defense'!$A$37:$A$67,0)),"")</f>
        <v>0.9902114023</v>
      </c>
      <c r="J272" s="11"/>
      <c r="K272" s="11">
        <f t="array" ref="K272">ifna(INDEX('Team Defense Hashtag Basketball'!N:N,MATCH(B272&amp;D272,'Team Defense Hashtag Basketball'!A:A,0)),"")</f>
        <v>1.008327025</v>
      </c>
      <c r="L272" s="11"/>
      <c r="M272" s="11"/>
      <c r="N272" s="14">
        <f>E272*I272*K272</f>
        <v>5.092130279</v>
      </c>
      <c r="O272" s="11"/>
      <c r="Q272" s="11"/>
    </row>
    <row r="273">
      <c r="A273" s="2" t="str">
        <f>Inputs!B94</f>
        <v>Terry Rozier</v>
      </c>
      <c r="B273" s="9" t="str">
        <f t="array" ref="B273:C273">IFNA(INDEX(Inputs!C:D,MATCH(A273,Inputs!B:B,)),"")</f>
        <v>PG</v>
      </c>
      <c r="C273" s="9" t="s">
        <v>46</v>
      </c>
      <c r="D273" s="9" t="str">
        <f t="array" ref="D273">ifna(INDEX(Inputs!F:F,MATCH(A273,Inputs!B:B,0)),"")</f>
        <v>TOR</v>
      </c>
      <c r="E273" s="10">
        <f t="array" ref="E273">IFNA(INDEX('Player Page'!E:E,MATCH(A273,'Player Page'!A:A,)),"")</f>
        <v>21.1</v>
      </c>
      <c r="F273" s="12">
        <f t="array" ref="F273">IFNA(INDEX('Player Page'!F:F,MATCH(A273,'Player Page'!A:A,)),"")</f>
        <v>0.6115942029</v>
      </c>
      <c r="G273" s="12">
        <f t="array" ref="G273">XLOOKUP(A273,'PPM L10'!B:B,'PPM L10'!X:X)</f>
        <v>0.6194444444</v>
      </c>
      <c r="H273" s="12">
        <f t="array" ref="H273">ifna(XLOOKUP(A273,'Recent Minutes Tracker'!A:A,'Recent Minutes Tracker'!P:P,""))</f>
        <v>31.23333333</v>
      </c>
      <c r="I273" s="11">
        <f t="array" ref="I273">IFNA(INDEX('Opponent Defense'!$E$37:$E$67,MATCH(D273,'Opponent Defense'!$A$37:$A$67,0)),"")</f>
        <v>1.054023871</v>
      </c>
      <c r="J273" s="11">
        <f t="array" ref="J273">IFNA(INDEX('Opponent Defense'!$E$105:$E$134,MATCH(D273,'Opponent Defense'!$A$105:$A$134,0)),"")</f>
        <v>1.027237436</v>
      </c>
      <c r="K273" s="11">
        <f t="array" ref="K273">ifna(INDEX('Team Defense Hashtag Basketball'!N:N,MATCH(B273&amp;D273,'Team Defense Hashtag Basketball'!A:A,0)),"")</f>
        <v>1.006396588</v>
      </c>
      <c r="L273" s="11">
        <f>I273*0.1+J273*0.4+K273*0.5</f>
        <v>1.019495656</v>
      </c>
      <c r="M273" s="13">
        <f>(F273+G273)/2*L273</f>
        <v>0.6275192765</v>
      </c>
      <c r="N273" s="14">
        <f>M273*L273*H273</f>
        <v>19.98162421</v>
      </c>
      <c r="O273" s="15"/>
      <c r="P273" s="9" t="str">
        <f>if(O273="","",N273-O273)</f>
        <v/>
      </c>
      <c r="Q273" s="16">
        <f>iferror(if(L273&gt;1,(L273-1)/'Matchup Rating'!$E$4+5,(L273-1)/'Matchup Rating'!$E$9+5),"")</f>
        <v>5.584382104</v>
      </c>
      <c r="R273" s="17">
        <f t="array" ref="R273">IFNA(INDEX('Player Page'!J:J,MATCH(A273,'Player Page'!A:A,0)),"")</f>
        <v>2.5</v>
      </c>
      <c r="T273" s="10">
        <f t="array" ref="T273">IFNA(INDEX('Player Page'!L:L,MATCH(A273,'Player Page'!A:A,0)),"")</f>
        <v>34.7</v>
      </c>
      <c r="U273" s="18">
        <f t="array" ref="U273">ifna(IF(OR(B273="PG",B273="SG"),XLOOKUP(D273,'Opponent Shot Stats'!$A$41:$A$70,'Opponent Shot Stats'!$R$41:$R$70),IF(OR(B273="SF",B273="PF"),XLOOKUP(D273,'Opponent Shot Stats'!$A$111:$A$140,'Opponent Shot Stats'!$R$111:$R$140),XLOOKUP(D273,'Opponent Shot Stats'!$A$181:$A$210,'Opponent Shot Stats'!$R$181:$R$210))),"")</f>
        <v>1.371453138</v>
      </c>
      <c r="V273" s="19">
        <f>R273*U273</f>
        <v>3.428632846</v>
      </c>
      <c r="W273" s="20">
        <f>V273-R273</f>
        <v>0.9286328461</v>
      </c>
      <c r="Y273" s="10">
        <f t="array" ref="Y273">ifna(XLOOKUP(A273,'Recent Minutes Tracker'!A:A,'Recent Minutes Tracker'!M:M),"")</f>
        <v>0.8</v>
      </c>
    </row>
    <row r="274" hidden="1">
      <c r="A274" s="2" t="str">
        <f>Inputs!B347</f>
        <v>Jordan McLaughlin</v>
      </c>
      <c r="B274" s="9" t="str">
        <f t="array" ref="B274:C274">IFNA(INDEX(Inputs!C:D,MATCH(A274,Inputs!B:B,)),"")</f>
        <v>PG</v>
      </c>
      <c r="C274" s="9" t="s">
        <v>51</v>
      </c>
      <c r="D274" s="9" t="str">
        <f t="array" ref="D274">ifna(INDEX(Inputs!F:F,MATCH(A274,Inputs!B:B,0)),"")</f>
        <v>ATL</v>
      </c>
      <c r="E274" s="10" t="str">
        <f t="array" ref="E274">IFNA(INDEX('Player Page'!E:E,MATCH(A274,'Player Page'!A:A,)),"")</f>
        <v/>
      </c>
      <c r="F274" s="10"/>
      <c r="G274" s="10"/>
      <c r="H274" s="12">
        <f t="array" ref="H274">ifna(XLOOKUP(A274,'Recent Minutes Tracker'!A:A,'Recent Minutes Tracker'!P:P,""))</f>
        <v>15.06666667</v>
      </c>
      <c r="I274" s="11" t="str">
        <f t="array" ref="I274">IFNA(INDEX('Opponent Defense'!$D$37:$D$67,MATCH(D274,'Opponent Defense'!$A$37:$A$67)),"")</f>
        <v/>
      </c>
      <c r="J274" s="11"/>
      <c r="K274" s="11">
        <f t="array" ref="K274">ifna(INDEX('Team Defense Hashtag Basketball'!N:N,MATCH(B274&amp;D274,'Team Defense Hashtag Basketball'!A:A,0)),"")</f>
        <v>0.8827292111</v>
      </c>
      <c r="L274" s="11"/>
      <c r="M274" s="11"/>
      <c r="N274" s="14">
        <f>E274*I274*K274</f>
        <v>0</v>
      </c>
      <c r="O274" s="11"/>
      <c r="Q274" s="11"/>
    </row>
    <row r="275" hidden="1">
      <c r="A275" s="2" t="str">
        <f>Inputs!B273</f>
        <v>Jordan Miller</v>
      </c>
      <c r="B275" s="9" t="str">
        <f t="array" ref="B275:C275">IFNA(INDEX(Inputs!C:D,MATCH(A275,Inputs!B:B,)),"")</f>
        <v>SF</v>
      </c>
      <c r="C275" s="9" t="s">
        <v>36</v>
      </c>
      <c r="D275" s="9" t="str">
        <f t="array" ref="D275">ifna(INDEX(Inputs!F:F,MATCH(A275,Inputs!B:B,0)),"")</f>
        <v>UTA</v>
      </c>
      <c r="E275" s="10" t="str">
        <f t="array" ref="E275">IFNA(INDEX('Player Page'!E:E,MATCH(A275,'Player Page'!A:A,)),"")</f>
        <v/>
      </c>
      <c r="F275" s="10"/>
      <c r="G275" s="10"/>
      <c r="H275" s="12">
        <f t="array" ref="H275">ifna(XLOOKUP(A275,'Recent Minutes Tracker'!A:A,'Recent Minutes Tracker'!P:P,""))</f>
        <v>1.666666667</v>
      </c>
      <c r="I275" s="11">
        <f t="array" ref="I275">IFNA(INDEX('Opponent Defense'!$D$37:$D$67,MATCH(D275,'Opponent Defense'!$A$37:$A$67)),"")</f>
        <v>1.019289039</v>
      </c>
      <c r="J275" s="11"/>
      <c r="K275" s="11">
        <f t="array" ref="K275">ifna(INDEX('Team Defense Hashtag Basketball'!N:N,MATCH(B275&amp;D275,'Team Defense Hashtag Basketball'!A:A,0)),"")</f>
        <v>1.072261072</v>
      </c>
      <c r="L275" s="11"/>
      <c r="M275" s="11"/>
    </row>
    <row r="276" hidden="1">
      <c r="A276" s="2" t="str">
        <f>Inputs!B240</f>
        <v>Jordan Nwora</v>
      </c>
      <c r="B276" s="9" t="str">
        <f t="array" ref="B276:C276">IFNA(INDEX(Inputs!C:D,MATCH(A276,Inputs!B:B,)),"")</f>
        <v>SF</v>
      </c>
      <c r="C276" s="9" t="s">
        <v>45</v>
      </c>
      <c r="D276" s="9" t="str">
        <f t="array" ref="D276">ifna(INDEX(Inputs!F:F,MATCH(A276,Inputs!B:B,0)),"")</f>
        <v>MIA</v>
      </c>
      <c r="E276" s="10" t="str">
        <f t="array" ref="E276">IFNA(INDEX('Player Page'!E:E,MATCH(A276,'Player Page'!A:A,)),"")</f>
        <v/>
      </c>
      <c r="F276" s="10"/>
      <c r="G276" s="10"/>
      <c r="H276" s="12">
        <f t="array" ref="H276">ifna(XLOOKUP(A276,'Recent Minutes Tracker'!A:A,'Recent Minutes Tracker'!P:P,""))</f>
        <v>22.23333333</v>
      </c>
      <c r="I276" s="11">
        <f t="array" ref="I276">IFNA(INDEX('Opponent Defense'!$D$37:$D$67,MATCH(D276,'Opponent Defense'!$A$37:$A$67,0)),"")</f>
        <v>0.9202678985</v>
      </c>
      <c r="J276" s="11"/>
      <c r="K276" s="11">
        <f t="array" ref="K276">ifna(INDEX('Team Defense Hashtag Basketball'!N:N,MATCH(B276&amp;D276,'Team Defense Hashtag Basketball'!A:A,0)),"")</f>
        <v>0.951048951</v>
      </c>
      <c r="L276" s="11"/>
      <c r="M276" s="11"/>
    </row>
    <row r="277">
      <c r="A277" s="2" t="str">
        <f>Inputs!B323</f>
        <v>Josh Richardson</v>
      </c>
      <c r="B277" s="9" t="str">
        <f t="array" ref="B277:C277">IFNA(INDEX(Inputs!C:D,MATCH(A277,Inputs!B:B,)),"")</f>
        <v>SG</v>
      </c>
      <c r="C277" s="9" t="s">
        <v>46</v>
      </c>
      <c r="D277" s="9" t="str">
        <f t="array" ref="D277">ifna(XLOOKUP(A277,Inputs!B:B,Inputs!F:F,""))</f>
        <v>TOR</v>
      </c>
      <c r="E277" s="10">
        <f t="array" ref="E277">IFNA(INDEX('Player Page'!E:E,MATCH(A277,'Player Page'!A:A,)),"")</f>
        <v>9.9</v>
      </c>
      <c r="F277" s="12">
        <f t="array" ref="F277">IFNA(INDEX('Player Page'!F:F,MATCH(A277,'Player Page'!A:A,)),"")</f>
        <v>0.3822393822</v>
      </c>
      <c r="G277" s="12">
        <f t="array" ref="G277">XLOOKUP(A277,'PPM L10'!B:B,'PPM L10'!X:X)</f>
        <v>0.4583333333</v>
      </c>
      <c r="H277" s="12">
        <f t="array" ref="H277">ifna(XLOOKUP(A277,'Recent Minutes Tracker'!A:A,'Recent Minutes Tracker'!P:P,""))</f>
        <v>7.766666667</v>
      </c>
      <c r="I277" s="11">
        <f t="array" ref="I277">IFNA(INDEX('Opponent Defense'!$E$37:$E$67,MATCH(D277,'Opponent Defense'!$A$37:$A$67,0)),"")</f>
        <v>1.054023871</v>
      </c>
      <c r="J277" s="11">
        <f t="array" ref="J277">IFNA(INDEX('Opponent Defense'!$E$105:$E$134,MATCH(D277,'Opponent Defense'!$A$105:$A$134,0)),"")</f>
        <v>1.027237436</v>
      </c>
      <c r="K277" s="11">
        <f t="array" ref="K277">ifna(INDEX('Team Defense Hashtag Basketball'!N:N,MATCH(B277&amp;D277,'Team Defense Hashtag Basketball'!A:A,0)),"")</f>
        <v>0.8175624527</v>
      </c>
      <c r="L277" s="11">
        <f>I277*0.1+J277*0.4+K277*0.5</f>
        <v>0.9250785878</v>
      </c>
      <c r="M277" s="13">
        <f>(F277+G277)/2*L277</f>
        <v>0.3887979104</v>
      </c>
      <c r="N277" s="14">
        <f>M277*L277*H277</f>
        <v>2.793426296</v>
      </c>
      <c r="O277" s="16"/>
      <c r="P277" s="9" t="str">
        <f>if(O277="","",N277-O277)</f>
        <v/>
      </c>
      <c r="Q277" s="16">
        <f>iferror(if(L277&gt;1,(L277-1)/'Matchup Rating'!$E$4+5,(L277-1)/'Matchup Rating'!$E$9+5),"")</f>
        <v>3.328432738</v>
      </c>
      <c r="R277" s="17">
        <f t="array" ref="R277">IFNA(INDEX('Player Page'!J:J,MATCH(A277,'Player Page'!A:A,0)),"")</f>
        <v>1.5</v>
      </c>
      <c r="S277" s="10">
        <f t="array" ref="S277">IFNA(INDEX('Player Page'!K:K,MATCH(A277,'Player Page'!A:A,0)),"")</f>
        <v>4.4</v>
      </c>
      <c r="T277" s="10">
        <f t="array" ref="T277">IFNA(INDEX('Player Page'!L:L,MATCH(A277,'Player Page'!A:A,0)),"")</f>
        <v>34.7</v>
      </c>
      <c r="U277" s="18">
        <f t="array" ref="U277">ifna(IF(OR(B277="PG",B277="SG"),XLOOKUP(D277,'Opponent Shot Stats'!$A$41:$A$69,'Opponent Shot Stats'!$R$41:$R$69),IF(OR(B277="SF",B277="PF"),XLOOKUP(D277,'Opponent Shot Stats'!$A$111:$A$140,'Opponent Shot Stats'!$R$111:$R$140),XLOOKUP(D277,'Opponent Shot Stats'!$A$181:$A$210,'Opponent Shot Stats'!$R$181:$R$210))),"")</f>
        <v>1.371453138</v>
      </c>
      <c r="V277" s="19">
        <f>R277*U277</f>
        <v>2.057179708</v>
      </c>
      <c r="W277" s="20">
        <f>V277-R277</f>
        <v>0.5571797077</v>
      </c>
      <c r="X277" s="9" t="str">
        <f t="array" ref="X277">ifna(XLOOKUP(A277,'Recent Minutes Tracker'!A:A,'Recent Minutes Tracker'!O:O),"")</f>
        <v>DNP</v>
      </c>
      <c r="Y277" s="10">
        <f t="array" ref="Y277">ifna(XLOOKUP(A277,'Recent Minutes Tracker'!A:A,'Recent Minutes Tracker'!M:M),"")</f>
        <v>-23.3</v>
      </c>
    </row>
    <row r="278" hidden="1">
      <c r="A278" s="2" t="str">
        <f>Inputs!B56</f>
        <v>Jordan Walsh</v>
      </c>
      <c r="B278" s="9" t="str">
        <f t="array" ref="B278:C278">IFNA(INDEX(Inputs!C:D,MATCH(A278,Inputs!B:B,)),"")</f>
        <v>SF</v>
      </c>
      <c r="C278" s="9" t="s">
        <v>32</v>
      </c>
      <c r="D278" s="9" t="str">
        <f t="array" ref="D278">ifna(INDEX(Inputs!F:F,MATCH(A278,Inputs!B:B,0)),"")</f>
        <v>CHA</v>
      </c>
      <c r="E278" s="10" t="str">
        <f t="array" ref="E278">IFNA(INDEX('Player Page'!E:E,MATCH(A278,'Player Page'!A:A,)),"")</f>
        <v/>
      </c>
      <c r="F278" s="10"/>
      <c r="G278" s="10"/>
      <c r="H278" s="12">
        <f t="array" ref="H278">ifna(XLOOKUP(A278,'Recent Minutes Tracker'!A:A,'Recent Minutes Tracker'!P:P,""))</f>
        <v>10.5</v>
      </c>
      <c r="I278" s="11">
        <f t="array" ref="I278">IFNA(INDEX('Opponent Defense'!$D$37:$D$67,MATCH(D278,'Opponent Defense'!$A$37:$A$67)),"")</f>
        <v>0.9582521983</v>
      </c>
      <c r="J278" s="11"/>
      <c r="K278" s="11">
        <f t="array" ref="K278">ifna(INDEX('Team Defense Hashtag Basketball'!N:N,MATCH(B278&amp;D278,'Team Defense Hashtag Basketball'!A:A,0)),"")</f>
        <v>1.034965035</v>
      </c>
      <c r="L278" s="11"/>
      <c r="M278" s="11"/>
    </row>
    <row r="279" hidden="1">
      <c r="A279" s="2" t="str">
        <f>Inputs!B361</f>
        <v>Jose Alvarado</v>
      </c>
      <c r="B279" s="9" t="str">
        <f t="array" ref="B279:C279">IFNA(INDEX(Inputs!C:D,MATCH(A279,Inputs!B:B,)),"")</f>
        <v>PG</v>
      </c>
      <c r="C279" s="9" t="s">
        <v>50</v>
      </c>
      <c r="D279" s="9" t="str">
        <f t="array" ref="D279">ifna(INDEX(Inputs!F:F,MATCH(A279,Inputs!B:B,0)),"")</f>
        <v>GSW</v>
      </c>
      <c r="E279" s="10" t="str">
        <f t="array" ref="E279">IFNA(INDEX('Player Page'!E:E,MATCH(A279,'Player Page'!A:A,)),"")</f>
        <v/>
      </c>
      <c r="F279" s="10"/>
      <c r="G279" s="10"/>
      <c r="H279" s="12">
        <f t="array" ref="H279">ifna(XLOOKUP(A279,'Recent Minutes Tracker'!A:A,'Recent Minutes Tracker'!P:P,""))</f>
        <v>21.86666667</v>
      </c>
      <c r="I279" s="11">
        <f t="array" ref="I279">IFNA(INDEX('Opponent Defense'!$D$37:$D$67,MATCH(D279,'Opponent Defense'!$A$37:$A$67,0)),"")</f>
        <v>0.982876503</v>
      </c>
      <c r="J279" s="11"/>
      <c r="K279" s="11">
        <f t="array" ref="K279">ifna(INDEX('Team Defense Hashtag Basketball'!N:N,MATCH(B279&amp;D279,'Team Defense Hashtag Basketball'!A:A,0)),"")</f>
        <v>0.9680170576</v>
      </c>
      <c r="L279" s="11"/>
      <c r="M279" s="11"/>
    </row>
    <row r="280" hidden="1">
      <c r="A280" s="2" t="str">
        <f>Inputs!B505</f>
        <v>Josh Christopher</v>
      </c>
      <c r="B280" s="9" t="str">
        <f t="array" ref="B280:C280">IFNA(INDEX(Inputs!C:D,MATCH(A280,Inputs!B:B,)),"")</f>
        <v>SG</v>
      </c>
      <c r="C280" s="9" t="s">
        <v>44</v>
      </c>
      <c r="D280" s="9" t="str">
        <f t="array" ref="D280">ifna(INDEX(Inputs!F:F,MATCH(A280,Inputs!B:B,0)),"")</f>
        <v>LAC</v>
      </c>
      <c r="E280" s="10" t="str">
        <f t="array" ref="E280">IFNA(INDEX('Player Page'!E:E,MATCH(A280,'Player Page'!A:A,)),"")</f>
        <v/>
      </c>
      <c r="F280" s="10"/>
      <c r="G280" s="10"/>
      <c r="H280" s="12" t="str">
        <f t="array" ref="H280">ifna(XLOOKUP(A280,'Recent Minutes Tracker'!A:A,'Recent Minutes Tracker'!P:P,""))</f>
        <v/>
      </c>
      <c r="I280" s="11">
        <f t="array" ref="I280">IFNA(INDEX('Opponent Defense'!$D$37:$D$67,MATCH(D280,'Opponent Defense'!$A$37:$A$67)),"")</f>
        <v>0.9097894709</v>
      </c>
      <c r="J280" s="11"/>
      <c r="K280" s="11">
        <f t="array" ref="K280">ifna(INDEX('Team Defense Hashtag Basketball'!N:N,MATCH(B280&amp;D280,'Team Defense Hashtag Basketball'!A:A,0)),"")</f>
        <v>0.9765329296</v>
      </c>
      <c r="L280" s="11"/>
      <c r="M280" s="11"/>
    </row>
    <row r="281">
      <c r="A281" s="2" t="str">
        <f>Inputs!B198</f>
        <v>Tyler Herro</v>
      </c>
      <c r="B281" s="9" t="str">
        <f t="array" ref="B281:C281">IFNA(INDEX(Inputs!C:D,MATCH(A281,Inputs!B:B,)),"")</f>
        <v>SG</v>
      </c>
      <c r="C281" s="9" t="s">
        <v>46</v>
      </c>
      <c r="D281" s="9" t="str">
        <f t="array" ref="D281">ifna(XLOOKUP(A281,Inputs!B:B,Inputs!F:F,""))</f>
        <v>TOR</v>
      </c>
      <c r="E281" s="10">
        <f t="array" ref="E281">IFNA(INDEX('Player Page'!E:E,MATCH(A281,'Player Page'!A:A,)),"")</f>
        <v>21</v>
      </c>
      <c r="F281" s="12">
        <f t="array" ref="F281">IFNA(INDEX('Player Page'!F:F,MATCH(A281,'Player Page'!A:A,)),"")</f>
        <v>0.6194690265</v>
      </c>
      <c r="G281" s="12">
        <f t="array" ref="G281">XLOOKUP(A281,'PPM L10'!B:B,'PPM L10'!X:X)</f>
        <v>0.5972222222</v>
      </c>
      <c r="H281" s="12">
        <f t="array" ref="H281">ifna(XLOOKUP(A281,'Recent Minutes Tracker'!A:A,'Recent Minutes Tracker'!P:P,""))</f>
        <v>28</v>
      </c>
      <c r="I281" s="11">
        <f t="array" ref="I281">IFNA(INDEX('Opponent Defense'!$E$37:$E$67,MATCH(D281,'Opponent Defense'!$A$37:$A$67,0)),"")</f>
        <v>1.054023871</v>
      </c>
      <c r="J281" s="11">
        <f t="array" ref="J281">IFNA(INDEX('Opponent Defense'!$E$105:$E$134,MATCH(D281,'Opponent Defense'!$A$105:$A$134,0)),"")</f>
        <v>1.027237436</v>
      </c>
      <c r="K281" s="11">
        <f t="array" ref="K281">ifna(INDEX('Team Defense Hashtag Basketball'!N:N,MATCH(B281&amp;D281,'Team Defense Hashtag Basketball'!A:A,0)),"")</f>
        <v>0.8175624527</v>
      </c>
      <c r="L281" s="11">
        <f t="shared" ref="L281:L282" si="166">I281*0.1+J281*0.4+K281*0.5</f>
        <v>0.9250785878</v>
      </c>
      <c r="M281" s="13">
        <f t="shared" ref="M281:M282" si="167">(F281+G281)/2*L281</f>
        <v>0.5627675111</v>
      </c>
      <c r="N281" s="14">
        <f t="shared" ref="N281:N282" si="168">M281*L281*H281</f>
        <v>14.57691689</v>
      </c>
      <c r="O281" s="15"/>
      <c r="P281" s="9" t="str">
        <f t="shared" ref="P281:P282" si="169">if(O281="","",N281-O281)</f>
        <v/>
      </c>
      <c r="Q281" s="16">
        <f>iferror(if(L281&gt;1,(L281-1)/'Matchup Rating'!$E$4+5,(L281-1)/'Matchup Rating'!$E$9+5),"")</f>
        <v>3.328432738</v>
      </c>
      <c r="R281" s="17">
        <f t="array" ref="R281">IFNA(INDEX('Player Page'!J:J,MATCH(A281,'Player Page'!A:A,0)),"")</f>
        <v>3.3</v>
      </c>
      <c r="S281" s="10">
        <f t="array" ref="S281">IFNA(INDEX('Player Page'!K:K,MATCH(A281,'Player Page'!A:A,0)),"")</f>
        <v>8.1</v>
      </c>
      <c r="T281" s="10" t="str">
        <f t="array" ref="T281">IFNA(INDEX('Player Page'!L:L,MATCH(A281,'Player Page'!A:A,0)),"")</f>
        <v/>
      </c>
      <c r="U281" s="18">
        <f t="array" ref="U281">ifna(IF(OR(B281="PG",B281="SG"),XLOOKUP(D281,'Opponent Shot Stats'!$A$41:$A$69,'Opponent Shot Stats'!$R$41:$R$69),IF(OR(B281="SF",B281="PF"),XLOOKUP(D281,'Opponent Shot Stats'!$A$111:$A$140,'Opponent Shot Stats'!$R$111:$R$140),XLOOKUP(D281,'Opponent Shot Stats'!$A$181:$A$210,'Opponent Shot Stats'!$R$181:$R$210))),"")</f>
        <v>1.371453138</v>
      </c>
      <c r="V281" s="19">
        <f t="shared" ref="V281:V282" si="170">R281*U281</f>
        <v>4.525795357</v>
      </c>
      <c r="W281" s="20">
        <f t="shared" ref="W281:W283" si="171">V281-R281</f>
        <v>1.225795357</v>
      </c>
      <c r="X281" s="9" t="str">
        <f t="array" ref="X281">ifna(XLOOKUP(A281,'Recent Minutes Tracker'!A:A,'Recent Minutes Tracker'!O:O),"")</f>
        <v/>
      </c>
      <c r="Y281" s="10">
        <f t="array" ref="Y281">ifna(XLOOKUP(A281,'Recent Minutes Tracker'!A:A,'Recent Minutes Tracker'!M:M),"")</f>
        <v>0</v>
      </c>
    </row>
    <row r="282">
      <c r="A282" s="2" t="str">
        <f>Inputs!B378</f>
        <v>Bobby Portis</v>
      </c>
      <c r="B282" s="9" t="str">
        <f t="array" ref="B282:C282">IFNA(INDEX(Inputs!C:D,MATCH(A282,Inputs!B:B,)),"")</f>
        <v>PF</v>
      </c>
      <c r="C282" s="9" t="s">
        <v>25</v>
      </c>
      <c r="D282" s="9" t="str">
        <f t="array" ref="D282">ifna(XLOOKUP(A282,Inputs!B:B,Inputs!F:F,""))</f>
        <v>OKC</v>
      </c>
      <c r="E282" s="10">
        <f t="array" ref="E282">IFNA(INDEX('Player Page'!E:E,MATCH(A282,'Player Page'!A:A,)),"")</f>
        <v>12.3</v>
      </c>
      <c r="F282" s="12">
        <f t="array" ref="F282">IFNA(INDEX('Player Page'!F:F,MATCH(A282,'Player Page'!A:A,)),"")</f>
        <v>0.5256410256</v>
      </c>
      <c r="G282" s="12">
        <f t="array" ref="G282">XLOOKUP(A282,'PPM L10'!B:B,'PPM L10'!X:X)</f>
        <v>0.5777777778</v>
      </c>
      <c r="H282" s="12">
        <f t="array" ref="H282">ifna(XLOOKUP(A282,'Recent Minutes Tracker'!A:A,'Recent Minutes Tracker'!P:P,""))</f>
        <v>27.1</v>
      </c>
      <c r="I282" s="11">
        <f t="array" ref="I282">IFNA(INDEX('Opponent Defense'!$E$37:$E$67,MATCH(D282,'Opponent Defense'!$A$37:$A$67,0)),"")</f>
        <v>0.9983984438</v>
      </c>
      <c r="J282" s="11">
        <f t="array" ref="J282">IFNA(INDEX('Opponent Defense'!$E$105:$E$134,MATCH(D282,'Opponent Defense'!$A$105:$A$134,0)),"")</f>
        <v>0.9422824471</v>
      </c>
      <c r="K282" s="11">
        <f t="array" ref="K282">ifna(INDEX('Team Defense Hashtag Basketball'!N:N,MATCH(B282&amp;D282,'Team Defense Hashtag Basketball'!A:A,0)),"")</f>
        <v>1.052141527</v>
      </c>
      <c r="L282" s="11">
        <f t="shared" si="166"/>
        <v>1.002823587</v>
      </c>
      <c r="M282" s="13">
        <f t="shared" si="167"/>
        <v>0.553267201</v>
      </c>
      <c r="N282" s="14">
        <f t="shared" si="168"/>
        <v>15.03587671</v>
      </c>
      <c r="O282" s="15"/>
      <c r="P282" s="9" t="str">
        <f t="shared" si="169"/>
        <v/>
      </c>
      <c r="Q282" s="16">
        <f>iferror(if(L282&gt;1,(L282-1)/'Matchup Rating'!$E$4+5,(L282-1)/'Matchup Rating'!$E$9+5),"")</f>
        <v>5.084636986</v>
      </c>
      <c r="R282" s="17">
        <f t="array" ref="R282">IFNA(INDEX('Player Page'!J:J,MATCH(A282,'Player Page'!A:A,0)),"")</f>
        <v>1.1</v>
      </c>
      <c r="S282" s="10">
        <f t="array" ref="S282">IFNA(INDEX('Player Page'!K:K,MATCH(A282,'Player Page'!A:A,0)),"")</f>
        <v>2.9</v>
      </c>
      <c r="T282" s="10">
        <f t="array" ref="T282">IFNA(INDEX('Player Page'!L:L,MATCH(A282,'Player Page'!A:A,0)),"")</f>
        <v>37.1</v>
      </c>
      <c r="U282" s="18">
        <f t="array" ref="U282">ifna(IF(OR(B282="PG",B282="SG"),XLOOKUP(D282,'Opponent Shot Stats'!$A$41:$A$70,'Opponent Shot Stats'!$R$41:$R$70),IF(OR(B282="SF",B282="PF"),XLOOKUP(D282,'Opponent Shot Stats'!$A$111:$A$140,'Opponent Shot Stats'!$R$111:$R$140),XLOOKUP(D282,'Opponent Shot Stats'!$A$181:$A$210,'Opponent Shot Stats'!$R$181:$R$210))),"")</f>
        <v>0.855704698</v>
      </c>
      <c r="V282" s="19">
        <f t="shared" si="170"/>
        <v>0.9412751678</v>
      </c>
      <c r="W282" s="20">
        <f t="shared" si="171"/>
        <v>-0.1587248322</v>
      </c>
      <c r="X282" s="9" t="str">
        <f t="array" ref="X282">ifna(XLOOKUP(A282,'Recent Minutes Tracker'!A:A,'Recent Minutes Tracker'!O:O),"")</f>
        <v/>
      </c>
      <c r="Y282" s="10">
        <f t="array" ref="Y282">ifna(XLOOKUP(A282,'Recent Minutes Tracker'!A:A,'Recent Minutes Tracker'!M:M),"")</f>
        <v>1.5</v>
      </c>
    </row>
    <row r="283" hidden="1">
      <c r="A283" s="2" t="str">
        <f>Inputs!B189</f>
        <v>Josh Hart</v>
      </c>
      <c r="B283" s="9" t="str">
        <f t="array" ref="B283:C283">IFNA(INDEX(Inputs!C:D,MATCH(A283,Inputs!B:B,)),"")</f>
        <v>SG</v>
      </c>
      <c r="C283" s="9" t="s">
        <v>47</v>
      </c>
      <c r="D283" s="9" t="str">
        <f t="array" ref="D283">ifna(INDEX(Inputs!F:F,MATCH(A283,Inputs!B:B,0)),"")</f>
        <v>BKN</v>
      </c>
      <c r="E283" s="10">
        <f t="array" ref="E283">IFNA(INDEX('Player Page'!E:E,MATCH(A283,'Player Page'!A:A,)),"")</f>
        <v>7.4</v>
      </c>
      <c r="F283" s="10"/>
      <c r="G283" s="10"/>
      <c r="H283" s="12">
        <f t="array" ref="H283">ifna(XLOOKUP(A283,'Recent Minutes Tracker'!A:A,'Recent Minutes Tracker'!P:P,""))</f>
        <v>34.83333333</v>
      </c>
      <c r="I283" s="11">
        <f t="array" ref="I283">IFNA(INDEX('Opponent Defense'!$E$37:$E$67,MATCH(D283,'Opponent Defense'!$A$37:$A$67,0)),"")</f>
        <v>0.9759329006</v>
      </c>
      <c r="J283" s="11"/>
      <c r="K283" s="11">
        <f t="array" ref="K283">ifna(INDEX('Team Defense Hashtag Basketball'!N:N,MATCH(B283&amp;D283,'Team Defense Hashtag Basketball'!A:A,0)),"")</f>
        <v>0.935654807</v>
      </c>
      <c r="L283" s="11">
        <f>AVERAGE(I283:K283)</f>
        <v>0.9557938538</v>
      </c>
      <c r="M283" s="11"/>
      <c r="N283" s="14">
        <f>E283*I283*K283</f>
        <v>6.757208692</v>
      </c>
      <c r="O283" s="16"/>
      <c r="P283" s="16">
        <f>if(D283="","",N283-E283)</f>
        <v>-0.6427913079</v>
      </c>
      <c r="Q283" s="16">
        <f>iferror(if(L283&gt;1,(L283-1)/'Matchup Rating'!$E$4+5,(L283-1)/'Matchup Rating'!$E$9+5),"")</f>
        <v>4.013719247</v>
      </c>
      <c r="R283" s="17">
        <f t="array" ref="R283">IFNA(INDEX('Player Page'!J:J,MATCH(A283,'Player Page'!A:A,0)),"")</f>
        <v>0.9</v>
      </c>
      <c r="S283" s="10">
        <f t="array" ref="S283">IFNA(INDEX('Player Page'!K:K,MATCH(A283,'Player Page'!A:A,0)),"")</f>
        <v>2.8</v>
      </c>
      <c r="T283" s="10">
        <f t="array" ref="T283">IFNA(INDEX('Player Page'!L:L,MATCH(A283,'Player Page'!A:A,0)),"")</f>
        <v>30.2</v>
      </c>
      <c r="U283" s="20"/>
      <c r="V283" s="19" t="str">
        <f>#REF!*T283*#REF!/100</f>
        <v>#REF!</v>
      </c>
      <c r="W283" s="9" t="str">
        <f t="shared" si="171"/>
        <v>#REF!</v>
      </c>
      <c r="X283" s="9" t="str">
        <f t="array" ref="X283">INDEX('Recent Minutes Tracker'!O:O,MATCH('Recent Minutes Tracker'!A:A))</f>
        <v>#N/A</v>
      </c>
    </row>
    <row r="284" hidden="1">
      <c r="A284" s="2" t="str">
        <f>Inputs!B353</f>
        <v>Josh Minott</v>
      </c>
      <c r="B284" s="9" t="str">
        <f t="array" ref="B284:C284">IFNA(INDEX(Inputs!C:D,MATCH(A284,Inputs!B:B,)),"")</f>
        <v>SF</v>
      </c>
      <c r="C284" s="9" t="s">
        <v>51</v>
      </c>
      <c r="D284" s="9" t="str">
        <f t="array" ref="D284">ifna(INDEX(Inputs!F:F,MATCH(A284,Inputs!B:B,0)),"")</f>
        <v>ATL</v>
      </c>
      <c r="E284" s="10" t="str">
        <f t="array" ref="E284">IFNA(INDEX('Player Page'!E:E,MATCH(A284,'Player Page'!A:A,)),"")</f>
        <v/>
      </c>
      <c r="F284" s="10"/>
      <c r="G284" s="10"/>
      <c r="H284" s="12" t="str">
        <f t="array" ref="H284">ifna(XLOOKUP(A284,'Recent Minutes Tracker'!A:A,'Recent Minutes Tracker'!P:P,""))</f>
        <v/>
      </c>
      <c r="I284" s="11" t="str">
        <f t="array" ref="I284">IFNA(INDEX('Opponent Defense'!$D$37:$D$67,MATCH(D284,'Opponent Defense'!$A$37:$A$67)),"")</f>
        <v/>
      </c>
      <c r="J284" s="11"/>
      <c r="K284" s="11">
        <f t="array" ref="K284">ifna(INDEX('Team Defense Hashtag Basketball'!N:N,MATCH(B284&amp;D284,'Team Defense Hashtag Basketball'!A:A,0)),"")</f>
        <v>1.198135198</v>
      </c>
      <c r="L284" s="11"/>
      <c r="M284" s="11"/>
    </row>
    <row r="285" hidden="1">
      <c r="A285" s="2" t="str">
        <f>Inputs!B356</f>
        <v>Josh Okogie</v>
      </c>
      <c r="B285" s="9" t="str">
        <f t="array" ref="B285:C285">IFNA(INDEX(Inputs!C:D,MATCH(A285,Inputs!B:B,)),"")</f>
        <v>SG</v>
      </c>
      <c r="C285" s="9" t="s">
        <v>42</v>
      </c>
      <c r="D285" s="9" t="str">
        <f t="array" ref="D285">ifna(INDEX(Inputs!F:F,MATCH(A285,Inputs!B:B,0)),"")</f>
        <v>SAC</v>
      </c>
      <c r="E285" s="10">
        <f t="array" ref="E285">IFNA(INDEX('Player Page'!E:E,MATCH(A285,'Player Page'!A:A,)),"")</f>
        <v>5.1</v>
      </c>
      <c r="F285" s="10"/>
      <c r="G285" s="10"/>
      <c r="H285" s="12">
        <f t="array" ref="H285">ifna(XLOOKUP(A285,'Recent Minutes Tracker'!A:A,'Recent Minutes Tracker'!P:P,""))</f>
        <v>7.433333333</v>
      </c>
      <c r="I285" s="11">
        <f t="array" ref="I285">IFNA(INDEX('Opponent Defense'!$D$37:$D$67,MATCH(D285,'Opponent Defense'!$A$37:$A$67,0)),"")</f>
        <v>0.9902114023</v>
      </c>
      <c r="J285" s="11"/>
      <c r="K285" s="11">
        <f t="array" ref="K285">ifna(INDEX('Team Defense Hashtag Basketball'!N:N,MATCH(B285&amp;D285,'Team Defense Hashtag Basketball'!A:A,0)),"")</f>
        <v>1.008327025</v>
      </c>
      <c r="L285" s="11"/>
      <c r="M285" s="11"/>
      <c r="N285" s="14">
        <f>E285*I285*K285</f>
        <v>5.092130279</v>
      </c>
      <c r="O285" s="16"/>
      <c r="P285" s="16">
        <f>if(D285="","",N285-E285)</f>
        <v>-0.00786972147</v>
      </c>
      <c r="Q285" s="16"/>
    </row>
    <row r="286">
      <c r="A286" s="2" t="str">
        <f>Inputs!B333</f>
        <v>Giannis Antetokounmpo</v>
      </c>
      <c r="B286" s="9" t="str">
        <f t="array" ref="B286:C286">IFNA(INDEX(Inputs!C:D,MATCH(A286,Inputs!B:B,)),"")</f>
        <v>PF</v>
      </c>
      <c r="C286" s="9" t="s">
        <v>25</v>
      </c>
      <c r="D286" s="9" t="str">
        <f t="array" ref="D286">ifna(XLOOKUP(A286,Inputs!B:B,Inputs!F:F,""))</f>
        <v>OKC</v>
      </c>
      <c r="E286" s="10">
        <f t="array" ref="E286">IFNA(INDEX('Player Page'!E:E,MATCH(A286,'Player Page'!A:A,)),"")</f>
        <v>31.3</v>
      </c>
      <c r="F286" s="12">
        <f t="array" ref="F286">IFNA(INDEX('Player Page'!F:F,MATCH(A286,'Player Page'!A:A,)),"")</f>
        <v>0.8866855524</v>
      </c>
      <c r="G286" s="12">
        <f t="array" ref="G286">XLOOKUP(A286,'PPM L10'!B:B,'PPM L10'!X:X)</f>
        <v>0.8055555556</v>
      </c>
      <c r="H286" s="12">
        <f t="array" ref="H286">ifna(XLOOKUP(A286,'Recent Minutes Tracker'!A:A,'Recent Minutes Tracker'!P:P,""))</f>
        <v>36.4</v>
      </c>
      <c r="I286" s="11">
        <f t="array" ref="I286">IFNA(INDEX('Opponent Defense'!$E$37:$E$67,MATCH(D286,'Opponent Defense'!$A$37:$A$67,0)),"")</f>
        <v>0.9983984438</v>
      </c>
      <c r="J286" s="11">
        <f t="array" ref="J286">IFNA(INDEX('Opponent Defense'!$E$105:$E$134,MATCH(D286,'Opponent Defense'!$A$105:$A$134,0)),"")</f>
        <v>0.9422824471</v>
      </c>
      <c r="K286" s="11">
        <f t="array" ref="K286">ifna(INDEX('Team Defense Hashtag Basketball'!N:N,MATCH(B286&amp;D286,'Team Defense Hashtag Basketball'!A:A,0)),"")</f>
        <v>1.052141527</v>
      </c>
      <c r="L286" s="11">
        <f>I286*0.1+J286*0.4+K286*0.5</f>
        <v>1.002823587</v>
      </c>
      <c r="M286" s="13">
        <f>(F286+G286)/2*L286</f>
        <v>0.8485096487</v>
      </c>
      <c r="N286" s="14">
        <f>M286*L286*H286</f>
        <v>30.97295981</v>
      </c>
      <c r="O286" s="15"/>
      <c r="P286" s="9" t="str">
        <f>if(O286="","",N286-O286)</f>
        <v/>
      </c>
      <c r="Q286" s="16">
        <f>iferror(if(L286&gt;1,(L286-1)/'Matchup Rating'!$E$4+5,(L286-1)/'Matchup Rating'!$E$9+5),"")</f>
        <v>5.084636986</v>
      </c>
      <c r="R286" s="17">
        <f t="array" ref="R286">IFNA(INDEX('Player Page'!J:J,MATCH(A286,'Player Page'!A:A,0)),"")</f>
        <v>0.5</v>
      </c>
      <c r="S286" s="10">
        <f t="array" ref="S286">IFNA(INDEX('Player Page'!K:K,MATCH(A286,'Player Page'!A:A,0)),"")</f>
        <v>1.8</v>
      </c>
      <c r="T286" s="10">
        <f t="array" ref="T286">IFNA(INDEX('Player Page'!L:L,MATCH(A286,'Player Page'!A:A,0)),"")</f>
        <v>26.2</v>
      </c>
      <c r="U286" s="18">
        <f t="array" ref="U286">ifna(IF(OR(B286="PG",B286="SG"),XLOOKUP(D286,'Opponent Shot Stats'!$A$41:$A$70,'Opponent Shot Stats'!$R$41:$R$70),IF(OR(B286="SF",B286="PF"),XLOOKUP(D286,'Opponent Shot Stats'!$A$111:$A$140,'Opponent Shot Stats'!$R$111:$R$140),XLOOKUP(D286,'Opponent Shot Stats'!$A$181:$A$210,'Opponent Shot Stats'!$R$181:$R$210))),"")</f>
        <v>0.855704698</v>
      </c>
      <c r="V286" s="19">
        <f>R286*U286</f>
        <v>0.427852349</v>
      </c>
      <c r="W286" s="20">
        <f>V286-R286</f>
        <v>-0.07214765101</v>
      </c>
      <c r="X286" s="9" t="str">
        <f t="array" ref="X286">ifna(XLOOKUP(A286,'Recent Minutes Tracker'!A:A,'Recent Minutes Tracker'!O:O),"")</f>
        <v/>
      </c>
      <c r="Y286" s="10">
        <f t="array" ref="Y286">ifna(XLOOKUP(A286,'Recent Minutes Tracker'!A:A,'Recent Minutes Tracker'!M:M),"")</f>
        <v>-1.9</v>
      </c>
    </row>
    <row r="287" hidden="1">
      <c r="A287" s="2" t="str">
        <f>Inputs!B276</f>
        <v>Joshua Primo</v>
      </c>
      <c r="B287" s="9" t="str">
        <f t="array" ref="B287:C287">IFNA(INDEX(Inputs!C:D,MATCH(A287,Inputs!B:B,)),"")</f>
        <v>SG</v>
      </c>
      <c r="C287" s="9" t="s">
        <v>36</v>
      </c>
      <c r="D287" s="9" t="str">
        <f t="array" ref="D287">ifna(INDEX(Inputs!F:F,MATCH(A287,Inputs!B:B,0)),"")</f>
        <v>UTA</v>
      </c>
      <c r="E287" s="10" t="str">
        <f t="array" ref="E287">IFNA(INDEX('Player Page'!E:E,MATCH(A287,'Player Page'!A:A,)),"")</f>
        <v/>
      </c>
      <c r="F287" s="10"/>
      <c r="G287" s="10"/>
      <c r="H287" s="12">
        <f t="array" ref="H287">ifna(XLOOKUP(A287,'Recent Minutes Tracker'!A:A,'Recent Minutes Tracker'!P:P,""))</f>
        <v>0</v>
      </c>
      <c r="I287" s="11">
        <f t="array" ref="I287">IFNA(INDEX('Opponent Defense'!$D$37:$D$67,MATCH(D287,'Opponent Defense'!$A$37:$A$67,0)),"")</f>
        <v>1.036578444</v>
      </c>
      <c r="J287" s="11"/>
      <c r="K287" s="11">
        <f t="array" ref="K287">ifna(INDEX('Team Defense Hashtag Basketball'!N:N,MATCH(B287&amp;D287,'Team Defense Hashtag Basketball'!A:A,0)),"")</f>
        <v>1.14004542</v>
      </c>
      <c r="L287" s="11"/>
      <c r="M287" s="11"/>
    </row>
    <row r="288">
      <c r="A288" s="2" t="str">
        <f>Inputs!B38</f>
        <v>Malik Beasley</v>
      </c>
      <c r="B288" s="9" t="str">
        <f t="array" ref="B288:C288">IFNA(INDEX(Inputs!C:D,MATCH(A288,Inputs!B:B,)),"")</f>
        <v>SG</v>
      </c>
      <c r="C288" s="9" t="s">
        <v>25</v>
      </c>
      <c r="D288" s="9" t="str">
        <f t="array" ref="D288">ifna(XLOOKUP(A288,Inputs!B:B,Inputs!F:F,""))</f>
        <v>OKC</v>
      </c>
      <c r="E288" s="10">
        <f t="array" ref="E288">IFNA(INDEX('Player Page'!E:E,MATCH(A288,'Player Page'!A:A,)),"")</f>
        <v>11.1</v>
      </c>
      <c r="F288" s="12">
        <f t="array" ref="F288">IFNA(INDEX('Player Page'!F:F,MATCH(A288,'Player Page'!A:A,)),"")</f>
        <v>0.3775510204</v>
      </c>
      <c r="G288" s="12">
        <f t="array" ref="G288">XLOOKUP(A288,'PPM L10'!B:B,'PPM L10'!X:X)</f>
        <v>0.35</v>
      </c>
      <c r="H288" s="12">
        <f t="array" ref="H288">ifna(XLOOKUP(A288,'Recent Minutes Tracker'!A:A,'Recent Minutes Tracker'!P:P,""))</f>
        <v>29.66666667</v>
      </c>
      <c r="I288" s="11">
        <f t="array" ref="I288">IFNA(INDEX('Opponent Defense'!$E$37:$E$67,MATCH(D288,'Opponent Defense'!$A$37:$A$67,0)),"")</f>
        <v>0.9983984438</v>
      </c>
      <c r="J288" s="11">
        <f t="array" ref="J288">IFNA(INDEX('Opponent Defense'!$E$105:$E$134,MATCH(D288,'Opponent Defense'!$A$105:$A$134,0)),"")</f>
        <v>0.9422824471</v>
      </c>
      <c r="K288" s="11">
        <f t="array" ref="K288">ifna(INDEX('Team Defense Hashtag Basketball'!N:N,MATCH(B288&amp;D288,'Team Defense Hashtag Basketball'!A:A,0)),"")</f>
        <v>1.049205148</v>
      </c>
      <c r="L288" s="11">
        <f>I288*0.1+J288*0.4+K288*0.5</f>
        <v>1.001355397</v>
      </c>
      <c r="M288" s="13">
        <f>(F288+G288)/2*L288</f>
        <v>0.3642685704</v>
      </c>
      <c r="N288" s="14">
        <f>M288*L288*H288</f>
        <v>10.82128154</v>
      </c>
      <c r="O288" s="15"/>
      <c r="P288" s="9" t="str">
        <f>if(O288="","",N288-O288)</f>
        <v/>
      </c>
      <c r="Q288" s="16">
        <f>iferror(if(L288&gt;1,(L288-1)/'Matchup Rating'!$E$4+5,(L288-1)/'Matchup Rating'!$E$9+5),"")</f>
        <v>5.040628013</v>
      </c>
      <c r="R288" s="17">
        <f t="array" ref="R288">IFNA(INDEX('Player Page'!J:J,MATCH(A288,'Player Page'!A:A,0)),"")</f>
        <v>2.7</v>
      </c>
      <c r="S288" s="10">
        <f t="array" ref="S288">IFNA(INDEX('Player Page'!K:K,MATCH(A288,'Player Page'!A:A,0)),"")</f>
        <v>6.1</v>
      </c>
      <c r="T288" s="10">
        <f t="array" ref="T288">IFNA(INDEX('Player Page'!L:L,MATCH(A288,'Player Page'!A:A,0)),"")</f>
        <v>44.6</v>
      </c>
      <c r="U288" s="18">
        <f t="array" ref="U288">ifna(IF(OR(B288="PG",B288="SG"),XLOOKUP(D288,'Opponent Shot Stats'!$A$41:$A$70,'Opponent Shot Stats'!$R$41:$R$70),IF(OR(B288="SF",B288="PF"),XLOOKUP(D288,'Opponent Shot Stats'!$A$111:$A$140,'Opponent Shot Stats'!$R$111:$R$140),XLOOKUP(D288,'Opponent Shot Stats'!$A$181:$A$210,'Opponent Shot Stats'!$R$181:$R$210))),"")</f>
        <v>1.471195185</v>
      </c>
      <c r="V288" s="19">
        <f>R288*U288</f>
        <v>3.972226999</v>
      </c>
      <c r="W288" s="20">
        <f>V288-R288</f>
        <v>1.272226999</v>
      </c>
      <c r="X288" s="9" t="str">
        <f t="array" ref="X288">ifna(XLOOKUP(A288,'Recent Minutes Tracker'!A:A,'Recent Minutes Tracker'!O:O),"")</f>
        <v/>
      </c>
      <c r="Y288" s="10">
        <f t="array" ref="Y288">ifna(XLOOKUP(A288,'Recent Minutes Tracker'!A:A,'Recent Minutes Tracker'!M:M),"")</f>
        <v>-2.4</v>
      </c>
    </row>
    <row r="289" hidden="1">
      <c r="A289" s="2" t="str">
        <f>Inputs!B478</f>
        <v>Julian Champagnie</v>
      </c>
      <c r="B289" s="9" t="str">
        <f t="array" ref="B289:C289">IFNA(INDEX(Inputs!C:D,MATCH(A289,Inputs!B:B,)),"")</f>
        <v>SF</v>
      </c>
      <c r="C289" s="9" t="s">
        <v>41</v>
      </c>
      <c r="D289" s="9" t="str">
        <f t="array" ref="D289">ifna(INDEX(Inputs!F:F,MATCH(A289,Inputs!B:B,0)),"")</f>
        <v>DEN</v>
      </c>
      <c r="E289" s="10">
        <f t="array" ref="E289">IFNA(INDEX('Player Page'!E:E,MATCH(A289,'Player Page'!A:A,)),"")</f>
        <v>5.9</v>
      </c>
      <c r="F289" s="10"/>
      <c r="G289" s="10"/>
      <c r="H289" s="12">
        <f t="array" ref="H289">ifna(XLOOKUP(A289,'Recent Minutes Tracker'!A:A,'Recent Minutes Tracker'!P:P,""))</f>
        <v>34.63333333</v>
      </c>
      <c r="I289" s="11">
        <f t="array" ref="I289">IFNA(INDEX('Opponent Defense'!$D$37:$D$67,MATCH(D289,'Opponent Defense'!$A$37:$A$67,0)),"")</f>
        <v>0.9097894709</v>
      </c>
      <c r="J289" s="11"/>
      <c r="K289" s="11">
        <f t="array" ref="K289">ifna(INDEX('Team Defense Hashtag Basketball'!N:N,MATCH(B289&amp;D289,'Team Defense Hashtag Basketball'!A:A,0)),"")</f>
        <v>0.8717948718</v>
      </c>
      <c r="L289" s="11"/>
      <c r="M289" s="11"/>
    </row>
    <row r="290" hidden="1">
      <c r="A290" s="2" t="str">
        <f>Inputs!B107</f>
        <v>Julian Phillips</v>
      </c>
      <c r="B290" s="9" t="str">
        <f t="array" ref="B290:C290">IFNA(INDEX(Inputs!C:D,MATCH(A290,Inputs!B:B,)),"")</f>
        <v>SF</v>
      </c>
      <c r="C290" s="9" t="s">
        <v>30</v>
      </c>
      <c r="D290" s="9" t="str">
        <f t="array" ref="D290">ifna(INDEX(Inputs!F:F,MATCH(A290,Inputs!B:B,0)),"")</f>
        <v>WAS</v>
      </c>
      <c r="E290" s="10" t="str">
        <f t="array" ref="E290">IFNA(INDEX('Player Page'!E:E,MATCH(A290,'Player Page'!A:A,)),"")</f>
        <v/>
      </c>
      <c r="F290" s="10"/>
      <c r="G290" s="10"/>
      <c r="H290" s="12">
        <f t="array" ref="H290">ifna(XLOOKUP(A290,'Recent Minutes Tracker'!A:A,'Recent Minutes Tracker'!P:P,""))</f>
        <v>9.7</v>
      </c>
      <c r="I290" s="11">
        <f t="array" ref="I290">IFNA(INDEX('Opponent Defense'!$D$37:$D$67,MATCH(D290,'Opponent Defense'!$A$37:$A$67)),"")</f>
        <v>1.019289039</v>
      </c>
      <c r="J290" s="11"/>
      <c r="K290" s="11">
        <f t="array" ref="K290">ifna(INDEX('Team Defense Hashtag Basketball'!N:N,MATCH(B290&amp;D290,'Team Defense Hashtag Basketball'!A:A,0)),"")</f>
        <v>1.048951049</v>
      </c>
      <c r="L290" s="11"/>
      <c r="M290" s="11"/>
    </row>
    <row r="291" hidden="1">
      <c r="A291" s="2" t="str">
        <f>Inputs!B167</f>
        <v>Julian Strawther</v>
      </c>
      <c r="B291" s="9" t="str">
        <f t="array" ref="B291:C291">IFNA(INDEX(Inputs!C:D,MATCH(A291,Inputs!B:B,)),"")</f>
        <v>SF</v>
      </c>
      <c r="C291" s="9" t="s">
        <v>43</v>
      </c>
      <c r="D291" s="9" t="str">
        <f t="array" ref="D291">ifna(INDEX(Inputs!F:F,MATCH(A291,Inputs!B:B,0)),"")</f>
        <v>SAS</v>
      </c>
      <c r="E291" s="10" t="str">
        <f t="array" ref="E291">IFNA(INDEX('Player Page'!E:E,MATCH(A291,'Player Page'!A:A,)),"")</f>
        <v/>
      </c>
      <c r="F291" s="10"/>
      <c r="G291" s="10"/>
      <c r="H291" s="12">
        <f t="array" ref="H291">ifna(XLOOKUP(A291,'Recent Minutes Tracker'!A:A,'Recent Minutes Tracker'!P:P,""))</f>
        <v>6.433333333</v>
      </c>
      <c r="I291" s="11">
        <f t="array" ref="I291">IFNA(INDEX('Opponent Defense'!$D$37:$D$67,MATCH(D291,'Opponent Defense'!$A$37:$A$67,0)),"")</f>
        <v>1.067751766</v>
      </c>
      <c r="J291" s="11"/>
      <c r="K291" s="11">
        <f t="array" ref="K291">ifna(INDEX('Team Defense Hashtag Basketball'!N:N,MATCH(B291&amp;D291,'Team Defense Hashtag Basketball'!A:A,0)),"")</f>
        <v>0.7692307692</v>
      </c>
      <c r="L291" s="11"/>
      <c r="M291" s="11"/>
      <c r="N291" s="14">
        <f>E291*I291*K291</f>
        <v>0</v>
      </c>
      <c r="O291" s="11"/>
      <c r="P291" s="16">
        <f>N291-E291</f>
        <v>0</v>
      </c>
      <c r="Q291" s="11"/>
    </row>
    <row r="292">
      <c r="A292" s="2" t="str">
        <f>Inputs!B336</f>
        <v>Damian Lillard</v>
      </c>
      <c r="B292" s="9" t="str">
        <f t="array" ref="B292:C292">IFNA(INDEX(Inputs!C:D,MATCH(A292,Inputs!B:B,)),"")</f>
        <v>PG</v>
      </c>
      <c r="C292" s="9" t="s">
        <v>25</v>
      </c>
      <c r="D292" s="9" t="str">
        <f t="array" ref="D292">ifna(XLOOKUP(A292,Inputs!B:B,Inputs!F:F,""))</f>
        <v>OKC</v>
      </c>
      <c r="E292" s="10">
        <f t="array" ref="E292">IFNA(INDEX('Player Page'!E:E,MATCH(A292,'Player Page'!A:A,)),"")</f>
        <v>25.2</v>
      </c>
      <c r="F292" s="12">
        <f t="array" ref="F292">IFNA(INDEX('Player Page'!F:F,MATCH(A292,'Player Page'!A:A,)),"")</f>
        <v>0.7138810198</v>
      </c>
      <c r="G292" s="12">
        <f t="array" ref="G292">XLOOKUP(A292,'PPM L10'!B:B,'PPM L10'!X:X)</f>
        <v>0.6277777778</v>
      </c>
      <c r="H292" s="12">
        <f t="array" ref="H292">ifna(XLOOKUP(A292,'Recent Minutes Tracker'!A:A,'Recent Minutes Tracker'!P:P,""))</f>
        <v>38.43333333</v>
      </c>
      <c r="I292" s="11">
        <f t="array" ref="I292">IFNA(INDEX('Opponent Defense'!$E$37:$E$67,MATCH(D292,'Opponent Defense'!$A$37:$A$67,0)),"")</f>
        <v>0.9983984438</v>
      </c>
      <c r="J292" s="11">
        <f t="array" ref="J292">IFNA(INDEX('Opponent Defense'!$E$105:$E$134,MATCH(D292,'Opponent Defense'!$A$105:$A$134,0)),"")</f>
        <v>0.9422824471</v>
      </c>
      <c r="K292" s="11">
        <f t="array" ref="K292">ifna(INDEX('Team Defense Hashtag Basketball'!N:N,MATCH(B292&amp;D292,'Team Defense Hashtag Basketball'!A:A,0)),"")</f>
        <v>1.031982942</v>
      </c>
      <c r="L292" s="11">
        <f>I292*0.1+J292*0.4+K292*0.5</f>
        <v>0.9927442944</v>
      </c>
      <c r="M292" s="13">
        <f>(F292+G292)/2*L292</f>
        <v>0.6659620582</v>
      </c>
      <c r="N292" s="14">
        <f>M292*L292*H292</f>
        <v>25.40943096</v>
      </c>
      <c r="O292" s="15"/>
      <c r="P292" s="9" t="str">
        <f>if(O292="","",N292-O292)</f>
        <v/>
      </c>
      <c r="Q292" s="16">
        <f>iferror(if(L292&gt;1,(L292-1)/'Matchup Rating'!$E$4+5,(L292-1)/'Matchup Rating'!$E$9+5),"")</f>
        <v>4.838118375</v>
      </c>
      <c r="R292" s="17">
        <f t="array" ref="R292">IFNA(INDEX('Player Page'!J:J,MATCH(A292,'Player Page'!A:A,0)),"")</f>
        <v>3</v>
      </c>
      <c r="S292" s="10">
        <f t="array" ref="S292">IFNA(INDEX('Player Page'!K:K,MATCH(A292,'Player Page'!A:A,0)),"")</f>
        <v>8.5</v>
      </c>
      <c r="T292" s="10">
        <f t="array" ref="T292">IFNA(INDEX('Player Page'!L:L,MATCH(A292,'Player Page'!A:A,0)),"")</f>
        <v>35.1</v>
      </c>
      <c r="U292" s="18">
        <f t="array" ref="U292">ifna(IF(OR(B292="PG",B292="SG"),XLOOKUP(D292,'Opponent Shot Stats'!$A$41:$A$70,'Opponent Shot Stats'!$R$41:$R$70),IF(OR(B292="SF",B292="PF"),XLOOKUP(D292,'Opponent Shot Stats'!$A$111:$A$140,'Opponent Shot Stats'!$R$111:$R$140),XLOOKUP(D292,'Opponent Shot Stats'!$A$181:$A$210,'Opponent Shot Stats'!$R$181:$R$210))),"")</f>
        <v>1.471195185</v>
      </c>
      <c r="V292" s="19">
        <f>R292*U292</f>
        <v>4.413585555</v>
      </c>
      <c r="W292" s="20">
        <f>V292-R292</f>
        <v>1.413585555</v>
      </c>
      <c r="X292" s="9" t="str">
        <f t="array" ref="X292">ifna(XLOOKUP(A292,'Recent Minutes Tracker'!A:A,'Recent Minutes Tracker'!O:O),"")</f>
        <v/>
      </c>
      <c r="Y292" s="10">
        <f t="array" ref="Y292">ifna(XLOOKUP(A292,'Recent Minutes Tracker'!A:A,'Recent Minutes Tracker'!M:M),"")</f>
        <v>0.2</v>
      </c>
    </row>
    <row r="293" hidden="1">
      <c r="A293" s="2" t="str">
        <f>Inputs!B205</f>
        <v>Justin Holiday</v>
      </c>
      <c r="B293" s="9" t="str">
        <f t="array" ref="B293:C293">IFNA(INDEX(Inputs!C:D,MATCH(A293,Inputs!B:B,)),"")</f>
        <v>SF</v>
      </c>
      <c r="C293" s="9" t="s">
        <v>43</v>
      </c>
      <c r="D293" s="9" t="str">
        <f t="array" ref="D293">ifna(INDEX(Inputs!F:F,MATCH(A293,Inputs!B:B,0)),"")</f>
        <v>SAS</v>
      </c>
      <c r="E293" s="10" t="str">
        <f t="array" ref="E293">IFNA(INDEX('Player Page'!E:E,MATCH(A293,'Player Page'!A:A,)),"")</f>
        <v/>
      </c>
      <c r="F293" s="10"/>
      <c r="G293" s="10"/>
      <c r="H293" s="12">
        <f t="array" ref="H293">ifna(XLOOKUP(A293,'Recent Minutes Tracker'!A:A,'Recent Minutes Tracker'!P:P,""))</f>
        <v>17.9</v>
      </c>
      <c r="I293" s="11">
        <f t="array" ref="I293">IFNA(INDEX('Opponent Defense'!$D$37:$D$67,MATCH(D293,'Opponent Defense'!$A$37:$A$67)),"")</f>
        <v>1.019289039</v>
      </c>
      <c r="J293" s="11"/>
      <c r="K293" s="11">
        <f t="array" ref="K293">ifna(INDEX('Team Defense Hashtag Basketball'!N:N,MATCH(B293&amp;D293,'Team Defense Hashtag Basketball'!A:A,0)),"")</f>
        <v>0.7692307692</v>
      </c>
      <c r="L293" s="11"/>
      <c r="M293" s="11"/>
    </row>
    <row r="294" hidden="1">
      <c r="A294" s="2" t="str">
        <f>Inputs!B106</f>
        <v>Justin Lewis</v>
      </c>
      <c r="B294" s="9" t="str">
        <f t="array" ref="B294:C294">IFNA(INDEX(Inputs!C:D,MATCH(A294,Inputs!B:B,)),"")</f>
        <v>SF</v>
      </c>
      <c r="C294" s="9" t="s">
        <v>30</v>
      </c>
      <c r="D294" s="9" t="str">
        <f t="array" ref="D294">ifna(INDEX(Inputs!F:F,MATCH(A294,Inputs!B:B,0)),"")</f>
        <v>WAS</v>
      </c>
      <c r="E294" s="10" t="str">
        <f t="array" ref="E294">IFNA(INDEX('Player Page'!E:E,MATCH(A294,'Player Page'!A:A,)),"")</f>
        <v/>
      </c>
      <c r="F294" s="10"/>
      <c r="G294" s="10"/>
      <c r="H294" s="12" t="str">
        <f t="array" ref="H294">ifna(XLOOKUP(A294,'Recent Minutes Tracker'!A:A,'Recent Minutes Tracker'!P:P,""))</f>
        <v/>
      </c>
      <c r="I294" s="11">
        <f t="array" ref="I294">IFNA(INDEX('Opponent Defense'!$D$37:$D$67,MATCH(D294,'Opponent Defense'!$A$37:$A$67,0)),"")</f>
        <v>1.112809004</v>
      </c>
      <c r="J294" s="11"/>
      <c r="K294" s="11">
        <f t="array" ref="K294">ifna(INDEX('Team Defense Hashtag Basketball'!N:N,MATCH(B294&amp;D294,'Team Defense Hashtag Basketball'!A:A,0)),"")</f>
        <v>1.048951049</v>
      </c>
      <c r="L294" s="11"/>
      <c r="M294" s="11"/>
    </row>
    <row r="295" hidden="1">
      <c r="A295" s="2" t="str">
        <f>Inputs!B450</f>
        <v>Justin Minaya</v>
      </c>
      <c r="B295" s="9" t="str">
        <f t="array" ref="B295:C295">IFNA(INDEX(Inputs!C:D,MATCH(A295,Inputs!B:B,)),"")</f>
        <v>SF</v>
      </c>
      <c r="C295" s="9" t="s">
        <v>55</v>
      </c>
      <c r="D295" s="9" t="str">
        <f t="array" ref="D295">ifna(INDEX(Inputs!F:F,MATCH(A295,Inputs!B:B,0)),"")</f>
        <v>HOU</v>
      </c>
      <c r="E295" s="10" t="str">
        <f t="array" ref="E295">IFNA(INDEX('Player Page'!E:E,MATCH(A295,'Player Page'!A:A,)),"")</f>
        <v/>
      </c>
      <c r="F295" s="10"/>
      <c r="G295" s="10"/>
      <c r="H295" s="12">
        <f t="array" ref="H295">ifna(XLOOKUP(A295,'Recent Minutes Tracker'!A:A,'Recent Minutes Tracker'!P:P,""))</f>
        <v>18.63333333</v>
      </c>
      <c r="I295" s="11">
        <f t="array" ref="I295">IFNA(INDEX('Opponent Defense'!$D$37:$D$67,MATCH(D295,'Opponent Defense'!$A$37:$A$67,0)),"")</f>
        <v>1.013525904</v>
      </c>
      <c r="J295" s="11"/>
      <c r="K295" s="11">
        <f t="array" ref="K295">ifna(INDEX('Team Defense Hashtag Basketball'!N:N,MATCH(B295&amp;D295,'Team Defense Hashtag Basketball'!A:A,0)),"")</f>
        <v>0.9324009324</v>
      </c>
      <c r="L295" s="11"/>
      <c r="M295" s="11"/>
    </row>
    <row r="296">
      <c r="A296" s="2" t="str">
        <f>Inputs!B283</f>
        <v>Brook Lopez</v>
      </c>
      <c r="B296" s="9" t="str">
        <f t="array" ref="B296:C296">IFNA(INDEX(Inputs!C:D,MATCH(A296,Inputs!B:B,)),"")</f>
        <v>C</v>
      </c>
      <c r="C296" s="9" t="s">
        <v>25</v>
      </c>
      <c r="D296" s="9" t="str">
        <f t="array" ref="D296">ifna(XLOOKUP(A296,Inputs!B:B,Inputs!F:F,""))</f>
        <v>OKC</v>
      </c>
      <c r="E296" s="10">
        <f t="array" ref="E296">IFNA(INDEX('Player Page'!E:E,MATCH(A296,'Player Page'!A:A,)),"")</f>
        <v>13.3</v>
      </c>
      <c r="F296" s="12">
        <f t="array" ref="F296">IFNA(INDEX('Player Page'!F:F,MATCH(A296,'Player Page'!A:A,)),"")</f>
        <v>0.4169278997</v>
      </c>
      <c r="G296" s="12">
        <f t="array" ref="G296">XLOOKUP(A296,'PPM L10'!B:B,'PPM L10'!X:X)</f>
        <v>0.4416666667</v>
      </c>
      <c r="H296" s="12">
        <f t="array" ref="H296">ifna(XLOOKUP(A296,'Recent Minutes Tracker'!A:A,'Recent Minutes Tracker'!P:P,""))</f>
        <v>29</v>
      </c>
      <c r="I296" s="11">
        <f t="array" ref="I296">IFNA(INDEX('Opponent Defense'!$E$37:$E$67,MATCH(D296,'Opponent Defense'!$A$37:$A$67,0)),"")</f>
        <v>0.9983984438</v>
      </c>
      <c r="J296" s="11">
        <f t="array" ref="J296">IFNA(INDEX('Opponent Defense'!$E$105:$E$134,MATCH(D296,'Opponent Defense'!$A$105:$A$134,0)),"")</f>
        <v>0.9422824471</v>
      </c>
      <c r="K296" s="11">
        <f t="array" ref="K296">ifna(INDEX('Team Defense Hashtag Basketball'!N:N,MATCH(B296&amp;D296,'Team Defense Hashtag Basketball'!A:A,0)),"")</f>
        <v>0.9376450565</v>
      </c>
      <c r="L296" s="11">
        <f>I296*0.1+J296*0.4+K296*0.5</f>
        <v>0.9455753514</v>
      </c>
      <c r="M296" s="13">
        <f>(F296+G296)/2*L296</f>
        <v>0.4059329294</v>
      </c>
      <c r="N296" s="14">
        <f>M296*L296*H296</f>
        <v>11.131365</v>
      </c>
      <c r="O296" s="15"/>
      <c r="P296" s="9" t="str">
        <f>if(O296="","",N296-O296)</f>
        <v/>
      </c>
      <c r="Q296" s="16">
        <f>iferror(if(L296&gt;1,(L296-1)/'Matchup Rating'!$E$4+5,(L296-1)/'Matchup Rating'!$E$9+5),"")</f>
        <v>3.785734837</v>
      </c>
      <c r="R296" s="17">
        <f t="array" ref="R296">IFNA(INDEX('Player Page'!J:J,MATCH(A296,'Player Page'!A:A,0)),"")</f>
        <v>1.8</v>
      </c>
      <c r="S296" s="10">
        <f t="array" ref="S296">IFNA(INDEX('Player Page'!K:K,MATCH(A296,'Player Page'!A:A,0)),"")</f>
        <v>5.1</v>
      </c>
      <c r="T296" s="10">
        <f t="array" ref="T296">IFNA(INDEX('Player Page'!L:L,MATCH(A296,'Player Page'!A:A,0)),"")</f>
        <v>34.8</v>
      </c>
      <c r="U296" s="18">
        <f t="array" ref="U296">ifna(IF(OR(B296="PG",B296="SG"),XLOOKUP(D296,'Opponent Shot Stats'!$A$41:$A$70,'Opponent Shot Stats'!$R$41:$R$70),IF(OR(B296="SF",B296="PF"),XLOOKUP(D296,'Opponent Shot Stats'!$A$111:$A$140,'Opponent Shot Stats'!$R$111:$R$140),XLOOKUP(D296,'Opponent Shot Stats'!$A$181:$A$210,'Opponent Shot Stats'!$R$181:$R$210))),"")</f>
        <v>0.7746478873</v>
      </c>
      <c r="V296" s="19">
        <f>R296*U296</f>
        <v>1.394366197</v>
      </c>
      <c r="W296" s="20">
        <f>V296-R296</f>
        <v>-0.4056338028</v>
      </c>
      <c r="X296" s="9" t="str">
        <f t="array" ref="X296">ifna(XLOOKUP(A296,'Recent Minutes Tracker'!A:A,'Recent Minutes Tracker'!O:O),"")</f>
        <v/>
      </c>
      <c r="Y296" s="10">
        <f t="array" ref="Y296">ifna(XLOOKUP(A296,'Recent Minutes Tracker'!A:A,'Recent Minutes Tracker'!M:M),"")</f>
        <v>0.2</v>
      </c>
    </row>
    <row r="297" hidden="1">
      <c r="A297" s="2" t="str">
        <f>Inputs!B418</f>
        <v>K.J. Martin</v>
      </c>
      <c r="B297" s="9" t="str">
        <f t="array" ref="B297:C297">IFNA(INDEX(Inputs!C:D,MATCH(A297,Inputs!B:B,)),"")</f>
        <v>SF</v>
      </c>
      <c r="C297" s="9" t="s">
        <v>52</v>
      </c>
      <c r="D297" s="9" t="str">
        <f t="array" ref="D297">ifna(INDEX(Inputs!F:F,MATCH(A297,Inputs!B:B,0)),"")</f>
        <v>ORL</v>
      </c>
      <c r="E297" s="10" t="str">
        <f t="array" ref="E297">IFNA(INDEX('Player Page'!E:E,MATCH(A297,'Player Page'!A:A,)),"")</f>
        <v/>
      </c>
      <c r="F297" s="10"/>
      <c r="G297" s="10"/>
      <c r="H297" s="12" t="str">
        <f t="array" ref="H297">ifna(XLOOKUP(A297,'Recent Minutes Tracker'!A:A,'Recent Minutes Tracker'!P:P,""))</f>
        <v/>
      </c>
      <c r="I297" s="11">
        <f t="array" ref="I297">IFNA(INDEX('Opponent Defense'!$D$37:$D$67,MATCH(D297,'Opponent Defense'!$A$37:$A$67)),"")</f>
        <v>1.038412169</v>
      </c>
      <c r="J297" s="11"/>
      <c r="K297" s="11">
        <f t="array" ref="K297">ifna(INDEX('Team Defense Hashtag Basketball'!N:N,MATCH(B297&amp;D297,'Team Defense Hashtag Basketball'!A:A,0)),"")</f>
        <v>0.9743589744</v>
      </c>
      <c r="L297" s="11"/>
      <c r="M297" s="11"/>
    </row>
    <row r="298">
      <c r="A298" s="2" t="str">
        <f>Inputs!B317</f>
        <v>Khris Middleton</v>
      </c>
      <c r="B298" s="9" t="str">
        <f t="array" ref="B298:C298">IFNA(INDEX(Inputs!C:D,MATCH(A298,Inputs!B:B,)),"")</f>
        <v>SF</v>
      </c>
      <c r="C298" s="9" t="s">
        <v>25</v>
      </c>
      <c r="D298" s="9" t="str">
        <f t="array" ref="D298">ifna(XLOOKUP(A298,Inputs!B:B,Inputs!F:F,""))</f>
        <v>OKC</v>
      </c>
      <c r="E298" s="10">
        <f t="array" ref="E298">IFNA(INDEX('Player Page'!E:E,MATCH(A298,'Player Page'!A:A,)),"")</f>
        <v>15</v>
      </c>
      <c r="F298" s="12">
        <f t="array" ref="F298">IFNA(INDEX('Player Page'!F:F,MATCH(A298,'Player Page'!A:A,)),"")</f>
        <v>0.5617977528</v>
      </c>
      <c r="G298" s="12">
        <f t="array" ref="G298">XLOOKUP(A298,'PPM L10'!B:B,'PPM L10'!X:X)</f>
        <v>0.5416666667</v>
      </c>
      <c r="H298" s="12">
        <f t="array" ref="H298">ifna(XLOOKUP(A298,'Recent Minutes Tracker'!A:A,'Recent Minutes Tracker'!P:P,""))</f>
        <v>27.6</v>
      </c>
      <c r="I298" s="11">
        <f t="array" ref="I298">IFNA(INDEX('Opponent Defense'!$E$37:$E$67,MATCH(D298,'Opponent Defense'!$A$37:$A$67,0)),"")</f>
        <v>0.9983984438</v>
      </c>
      <c r="J298" s="11">
        <f t="array" ref="J298">IFNA(INDEX('Opponent Defense'!$E$105:$E$134,MATCH(D298,'Opponent Defense'!$A$105:$A$134,0)),"")</f>
        <v>0.9422824471</v>
      </c>
      <c r="K298" s="11">
        <f t="array" ref="K298">ifna(INDEX('Team Defense Hashtag Basketball'!N:N,MATCH(B298&amp;D298,'Team Defense Hashtag Basketball'!A:A,0)),"")</f>
        <v>0.9324009324</v>
      </c>
      <c r="L298" s="11">
        <f t="shared" ref="L298:L300" si="172">I298*0.1+J298*0.4+K298*0.5</f>
        <v>0.9429532894</v>
      </c>
      <c r="M298" s="13">
        <f t="shared" ref="M298:M300" si="173">(F298+G298)/2*L298</f>
        <v>0.520257702</v>
      </c>
      <c r="N298" s="14">
        <f t="shared" ref="N298:N300" si="174">M298*L298*H298</f>
        <v>13.53997244</v>
      </c>
      <c r="O298" s="15"/>
      <c r="P298" s="9" t="str">
        <f t="shared" ref="P298:P300" si="175">if(O298="","",N298-O298)</f>
        <v/>
      </c>
      <c r="Q298" s="16">
        <f>iferror(if(L298&gt;1,(L298-1)/'Matchup Rating'!$E$4+5,(L298-1)/'Matchup Rating'!$E$9+5),"")</f>
        <v>3.727234163</v>
      </c>
      <c r="R298" s="17">
        <f t="array" ref="R298">IFNA(INDEX('Player Page'!J:J,MATCH(A298,'Player Page'!A:A,0)),"")</f>
        <v>1.7</v>
      </c>
      <c r="S298" s="10">
        <f t="array" ref="S298">IFNA(INDEX('Player Page'!K:K,MATCH(A298,'Player Page'!A:A,0)),"")</f>
        <v>4.6</v>
      </c>
      <c r="T298" s="10">
        <f t="array" ref="T298">IFNA(INDEX('Player Page'!L:L,MATCH(A298,'Player Page'!A:A,0)),"")</f>
        <v>37.5</v>
      </c>
      <c r="U298" s="18">
        <f t="array" ref="U298">ifna(IF(OR(B298="PG",B298="SG"),XLOOKUP(D298,'Opponent Shot Stats'!$A$41:$A$70,'Opponent Shot Stats'!$R$41:$R$70),IF(OR(B298="SF",B298="PF"),XLOOKUP(D298,'Opponent Shot Stats'!$A$111:$A$140,'Opponent Shot Stats'!$R$111:$R$140),XLOOKUP(D298,'Opponent Shot Stats'!$A$181:$A$210,'Opponent Shot Stats'!$R$181:$R$210))),"")</f>
        <v>0.855704698</v>
      </c>
      <c r="V298" s="19">
        <f t="shared" ref="V298:V300" si="176">R298*U298</f>
        <v>1.454697987</v>
      </c>
      <c r="W298" s="20">
        <f t="shared" ref="W298:W300" si="177">V298-R298</f>
        <v>-0.2453020134</v>
      </c>
      <c r="X298" s="9" t="str">
        <f t="array" ref="X298">ifna(XLOOKUP(A298,'Recent Minutes Tracker'!A:A,'Recent Minutes Tracker'!O:O),"")</f>
        <v/>
      </c>
      <c r="Y298" s="10">
        <f t="array" ref="Y298">ifna(XLOOKUP(A298,'Recent Minutes Tracker'!A:A,'Recent Minutes Tracker'!M:M),"")</f>
        <v>-7.3</v>
      </c>
    </row>
    <row r="299">
      <c r="A299" s="2" t="str">
        <f>Inputs!B470</f>
        <v>Karl-Anthony Towns</v>
      </c>
      <c r="B299" s="9" t="str">
        <f t="array" ref="B299:C299">IFNA(INDEX(Inputs!C:D,MATCH(A299,Inputs!B:B,)),"")</f>
        <v>PF</v>
      </c>
      <c r="C299" s="9" t="s">
        <v>51</v>
      </c>
      <c r="D299" s="9" t="str">
        <f t="array" ref="D299">ifna(XLOOKUP(A299,Inputs!B:B,Inputs!F:F,""))</f>
        <v>ATL</v>
      </c>
      <c r="E299" s="10">
        <f t="array" ref="E299">IFNA(INDEX('Player Page'!E:E,MATCH(A299,'Player Page'!A:A,)),"")</f>
        <v>22.7</v>
      </c>
      <c r="F299" s="12">
        <f t="array" ref="F299">IFNA(INDEX('Player Page'!F:F,MATCH(A299,'Player Page'!A:A,)),"")</f>
        <v>0.6816816817</v>
      </c>
      <c r="G299" s="12">
        <f t="array" ref="G299">XLOOKUP(A299,'PPM L10'!B:B,'PPM L10'!X:X)</f>
        <v>0.6305555556</v>
      </c>
      <c r="H299" s="12" t="str">
        <f t="array" ref="H299">ifna(XLOOKUP(A299,'Recent Minutes Tracker'!A:A,'Recent Minutes Tracker'!P:P,""))</f>
        <v/>
      </c>
      <c r="I299" s="11">
        <f t="array" ref="I299">IFNA(INDEX('Opponent Defense'!$E$37:$E$67,MATCH(D299,'Opponent Defense'!$A$37:$A$67,0)),"")</f>
        <v>1.02996903</v>
      </c>
      <c r="J299" s="11">
        <f t="array" ref="J299">IFNA(INDEX('Opponent Defense'!$E$105:$E$134,MATCH(D299,'Opponent Defense'!$A$105:$A$134,0)),"")</f>
        <v>0.9897170737</v>
      </c>
      <c r="K299" s="11">
        <f t="array" ref="K299">ifna(INDEX('Team Defense Hashtag Basketball'!N:N,MATCH(B299&amp;D299,'Team Defense Hashtag Basketball'!A:A,0)),"")</f>
        <v>1.014897579</v>
      </c>
      <c r="L299" s="11">
        <f t="shared" si="172"/>
        <v>1.006332522</v>
      </c>
      <c r="M299" s="13">
        <f t="shared" si="173"/>
        <v>0.6602735042</v>
      </c>
      <c r="N299" s="14">
        <f t="shared" si="174"/>
        <v>0</v>
      </c>
      <c r="O299" s="15"/>
      <c r="P299" s="9" t="str">
        <f t="shared" si="175"/>
        <v/>
      </c>
      <c r="Q299" s="16">
        <f>iferror(if(L299&gt;1,(L299-1)/'Matchup Rating'!$E$4+5,(L299-1)/'Matchup Rating'!$E$9+5),"")</f>
        <v>5.189817291</v>
      </c>
      <c r="R299" s="17">
        <f t="array" ref="R299">IFNA(INDEX('Player Page'!J:J,MATCH(A299,'Player Page'!A:A,0)),"")</f>
        <v>2.2</v>
      </c>
      <c r="S299" s="10">
        <f t="array" ref="S299">IFNA(INDEX('Player Page'!K:K,MATCH(A299,'Player Page'!A:A,0)),"")</f>
        <v>5</v>
      </c>
      <c r="T299" s="10">
        <f t="array" ref="T299">IFNA(INDEX('Player Page'!L:L,MATCH(A299,'Player Page'!A:A,0)),"")</f>
        <v>43.8</v>
      </c>
      <c r="U299" s="18">
        <f t="array" ref="U299">ifna(IF(OR(B299="PG",B299="SG"),XLOOKUP(D299,'Opponent Shot Stats'!$A$41:$A$70,'Opponent Shot Stats'!$R$41:$R$70),IF(OR(B299="SF",B299="PF"),XLOOKUP(D299,'Opponent Shot Stats'!$A$111:$A$140,'Opponent Shot Stats'!$R$111:$R$140),XLOOKUP(D299,'Opponent Shot Stats'!$A$181:$A$210,'Opponent Shot Stats'!$R$181:$R$210))),"")</f>
        <v>0.6291946309</v>
      </c>
      <c r="V299" s="19">
        <f t="shared" si="176"/>
        <v>1.384228188</v>
      </c>
      <c r="W299" s="20">
        <f t="shared" si="177"/>
        <v>-0.8157718121</v>
      </c>
      <c r="X299" s="9" t="str">
        <f t="array" ref="X299">ifna(XLOOKUP(A299,'Recent Minutes Tracker'!A:A,'Recent Minutes Tracker'!O:O),"")</f>
        <v/>
      </c>
      <c r="Y299" s="10" t="str">
        <f t="array" ref="Y299">ifna(XLOOKUP(A299,'Recent Minutes Tracker'!A:A,'Recent Minutes Tracker'!M:M),"")</f>
        <v/>
      </c>
    </row>
    <row r="300">
      <c r="A300" s="2" t="str">
        <f>Inputs!B134</f>
        <v>Anthony Edwards</v>
      </c>
      <c r="B300" s="9" t="str">
        <f t="array" ref="B300:C300">IFNA(INDEX(Inputs!C:D,MATCH(A300,Inputs!B:B,)),"")</f>
        <v>SG</v>
      </c>
      <c r="C300" s="9" t="s">
        <v>51</v>
      </c>
      <c r="D300" s="9" t="str">
        <f t="array" ref="D300">ifna(XLOOKUP(A300,Inputs!B:B,Inputs!F:F,""))</f>
        <v>ATL</v>
      </c>
      <c r="E300" s="10">
        <f t="array" ref="E300">IFNA(INDEX('Player Page'!E:E,MATCH(A300,'Player Page'!A:A,)),"")</f>
        <v>25.5</v>
      </c>
      <c r="F300" s="12">
        <f t="array" ref="F300">IFNA(INDEX('Player Page'!F:F,MATCH(A300,'Player Page'!A:A,)),"")</f>
        <v>0.7306590258</v>
      </c>
      <c r="G300" s="12">
        <f t="array" ref="G300">XLOOKUP(A300,'PPM L10'!B:B,'PPM L10'!X:X)</f>
        <v>0.6666666667</v>
      </c>
      <c r="H300" s="12">
        <f t="array" ref="H300">ifna(XLOOKUP(A300,'Recent Minutes Tracker'!A:A,'Recent Minutes Tracker'!P:P,""))</f>
        <v>33.86666667</v>
      </c>
      <c r="I300" s="11">
        <f t="array" ref="I300">IFNA(INDEX('Opponent Defense'!$E$37:$E$67,MATCH(D300,'Opponent Defense'!$A$37:$A$67,0)),"")</f>
        <v>1.02996903</v>
      </c>
      <c r="J300" s="11">
        <f t="array" ref="J300">IFNA(INDEX('Opponent Defense'!$E$105:$E$134,MATCH(D300,'Opponent Defense'!$A$105:$A$134,0)),"")</f>
        <v>0.9897170737</v>
      </c>
      <c r="K300" s="11">
        <f t="array" ref="K300">ifna(INDEX('Team Defense Hashtag Basketball'!N:N,MATCH(B300&amp;D300,'Team Defense Hashtag Basketball'!A:A,0)),"")</f>
        <v>0.9992429977</v>
      </c>
      <c r="L300" s="11">
        <f t="shared" si="172"/>
        <v>0.9985052313</v>
      </c>
      <c r="M300" s="13">
        <f t="shared" si="173"/>
        <v>0.6976185069</v>
      </c>
      <c r="N300" s="14">
        <f t="shared" si="174"/>
        <v>23.59069801</v>
      </c>
      <c r="O300" s="15"/>
      <c r="P300" s="9" t="str">
        <f t="shared" si="175"/>
        <v/>
      </c>
      <c r="Q300" s="16">
        <f>iferror(if(L300&gt;1,(L300-1)/'Matchup Rating'!$E$4+5,(L300-1)/'Matchup Rating'!$E$9+5),"")</f>
        <v>4.966650304</v>
      </c>
      <c r="R300" s="17">
        <f t="array" ref="R300">IFNA(INDEX('Player Page'!J:J,MATCH(A300,'Player Page'!A:A,0)),"")</f>
        <v>2.5</v>
      </c>
      <c r="S300" s="10">
        <f t="array" ref="S300">IFNA(INDEX('Player Page'!K:K,MATCH(A300,'Player Page'!A:A,0)),"")</f>
        <v>6.4</v>
      </c>
      <c r="T300" s="10">
        <f t="array" ref="T300">IFNA(INDEX('Player Page'!L:L,MATCH(A300,'Player Page'!A:A,0)),"")</f>
        <v>38.6</v>
      </c>
      <c r="U300" s="18">
        <f t="array" ref="U300">ifna(IF(OR(B300="PG",B300="SG"),XLOOKUP(D300,'Opponent Shot Stats'!$A$41:$A$70,'Opponent Shot Stats'!$R$41:$R$70),IF(OR(B300="SF",B300="PF"),XLOOKUP(D300,'Opponent Shot Stats'!$A$111:$A$140,'Opponent Shot Stats'!$R$111:$R$140),XLOOKUP(D300,'Opponent Shot Stats'!$A$181:$A$210,'Opponent Shot Stats'!$R$181:$R$210))),"")</f>
        <v>1.371453138</v>
      </c>
      <c r="V300" s="19">
        <f t="shared" si="176"/>
        <v>3.428632846</v>
      </c>
      <c r="W300" s="20">
        <f t="shared" si="177"/>
        <v>0.9286328461</v>
      </c>
      <c r="X300" s="9" t="str">
        <f t="array" ref="X300">ifna(XLOOKUP(A300,'Recent Minutes Tracker'!A:A,'Recent Minutes Tracker'!O:O),"")</f>
        <v/>
      </c>
      <c r="Y300" s="10">
        <f t="array" ref="Y300">ifna(XLOOKUP(A300,'Recent Minutes Tracker'!A:A,'Recent Minutes Tracker'!M:M),"")</f>
        <v>-2.2</v>
      </c>
    </row>
    <row r="301" hidden="1">
      <c r="A301" s="2" t="str">
        <f>Inputs!B35</f>
        <v>Keita Bates-Diop</v>
      </c>
      <c r="B301" s="9" t="str">
        <f t="array" ref="B301:C301">IFNA(INDEX(Inputs!C:D,MATCH(A301,Inputs!B:B,)),"")</f>
        <v>SF</v>
      </c>
      <c r="C301" s="9" t="s">
        <v>42</v>
      </c>
      <c r="D301" s="9" t="str">
        <f t="array" ref="D301">ifna(INDEX(Inputs!F:F,MATCH(A301,Inputs!B:B,0)),"")</f>
        <v>SAC</v>
      </c>
      <c r="E301" s="10">
        <f t="array" ref="E301">IFNA(INDEX('Player Page'!E:E,MATCH(A301,'Player Page'!A:A,)),"")</f>
        <v>4.5</v>
      </c>
      <c r="F301" s="10"/>
      <c r="G301" s="10"/>
      <c r="H301" s="12" t="str">
        <f t="array" ref="H301">ifna(XLOOKUP(A301,'Recent Minutes Tracker'!A:A,'Recent Minutes Tracker'!P:P,""))</f>
        <v/>
      </c>
      <c r="I301" s="11">
        <f t="array" ref="I301">IFNA(INDEX('Opponent Defense'!$D$37:$D$67,MATCH(D301,'Opponent Defense'!$A$37:$A$67)),"")</f>
        <v>1.019289039</v>
      </c>
      <c r="J301" s="11"/>
      <c r="K301" s="11">
        <f t="array" ref="K301">ifna(INDEX('Team Defense Hashtag Basketball'!N:N,MATCH(B301&amp;D301,'Team Defense Hashtag Basketball'!A:A,0)),"")</f>
        <v>1.020979021</v>
      </c>
      <c r="L301" s="11"/>
      <c r="M301" s="11"/>
    </row>
    <row r="302">
      <c r="A302" s="2" t="str">
        <f>Inputs!B104</f>
        <v>Mike Conley</v>
      </c>
      <c r="B302" s="9" t="str">
        <f t="array" ref="B302:C302">IFNA(INDEX(Inputs!C:D,MATCH(A302,Inputs!B:B,)),"")</f>
        <v>PG</v>
      </c>
      <c r="C302" s="9" t="s">
        <v>51</v>
      </c>
      <c r="D302" s="9" t="str">
        <f t="array" ref="D302">ifna(XLOOKUP(A302,Inputs!B:B,Inputs!F:F,""))</f>
        <v>ATL</v>
      </c>
      <c r="E302" s="10">
        <f t="array" ref="E302">IFNA(INDEX('Player Page'!E:E,MATCH(A302,'Player Page'!A:A,)),"")</f>
        <v>10.7</v>
      </c>
      <c r="F302" s="12">
        <f t="array" ref="F302">IFNA(INDEX('Player Page'!F:F,MATCH(A302,'Player Page'!A:A,)),"")</f>
        <v>0.3676975945</v>
      </c>
      <c r="G302" s="12">
        <f t="array" ref="G302">XLOOKUP(A302,'PPM L10'!B:B,'PPM L10'!X:X)</f>
        <v>0.4527777778</v>
      </c>
      <c r="H302" s="12">
        <f t="array" ref="H302">ifna(XLOOKUP(A302,'Recent Minutes Tracker'!A:A,'Recent Minutes Tracker'!P:P,""))</f>
        <v>27.23333333</v>
      </c>
      <c r="I302" s="11">
        <f t="array" ref="I302">IFNA(INDEX('Opponent Defense'!$E$37:$E$67,MATCH(D302,'Opponent Defense'!$A$37:$A$67,0)),"")</f>
        <v>1.02996903</v>
      </c>
      <c r="J302" s="11">
        <f t="array" ref="J302">IFNA(INDEX('Opponent Defense'!$E$105:$E$134,MATCH(D302,'Opponent Defense'!$A$105:$A$134,0)),"")</f>
        <v>0.9897170737</v>
      </c>
      <c r="K302" s="11">
        <f t="array" ref="K302">ifna(INDEX('Team Defense Hashtag Basketball'!N:N,MATCH(B302&amp;D302,'Team Defense Hashtag Basketball'!A:A,0)),"")</f>
        <v>0.8827292111</v>
      </c>
      <c r="L302" s="11">
        <f>I302*0.1+J302*0.4+K302*0.5</f>
        <v>0.940248338</v>
      </c>
      <c r="M302" s="13">
        <f>(F302+G302)/2*L302</f>
        <v>0.3857253026</v>
      </c>
      <c r="N302" s="14">
        <f>M302*L302*H302</f>
        <v>9.876919284</v>
      </c>
      <c r="O302" s="15"/>
      <c r="P302" s="9" t="str">
        <f>if(O302="","",N302-O302)</f>
        <v/>
      </c>
      <c r="Q302" s="16">
        <f>iferror(if(L302&gt;1,(L302-1)/'Matchup Rating'!$E$4+5,(L302-1)/'Matchup Rating'!$E$9+5),"")</f>
        <v>3.666884151</v>
      </c>
      <c r="R302" s="17">
        <f t="array" ref="R302">IFNA(INDEX('Player Page'!J:J,MATCH(A302,'Player Page'!A:A,0)),"")</f>
        <v>2.3</v>
      </c>
      <c r="S302" s="10">
        <f t="array" ref="S302">IFNA(INDEX('Player Page'!K:K,MATCH(A302,'Player Page'!A:A,0)),"")</f>
        <v>5.3</v>
      </c>
      <c r="T302" s="10">
        <f t="array" ref="T302">IFNA(INDEX('Player Page'!L:L,MATCH(A302,'Player Page'!A:A,0)),"")</f>
        <v>43.5</v>
      </c>
      <c r="U302" s="18">
        <f t="array" ref="U302">ifna(IF(OR(B302="PG",B302="SG"),XLOOKUP(D302,'Opponent Shot Stats'!$A$41:$A$70,'Opponent Shot Stats'!$R$41:$R$70),IF(OR(B302="SF",B302="PF"),XLOOKUP(D302,'Opponent Shot Stats'!$A$111:$A$140,'Opponent Shot Stats'!$R$111:$R$140),XLOOKUP(D302,'Opponent Shot Stats'!$A$181:$A$210,'Opponent Shot Stats'!$R$181:$R$210))),"")</f>
        <v>1.371453138</v>
      </c>
      <c r="V302" s="19">
        <f>R302*U302</f>
        <v>3.154342218</v>
      </c>
      <c r="W302" s="20">
        <f>V302-R302</f>
        <v>0.8543422184</v>
      </c>
      <c r="X302" s="9" t="str">
        <f t="array" ref="X302">ifna(XLOOKUP(A302,'Recent Minutes Tracker'!A:A,'Recent Minutes Tracker'!O:O),"")</f>
        <v/>
      </c>
      <c r="Y302" s="10">
        <f t="array" ref="Y302">ifna(XLOOKUP(A302,'Recent Minutes Tracker'!A:A,'Recent Minutes Tracker'!M:M),"")</f>
        <v>-3.2</v>
      </c>
    </row>
    <row r="303" hidden="1">
      <c r="A303" s="2" t="str">
        <f>Inputs!B363</f>
        <v>Kelly Oubre, Jr.</v>
      </c>
      <c r="B303" s="9" t="str">
        <f t="array" ref="B303:C303">IFNA(INDEX(Inputs!C:D,MATCH(A303,Inputs!B:B,)),"")</f>
        <v>SF</v>
      </c>
      <c r="C303" s="9" t="s">
        <v>52</v>
      </c>
      <c r="D303" s="9" t="str">
        <f t="array" ref="D303">ifna(INDEX(Inputs!F:F,MATCH(A303,Inputs!B:B,0)),"")</f>
        <v>ORL</v>
      </c>
      <c r="E303" s="10" t="str">
        <f t="array" ref="E303">IFNA(INDEX('Player Page'!E:E,MATCH(A303,'Player Page'!A:A,)),"")</f>
        <v/>
      </c>
      <c r="F303" s="10"/>
      <c r="G303" s="10"/>
      <c r="H303" s="12" t="str">
        <f t="array" ref="H303">ifna(XLOOKUP(A303,'Recent Minutes Tracker'!A:A,'Recent Minutes Tracker'!P:P,""))</f>
        <v/>
      </c>
      <c r="I303" s="11">
        <f t="array" ref="I303">IFNA(INDEX('Opponent Defense'!$D$37:$D$67,MATCH(D303,'Opponent Defense'!$A$37:$A$67)),"")</f>
        <v>1.038412169</v>
      </c>
      <c r="J303" s="11"/>
      <c r="K303" s="11">
        <f t="array" ref="K303">ifna(INDEX('Team Defense Hashtag Basketball'!N:N,MATCH(B303&amp;D303,'Team Defense Hashtag Basketball'!A:A,0)),"")</f>
        <v>0.9743589744</v>
      </c>
      <c r="L303" s="11"/>
      <c r="M303" s="11"/>
    </row>
    <row r="304" hidden="1">
      <c r="A304" s="2" t="str">
        <f>Inputs!B363</f>
        <v>Kelly Oubre, Jr.</v>
      </c>
      <c r="B304" s="9" t="str">
        <f t="array" ref="B304:C304">IFNA(INDEX(Inputs!C:D,MATCH(A304,Inputs!B:B,)),"")</f>
        <v>SF</v>
      </c>
      <c r="C304" s="9" t="s">
        <v>52</v>
      </c>
      <c r="D304" s="9" t="str">
        <f t="array" ref="D304">ifna(XLOOKUP(A304,Inputs!B:B,Inputs!F:F,""))</f>
        <v>ORL</v>
      </c>
      <c r="E304" s="10" t="str">
        <f t="array" ref="E304">IFNA(INDEX('Player Page'!E:E,MATCH(A304,'Player Page'!A:A,)),"")</f>
        <v/>
      </c>
      <c r="F304" s="12" t="str">
        <f t="array" ref="F304">IFNA(INDEX('Player Page'!F:F,MATCH(A304,'Player Page'!A:A,)),"")</f>
        <v/>
      </c>
      <c r="G304" s="12" t="str">
        <f t="array" ref="G304">XLOOKUP(A304,'PPM L10'!B:B,'PPM L10'!X:X)</f>
        <v>#N/A</v>
      </c>
      <c r="H304" s="12" t="str">
        <f t="array" ref="H304">ifna(XLOOKUP(A304,'Recent Minutes Tracker'!A:A,'Recent Minutes Tracker'!P:P,""))</f>
        <v/>
      </c>
      <c r="I304" s="11">
        <f t="array" ref="I304">IFNA(INDEX('Opponent Defense'!$E$37:$E$67,MATCH(D304,'Opponent Defense'!$A$37:$A$67,0)),"")</f>
        <v>0.9290281323</v>
      </c>
      <c r="J304" s="11">
        <f t="array" ref="J304">IFNA(INDEX('Opponent Defense'!$E$105:$E$134,MATCH(D304,'Opponent Defense'!$A$105:$A$134,0)),"")</f>
        <v>0.9410004301</v>
      </c>
      <c r="K304" s="11">
        <f t="array" ref="K304">ifna(INDEX('Team Defense Hashtag Basketball'!N:N,MATCH(B304&amp;D304,'Team Defense Hashtag Basketball'!A:A,0)),"")</f>
        <v>0.9743589744</v>
      </c>
      <c r="L304" s="11">
        <f t="shared" ref="L304:L305" si="178">I304*0.1+J304*0.4+K304*0.5</f>
        <v>0.9564824725</v>
      </c>
      <c r="M304" s="13" t="str">
        <f t="shared" ref="M304:M305" si="179">(F304+G304)/2*L304</f>
        <v>#N/A</v>
      </c>
      <c r="N304" s="14" t="str">
        <f t="shared" ref="N304:N305" si="180">M304*L304*H304</f>
        <v>#N/A</v>
      </c>
      <c r="O304" s="15"/>
      <c r="P304" s="9" t="str">
        <f t="shared" ref="P304:P305" si="181">if(O304="","",N304-O304)</f>
        <v/>
      </c>
      <c r="Q304" s="16">
        <f>iferror(if(L304&gt;1,(L304-1)/'Matchup Rating'!$E$4+5,(L304-1)/'Matchup Rating'!$E$9+5),"")</f>
        <v>4.029082978</v>
      </c>
      <c r="R304" s="17" t="str">
        <f t="array" ref="R304">IFNA(INDEX('Player Page'!J:J,MATCH(A304,'Player Page'!A:A,0)),"")</f>
        <v/>
      </c>
      <c r="S304" s="10" t="str">
        <f t="array" ref="S304">IFNA(INDEX('Player Page'!K:K,MATCH(A304,'Player Page'!A:A,0)),"")</f>
        <v/>
      </c>
      <c r="T304" s="10" t="str">
        <f t="array" ref="T304">IFNA(INDEX('Player Page'!L:L,MATCH(A304,'Player Page'!A:A,0)),"")</f>
        <v/>
      </c>
      <c r="U304" s="18">
        <f t="array" ref="U304">ifna(IF(OR(B304="PG",B304="SG"),XLOOKUP(D304,'Opponent Shot Stats'!$A$41:$A$69,'Opponent Shot Stats'!$R$41:$R$69),IF(OR(B304="SF",B304="PF"),XLOOKUP(D304,'Opponent Shot Stats'!$A$111:$A$140,'Opponent Shot Stats'!$R$111:$R$140),XLOOKUP(D304,'Opponent Shot Stats'!$A$181:$A$210,'Opponent Shot Stats'!$R$181:$R$210))),"")</f>
        <v>1.157718121</v>
      </c>
      <c r="V304" s="19">
        <f t="shared" ref="V304:V305" si="182">R304*U304</f>
        <v>0</v>
      </c>
      <c r="W304" s="20">
        <f t="shared" ref="W304:W305" si="183">V304-R304</f>
        <v>0</v>
      </c>
      <c r="X304" s="9" t="str">
        <f t="array" ref="X304">ifna(XLOOKUP(A304,'Recent Minutes Tracker'!A:A,'Recent Minutes Tracker'!O:O),"")</f>
        <v/>
      </c>
    </row>
    <row r="305" hidden="1">
      <c r="A305" s="2" t="str">
        <f>Inputs!B228</f>
        <v>Kendall Brown</v>
      </c>
      <c r="B305" s="9" t="str">
        <f t="array" ref="B305:C305">IFNA(INDEX(Inputs!C:D,MATCH(A305,Inputs!B:B,)),"")</f>
        <v>SG</v>
      </c>
      <c r="C305" s="9" t="s">
        <v>39</v>
      </c>
      <c r="D305" s="9" t="str">
        <f t="array" ref="D305">ifna(XLOOKUP(A305,Inputs!B:B,Inputs!F:F,""))</f>
        <v>CLE</v>
      </c>
      <c r="E305" s="10" t="str">
        <f t="array" ref="E305">IFNA(INDEX('Player Page'!E:E,MATCH(A305,'Player Page'!A:A,)),"")</f>
        <v/>
      </c>
      <c r="F305" s="12" t="str">
        <f t="array" ref="F305">IFNA(INDEX('Player Page'!F:F,MATCH(A305,'Player Page'!A:A,)),"")</f>
        <v/>
      </c>
      <c r="G305" s="12">
        <f t="array" ref="G305">XLOOKUP(A305,'PPM L10'!B:B,'PPM L10'!X:X)</f>
        <v>0.2666666667</v>
      </c>
      <c r="H305" s="12" t="str">
        <f t="array" ref="H305">ifna(XLOOKUP(A305,'Recent Minutes Tracker'!A:A,'Recent Minutes Tracker'!P:P,""))</f>
        <v/>
      </c>
      <c r="I305" s="11">
        <f t="array" ref="I305">IFNA(INDEX('Opponent Defense'!$E$37:$E$67,MATCH(D305,'Opponent Defense'!$A$37:$A$67,0)),"")</f>
        <v>0.9495601271</v>
      </c>
      <c r="J305" s="11">
        <f t="array" ref="J305">IFNA(INDEX('Opponent Defense'!$E$105:$E$134,MATCH(D305,'Opponent Defense'!$A$105:$A$134,0)),"")</f>
        <v>0.9745892738</v>
      </c>
      <c r="K305" s="11">
        <f t="array" ref="K305">ifna(INDEX('Team Defense Hashtag Basketball'!N:N,MATCH(B305&amp;D305,'Team Defense Hashtag Basketball'!A:A,0)),"")</f>
        <v>1.162755488</v>
      </c>
      <c r="L305" s="11">
        <f t="shared" si="178"/>
        <v>1.066169466</v>
      </c>
      <c r="M305" s="13">
        <f t="shared" si="179"/>
        <v>0.1421559288</v>
      </c>
      <c r="N305" s="14">
        <f t="shared" si="180"/>
        <v>0</v>
      </c>
      <c r="O305" s="15"/>
      <c r="P305" s="9" t="str">
        <f t="shared" si="181"/>
        <v/>
      </c>
      <c r="Q305" s="16">
        <f>iferror(if(L305&gt;1,(L305-1)/'Matchup Rating'!$E$4+5,(L305-1)/'Matchup Rating'!$E$9+5),"")</f>
        <v>6.983429154</v>
      </c>
      <c r="R305" s="17" t="str">
        <f t="array" ref="R305">IFNA(INDEX('Player Page'!J:J,MATCH(A305,'Player Page'!A:A,0)),"")</f>
        <v/>
      </c>
      <c r="S305" s="10" t="str">
        <f t="array" ref="S305">IFNA(INDEX('Player Page'!K:K,MATCH(A305,'Player Page'!A:A,0)),"")</f>
        <v/>
      </c>
      <c r="T305" s="10" t="str">
        <f t="array" ref="T305">IFNA(INDEX('Player Page'!L:L,MATCH(A305,'Player Page'!A:A,0)),"")</f>
        <v/>
      </c>
      <c r="U305" s="18">
        <f t="array" ref="U305">ifna(IF(OR(B305="PG",B305="SG"),XLOOKUP(D305,'Opponent Shot Stats'!$A$41:$A$69,'Opponent Shot Stats'!$R$41:$R$69),IF(OR(B305="SF",B305="PF"),XLOOKUP(D305,'Opponent Shot Stats'!$A$111:$A$140,'Opponent Shot Stats'!$R$111:$R$140),XLOOKUP(D305,'Opponent Shot Stats'!$A$181:$A$210,'Opponent Shot Stats'!$R$181:$R$210))),"")</f>
        <v>1.24677558</v>
      </c>
      <c r="V305" s="19">
        <f t="shared" si="182"/>
        <v>0</v>
      </c>
      <c r="W305" s="20">
        <f t="shared" si="183"/>
        <v>0</v>
      </c>
      <c r="X305" s="9" t="str">
        <f t="array" ref="X305">ifna(XLOOKUP(A305,'Recent Minutes Tracker'!A:A,'Recent Minutes Tracker'!O:O),"")</f>
        <v/>
      </c>
    </row>
    <row r="306" hidden="1">
      <c r="A306" s="2" t="str">
        <f>Inputs!B228</f>
        <v>Kendall Brown</v>
      </c>
      <c r="B306" s="9" t="str">
        <f t="array" ref="B306:C306">IFNA(INDEX(Inputs!C:D,MATCH(A306,Inputs!B:B,)),"")</f>
        <v>SG</v>
      </c>
      <c r="C306" s="9" t="s">
        <v>39</v>
      </c>
      <c r="D306" s="9" t="str">
        <f t="array" ref="D306">ifna(INDEX(Inputs!F:F,MATCH(A306,Inputs!B:B,0)),"")</f>
        <v>CLE</v>
      </c>
      <c r="E306" s="10" t="str">
        <f t="array" ref="E306">IFNA(INDEX('Player Page'!E:E,MATCH(A306,'Player Page'!A:A,)),"")</f>
        <v/>
      </c>
      <c r="F306" s="10"/>
      <c r="G306" s="10"/>
      <c r="H306" s="12" t="str">
        <f t="array" ref="H306">ifna(XLOOKUP(A306,'Recent Minutes Tracker'!A:A,'Recent Minutes Tracker'!P:P,""))</f>
        <v/>
      </c>
      <c r="I306" s="11">
        <f t="array" ref="I306">IFNA(INDEX('Opponent Defense'!$D$37:$D$67,MATCH(D306,'Opponent Defense'!$A$37:$A$67)),"")</f>
        <v>0.9582521983</v>
      </c>
      <c r="J306" s="11"/>
      <c r="K306" s="11">
        <f t="array" ref="K306">ifna(INDEX('Team Defense Hashtag Basketball'!N:N,MATCH(B306&amp;D306,'Team Defense Hashtag Basketball'!A:A,0)),"")</f>
        <v>1.162755488</v>
      </c>
      <c r="L306" s="11"/>
      <c r="M306" s="11"/>
    </row>
    <row r="307" hidden="1">
      <c r="A307" s="2" t="str">
        <f>Inputs!B304</f>
        <v>Kenny Lofton, Jr.</v>
      </c>
      <c r="B307" s="9" t="str">
        <f t="array" ref="B307:C307">IFNA(INDEX(Inputs!C:D,MATCH(A307,Inputs!B:B,)),"")</f>
        <v>PF</v>
      </c>
      <c r="C307" s="9" t="s">
        <v>40</v>
      </c>
      <c r="D307" s="9" t="str">
        <f t="array" ref="D307">ifna(INDEX(Inputs!F:F,MATCH(A307,Inputs!B:B,0)),"")</f>
        <v>LAL</v>
      </c>
      <c r="E307" s="10" t="str">
        <f t="array" ref="E307">IFNA(INDEX('Player Page'!E:E,MATCH(A307,'Player Page'!A:A,)),"")</f>
        <v/>
      </c>
      <c r="F307" s="10"/>
      <c r="G307" s="10"/>
      <c r="H307" s="12" t="str">
        <f t="array" ref="H307">ifna(XLOOKUP(A307,'Recent Minutes Tracker'!A:A,'Recent Minutes Tracker'!P:P,""))</f>
        <v/>
      </c>
      <c r="I307" s="11">
        <f t="array" ref="I307">IFNA(INDEX('Opponent Defense'!$D$37:$D$67,MATCH(D307,'Opponent Defense'!$A$37:$A$67)),"")</f>
        <v>0.9097894709</v>
      </c>
      <c r="J307" s="11"/>
      <c r="K307" s="11">
        <f t="array" ref="K307">ifna(INDEX('Team Defense Hashtag Basketball'!N:N,MATCH(B307&amp;D307,'Team Defense Hashtag Basketball'!A:A,0)),"")</f>
        <v>1.024208566</v>
      </c>
      <c r="L307" s="11"/>
      <c r="M307" s="11"/>
    </row>
    <row r="308" hidden="1">
      <c r="A308" s="2" t="str">
        <f>Inputs!B515</f>
        <v>Kenrich Williams</v>
      </c>
      <c r="B308" s="9" t="str">
        <f t="array" ref="B308:C308">IFNA(INDEX(Inputs!C:D,MATCH(A308,Inputs!B:B,)),"")</f>
        <v>SF</v>
      </c>
      <c r="C308" s="9" t="s">
        <v>29</v>
      </c>
      <c r="D308" s="9" t="str">
        <f t="array" ref="D308">ifna(INDEX(Inputs!F:F,MATCH(A308,Inputs!B:B,0)),"")</f>
        <v>MIL</v>
      </c>
      <c r="E308" s="10">
        <f t="array" ref="E308">IFNA(INDEX('Player Page'!E:E,MATCH(A308,'Player Page'!A:A,)),"")</f>
        <v>4.6</v>
      </c>
      <c r="F308" s="10"/>
      <c r="G308" s="10"/>
      <c r="H308" s="12">
        <f t="array" ref="H308">ifna(XLOOKUP(A308,'Recent Minutes Tracker'!A:A,'Recent Minutes Tracker'!P:P,""))</f>
        <v>21.96666667</v>
      </c>
      <c r="I308" s="11">
        <f t="array" ref="I308">IFNA(INDEX('Opponent Defense'!$D$37:$D$67,MATCH(D308,'Opponent Defense'!$A$37:$A$67)),"")</f>
        <v>0.9097894709</v>
      </c>
      <c r="J308" s="11"/>
      <c r="K308" s="11">
        <f t="array" ref="K308">ifna(INDEX('Team Defense Hashtag Basketball'!N:N,MATCH(B308&amp;D308,'Team Defense Hashtag Basketball'!A:A,0)),"")</f>
        <v>0.9743589744</v>
      </c>
      <c r="L308" s="11"/>
      <c r="M308" s="11"/>
    </row>
    <row r="309">
      <c r="A309" s="2" t="str">
        <f>Inputs!B396</f>
        <v>Naz Reid</v>
      </c>
      <c r="B309" s="9" t="str">
        <f t="array" ref="B309:C309">IFNA(INDEX(Inputs!C:D,MATCH(A309,Inputs!B:B,)),"")</f>
        <v>C</v>
      </c>
      <c r="C309" s="9" t="s">
        <v>51</v>
      </c>
      <c r="D309" s="9" t="str">
        <f t="array" ref="D309">ifna(XLOOKUP(A309,Inputs!B:B,Inputs!F:F,""))</f>
        <v>ATL</v>
      </c>
      <c r="E309" s="10">
        <f t="array" ref="E309">IFNA(INDEX('Player Page'!E:E,MATCH(A309,'Player Page'!A:A,)),"")</f>
        <v>12.3</v>
      </c>
      <c r="F309" s="12">
        <f t="array" ref="F309">IFNA(INDEX('Player Page'!F:F,MATCH(A309,'Player Page'!A:A,)),"")</f>
        <v>0.5491071429</v>
      </c>
      <c r="G309" s="12">
        <f t="array" ref="G309">XLOOKUP(A309,'PPM L10'!B:B,'PPM L10'!X:X)</f>
        <v>0.625</v>
      </c>
      <c r="H309" s="12">
        <f t="array" ref="H309">ifna(XLOOKUP(A309,'Recent Minutes Tracker'!A:A,'Recent Minutes Tracker'!P:P,""))</f>
        <v>31.13333333</v>
      </c>
      <c r="I309" s="11">
        <f t="array" ref="I309">IFNA(INDEX('Opponent Defense'!$E$37:$E$67,MATCH(D309,'Opponent Defense'!$A$37:$A$67,0)),"")</f>
        <v>1.02996903</v>
      </c>
      <c r="J309" s="11">
        <f t="array" ref="J309">IFNA(INDEX('Opponent Defense'!$E$105:$E$134,MATCH(D309,'Opponent Defense'!$A$105:$A$134,0)),"")</f>
        <v>0.9897170737</v>
      </c>
      <c r="K309" s="11">
        <f t="array" ref="K309">ifna(INDEX('Team Defense Hashtag Basketball'!N:N,MATCH(B309&amp;D309,'Team Defense Hashtag Basketball'!A:A,0)),"")</f>
        <v>0.88194337</v>
      </c>
      <c r="L309" s="11">
        <f>I309*0.1+J309*0.4+K309*0.5</f>
        <v>0.9398554175</v>
      </c>
      <c r="M309" s="13">
        <f>(F309+G309)/2*L309</f>
        <v>0.5517454794</v>
      </c>
      <c r="N309" s="14">
        <f>M309*L309*H309</f>
        <v>16.14453178</v>
      </c>
      <c r="O309" s="15"/>
      <c r="P309" s="9" t="str">
        <f>if(O309="","",N309-O309)</f>
        <v/>
      </c>
      <c r="Q309" s="16">
        <f>iferror(if(L309&gt;1,(L309-1)/'Matchup Rating'!$E$4+5,(L309-1)/'Matchup Rating'!$E$9+5),"")</f>
        <v>3.658117723</v>
      </c>
      <c r="R309" s="17">
        <f t="array" ref="R309">IFNA(INDEX('Player Page'!J:J,MATCH(A309,'Player Page'!A:A,0)),"")</f>
        <v>2</v>
      </c>
      <c r="S309" s="10">
        <f t="array" ref="S309">IFNA(INDEX('Player Page'!K:K,MATCH(A309,'Player Page'!A:A,0)),"")</f>
        <v>4.7</v>
      </c>
      <c r="T309" s="10">
        <f t="array" ref="T309">IFNA(INDEX('Player Page'!L:L,MATCH(A309,'Player Page'!A:A,0)),"")</f>
        <v>41.7</v>
      </c>
      <c r="U309" s="18">
        <f t="array" ref="U309">ifna(IF(OR(B309="PG",B309="SG"),XLOOKUP(D309,'Opponent Shot Stats'!$A$41:$A$70,'Opponent Shot Stats'!$R$41:$R$70),IF(OR(B309="SF",B309="PF"),XLOOKUP(D309,'Opponent Shot Stats'!$A$111:$A$140,'Opponent Shot Stats'!$R$111:$R$140),XLOOKUP(D309,'Opponent Shot Stats'!$A$181:$A$210,'Opponent Shot Stats'!$R$181:$R$210))),"")</f>
        <v>1.056338028</v>
      </c>
      <c r="V309" s="19">
        <f>R309*U309</f>
        <v>2.112676056</v>
      </c>
      <c r="W309" s="20">
        <f>V309-R309</f>
        <v>0.1126760563</v>
      </c>
      <c r="X309" s="9" t="str">
        <f t="array" ref="X309">ifna(XLOOKUP(A309,'Recent Minutes Tracker'!A:A,'Recent Minutes Tracker'!O:O),"")</f>
        <v/>
      </c>
      <c r="Y309" s="10">
        <f t="array" ref="Y309">ifna(XLOOKUP(A309,'Recent Minutes Tracker'!A:A,'Recent Minutes Tracker'!M:M),"")</f>
        <v>0.2</v>
      </c>
    </row>
    <row r="310" hidden="1">
      <c r="A310" s="2" t="str">
        <f>Inputs!B461</f>
        <v>Keon Ellis</v>
      </c>
      <c r="B310" s="9" t="str">
        <f t="array" ref="B310:C310">IFNA(INDEX(Inputs!C:D,MATCH(A310,Inputs!B:B,)),"")</f>
        <v>SG</v>
      </c>
      <c r="C310" s="9" t="s">
        <v>34</v>
      </c>
      <c r="D310" s="9" t="str">
        <f t="array" ref="D310">ifna(INDEX(Inputs!F:F,MATCH(A310,Inputs!B:B,0)),"")</f>
        <v>PHX</v>
      </c>
      <c r="E310" s="10" t="str">
        <f t="array" ref="E310">IFNA(INDEX('Player Page'!E:E,MATCH(A310,'Player Page'!A:A,)),"")</f>
        <v/>
      </c>
      <c r="F310" s="10"/>
      <c r="G310" s="10"/>
      <c r="H310" s="12">
        <f t="array" ref="H310">ifna(XLOOKUP(A310,'Recent Minutes Tracker'!A:A,'Recent Minutes Tracker'!P:P,""))</f>
        <v>23.96666667</v>
      </c>
      <c r="I310" s="11">
        <f t="array" ref="I310">IFNA(INDEX('Opponent Defense'!$D$37:$D$67,MATCH(D310,'Opponent Defense'!$A$37:$A$67)),"")</f>
        <v>1.038412169</v>
      </c>
      <c r="J310" s="11"/>
      <c r="K310" s="11">
        <f t="array" ref="K310">ifna(INDEX('Team Defense Hashtag Basketball'!N:N,MATCH(B310&amp;D310,'Team Defense Hashtag Basketball'!A:A,0)),"")</f>
        <v>1.071915216</v>
      </c>
      <c r="L310" s="11"/>
      <c r="M310" s="11"/>
    </row>
    <row r="311" hidden="1">
      <c r="A311" s="2" t="str">
        <f>Inputs!B237</f>
        <v>Keon Johnson</v>
      </c>
      <c r="B311" s="9" t="str">
        <f t="array" ref="B311:C311">IFNA(INDEX(Inputs!C:D,MATCH(A311,Inputs!B:B,)),"")</f>
        <v>PG</v>
      </c>
      <c r="C311" s="9" t="s">
        <v>38</v>
      </c>
      <c r="D311" s="9" t="str">
        <f t="array" ref="D311">ifna(INDEX(Inputs!F:F,MATCH(A311,Inputs!B:B,0)),"")</f>
        <v>NYK</v>
      </c>
      <c r="E311" s="10" t="str">
        <f t="array" ref="E311">IFNA(INDEX('Player Page'!E:E,MATCH(A311,'Player Page'!A:A,)),"")</f>
        <v/>
      </c>
      <c r="F311" s="10"/>
      <c r="G311" s="10"/>
      <c r="H311" s="12">
        <f t="array" ref="H311">ifna(XLOOKUP(A311,'Recent Minutes Tracker'!A:A,'Recent Minutes Tracker'!P:P,""))</f>
        <v>6</v>
      </c>
      <c r="I311" s="11">
        <f t="array" ref="I311">IFNA(INDEX('Opponent Defense'!$D$37:$D$67,MATCH(D311,'Opponent Defense'!$A$37:$A$67)),"")</f>
        <v>1.038412169</v>
      </c>
      <c r="J311" s="11"/>
      <c r="K311" s="11">
        <f t="array" ref="K311">ifna(INDEX('Team Defense Hashtag Basketball'!N:N,MATCH(B311&amp;D311,'Team Defense Hashtag Basketball'!A:A,0)),"")</f>
        <v>0.8400852878</v>
      </c>
      <c r="L311" s="11"/>
      <c r="M311" s="11"/>
    </row>
    <row r="312" hidden="1">
      <c r="A312" s="2" t="str">
        <f>Inputs!B135</f>
        <v>Kessler Edwards</v>
      </c>
      <c r="B312" s="9" t="str">
        <f t="array" ref="B312:C312">IFNA(INDEX(Inputs!C:D,MATCH(A312,Inputs!B:B,)),"")</f>
        <v>SG</v>
      </c>
      <c r="C312" s="9" t="s">
        <v>34</v>
      </c>
      <c r="D312" s="9" t="str">
        <f t="array" ref="D312">ifna(INDEX(Inputs!F:F,MATCH(A312,Inputs!B:B,0)),"")</f>
        <v>PHX</v>
      </c>
      <c r="E312" s="10" t="str">
        <f t="array" ref="E312">IFNA(INDEX('Player Page'!E:E,MATCH(A312,'Player Page'!A:A,)),"")</f>
        <v/>
      </c>
      <c r="F312" s="10"/>
      <c r="G312" s="10"/>
      <c r="H312" s="12">
        <f t="array" ref="H312">ifna(XLOOKUP(A312,'Recent Minutes Tracker'!A:A,'Recent Minutes Tracker'!P:P,""))</f>
        <v>5.533333333</v>
      </c>
      <c r="I312" s="11">
        <f t="array" ref="I312">IFNA(INDEX('Opponent Defense'!$D$37:$D$67,MATCH(D312,'Opponent Defense'!$A$37:$A$67)),"")</f>
        <v>1.038412169</v>
      </c>
      <c r="J312" s="11"/>
      <c r="K312" s="11">
        <f t="array" ref="K312">ifna(INDEX('Team Defense Hashtag Basketball'!N:N,MATCH(B312&amp;D312,'Team Defense Hashtag Basketball'!A:A,0)),"")</f>
        <v>1.071915216</v>
      </c>
      <c r="L312" s="11"/>
      <c r="M312" s="11"/>
    </row>
    <row r="313">
      <c r="A313" s="2" t="str">
        <f>Inputs!B164</f>
        <v>Rudy Gobert</v>
      </c>
      <c r="B313" s="9" t="str">
        <f t="array" ref="B313:C313">IFNA(INDEX(Inputs!C:D,MATCH(A313,Inputs!B:B,)),"")</f>
        <v>C</v>
      </c>
      <c r="C313" s="9" t="s">
        <v>51</v>
      </c>
      <c r="D313" s="9" t="str">
        <f t="array" ref="D313">ifna(XLOOKUP(A313,Inputs!B:B,Inputs!F:F,""))</f>
        <v>ATL</v>
      </c>
      <c r="E313" s="10">
        <f t="array" ref="E313">IFNA(INDEX('Player Page'!E:E,MATCH(A313,'Player Page'!A:A,)),"")</f>
        <v>13.6</v>
      </c>
      <c r="F313" s="12">
        <f t="array" ref="F313">IFNA(INDEX('Player Page'!F:F,MATCH(A313,'Player Page'!A:A,)),"")</f>
        <v>0.4096385542</v>
      </c>
      <c r="G313" s="12">
        <f t="array" ref="G313">XLOOKUP(A313,'PPM L10'!B:B,'PPM L10'!X:X)</f>
        <v>0.3777777778</v>
      </c>
      <c r="H313" s="12">
        <f t="array" ref="H313">ifna(XLOOKUP(A313,'Recent Minutes Tracker'!A:A,'Recent Minutes Tracker'!P:P,""))</f>
        <v>32.83333333</v>
      </c>
      <c r="I313" s="11">
        <f t="array" ref="I313">IFNA(INDEX('Opponent Defense'!$E$37:$E$67,MATCH(D313,'Opponent Defense'!$A$37:$A$67,0)),"")</f>
        <v>1.02996903</v>
      </c>
      <c r="J313" s="11">
        <f t="array" ref="J313">IFNA(INDEX('Opponent Defense'!$E$105:$E$134,MATCH(D313,'Opponent Defense'!$A$105:$A$134,0)),"")</f>
        <v>0.9897170737</v>
      </c>
      <c r="K313" s="11">
        <f t="array" ref="K313">ifna(INDEX('Team Defense Hashtag Basketball'!N:N,MATCH(B313&amp;D313,'Team Defense Hashtag Basketball'!A:A,0)),"")</f>
        <v>0.88194337</v>
      </c>
      <c r="L313" s="11">
        <f t="shared" ref="L313:L314" si="184">I313*0.1+J313*0.4+K313*0.5</f>
        <v>0.9398554175</v>
      </c>
      <c r="M313" s="13">
        <f t="shared" ref="M313:M314" si="185">(F313+G313)/2*L313</f>
        <v>0.3700287527</v>
      </c>
      <c r="N313" s="14">
        <f t="shared" ref="N313:N314" si="186">M313*L313*H313</f>
        <v>11.41856416</v>
      </c>
      <c r="O313" s="15"/>
      <c r="P313" s="9" t="str">
        <f t="shared" ref="P313:P314" si="187">if(O313="","",N313-O313)</f>
        <v/>
      </c>
      <c r="Q313" s="16">
        <f>iferror(if(L313&gt;1,(L313-1)/'Matchup Rating'!$E$4+5,(L313-1)/'Matchup Rating'!$E$9+5),"")</f>
        <v>3.658117723</v>
      </c>
      <c r="R313" s="17">
        <f t="array" ref="R313">IFNA(INDEX('Player Page'!J:J,MATCH(A313,'Player Page'!A:A,0)),"")</f>
        <v>0</v>
      </c>
      <c r="S313" s="10">
        <f t="array" ref="S313">IFNA(INDEX('Player Page'!K:K,MATCH(A313,'Player Page'!A:A,0)),"")</f>
        <v>0</v>
      </c>
      <c r="T313" s="10">
        <f t="array" ref="T313">IFNA(INDEX('Player Page'!L:L,MATCH(A313,'Player Page'!A:A,0)),"")</f>
        <v>0</v>
      </c>
      <c r="U313" s="18">
        <f t="array" ref="U313">ifna(IF(OR(B313="PG",B313="SG"),XLOOKUP(D313,'Opponent Shot Stats'!$A$41:$A$70,'Opponent Shot Stats'!$R$41:$R$70),IF(OR(B313="SF",B313="PF"),XLOOKUP(D313,'Opponent Shot Stats'!$A$111:$A$140,'Opponent Shot Stats'!$R$111:$R$140),XLOOKUP(D313,'Opponent Shot Stats'!$A$181:$A$210,'Opponent Shot Stats'!$R$181:$R$210))),"")</f>
        <v>1.056338028</v>
      </c>
      <c r="V313" s="19">
        <f t="shared" ref="V313:V314" si="188">R313*U313</f>
        <v>0</v>
      </c>
      <c r="W313" s="20">
        <f t="shared" ref="W313:W314" si="189">V313-R313</f>
        <v>0</v>
      </c>
      <c r="X313" s="9" t="str">
        <f t="array" ref="X313">ifna(XLOOKUP(A313,'Recent Minutes Tracker'!A:A,'Recent Minutes Tracker'!O:O),"")</f>
        <v/>
      </c>
      <c r="Y313" s="10">
        <f t="array" ref="Y313">ifna(XLOOKUP(A313,'Recent Minutes Tracker'!A:A,'Recent Minutes Tracker'!M:M),"")</f>
        <v>-3.3</v>
      </c>
    </row>
    <row r="314">
      <c r="A314" s="2" t="str">
        <f>Inputs!B520</f>
        <v>Zion Williamson</v>
      </c>
      <c r="B314" s="9" t="str">
        <f t="array" ref="B314:C314">IFNA(INDEX(Inputs!C:D,MATCH(A314,Inputs!B:B,)),"")</f>
        <v>PF</v>
      </c>
      <c r="C314" s="9" t="s">
        <v>50</v>
      </c>
      <c r="D314" s="9" t="str">
        <f t="array" ref="D314">ifna(XLOOKUP(A314,Inputs!B:B,Inputs!F:F,""))</f>
        <v>GSW</v>
      </c>
      <c r="E314" s="10">
        <f t="array" ref="E314">IFNA(INDEX('Player Page'!E:E,MATCH(A314,'Player Page'!A:A,)),"")</f>
        <v>22.3</v>
      </c>
      <c r="F314" s="12">
        <f t="array" ref="F314">IFNA(INDEX('Player Page'!F:F,MATCH(A314,'Player Page'!A:A,)),"")</f>
        <v>0.7335526316</v>
      </c>
      <c r="G314" s="12">
        <f t="array" ref="G314">XLOOKUP(A314,'PPM L10'!B:B,'PPM L10'!X:X)</f>
        <v>0.7166666667</v>
      </c>
      <c r="H314" s="12">
        <f t="array" ref="H314">ifna(XLOOKUP(A314,'Recent Minutes Tracker'!A:A,'Recent Minutes Tracker'!P:P,""))</f>
        <v>35.03333333</v>
      </c>
      <c r="I314" s="11">
        <f t="array" ref="I314">IFNA(INDEX('Opponent Defense'!$E$37:$E$67,MATCH(D314,'Opponent Defense'!$A$37:$A$67,0)),"")</f>
        <v>1.004817974</v>
      </c>
      <c r="J314" s="11">
        <f t="array" ref="J314">IFNA(INDEX('Opponent Defense'!$E$105:$E$134,MATCH(D314,'Opponent Defense'!$A$105:$A$134,0)),"")</f>
        <v>1.017921446</v>
      </c>
      <c r="K314" s="11">
        <f t="array" ref="K314">ifna(INDEX('Team Defense Hashtag Basketball'!N:N,MATCH(B314&amp;D314,'Team Defense Hashtag Basketball'!A:A,0)),"")</f>
        <v>1.215083799</v>
      </c>
      <c r="L314" s="11">
        <f t="shared" si="184"/>
        <v>1.115192275</v>
      </c>
      <c r="M314" s="13">
        <f t="shared" si="185"/>
        <v>0.8086366795</v>
      </c>
      <c r="N314" s="14">
        <f t="shared" si="186"/>
        <v>31.59254776</v>
      </c>
      <c r="O314" s="15">
        <v>25.5</v>
      </c>
      <c r="P314" s="16">
        <f t="shared" si="187"/>
        <v>6.092547761</v>
      </c>
      <c r="Q314" s="16">
        <f>iferror(if(L314&gt;1,(L314-1)/'Matchup Rating'!$E$4+5,(L314-1)/'Matchup Rating'!$E$9+5),"")</f>
        <v>8.452887407</v>
      </c>
      <c r="R314" s="17">
        <f t="array" ref="R314">IFNA(INDEX('Player Page'!J:J,MATCH(A314,'Player Page'!A:A,0)),"")</f>
        <v>0.1</v>
      </c>
      <c r="S314" s="10">
        <f t="array" ref="S314">IFNA(INDEX('Player Page'!K:K,MATCH(A314,'Player Page'!A:A,0)),"")</f>
        <v>0.3</v>
      </c>
      <c r="T314" s="10">
        <f t="array" ref="T314">IFNA(INDEX('Player Page'!L:L,MATCH(A314,'Player Page'!A:A,0)),"")</f>
        <v>36.4</v>
      </c>
      <c r="U314" s="18">
        <f t="array" ref="U314">ifna(IF(OR(B314="PG",B314="SG"),XLOOKUP(D314,'Opponent Shot Stats'!$A$41:$A$70,'Opponent Shot Stats'!$R$41:$R$70),IF(OR(B314="SF",B314="PF"),XLOOKUP(D314,'Opponent Shot Stats'!$A$111:$A$140,'Opponent Shot Stats'!$R$111:$R$140),XLOOKUP(D314,'Opponent Shot Stats'!$A$181:$A$210,'Opponent Shot Stats'!$R$181:$R$210))),"")</f>
        <v>0.9060402685</v>
      </c>
      <c r="V314" s="19">
        <f t="shared" si="188"/>
        <v>0.09060402685</v>
      </c>
      <c r="W314" s="20">
        <f t="shared" si="189"/>
        <v>-0.009395973154</v>
      </c>
      <c r="X314" s="9" t="str">
        <f t="array" ref="X314">ifna(XLOOKUP(A314,'Recent Minutes Tracker'!A:A,'Recent Minutes Tracker'!O:O),"")</f>
        <v/>
      </c>
      <c r="Y314" s="10">
        <f t="array" ref="Y314">ifna(XLOOKUP(A314,'Recent Minutes Tracker'!A:A,'Recent Minutes Tracker'!M:M),"")</f>
        <v>0.4</v>
      </c>
    </row>
    <row r="315" hidden="1">
      <c r="A315" s="2" t="str">
        <f>Inputs!B256</f>
        <v>Kevin Knox</v>
      </c>
      <c r="B315" s="9" t="str">
        <f t="array" ref="B315:C315">IFNA(INDEX(Inputs!C:D,MATCH(A315,Inputs!B:B,)),"")</f>
        <v>SF</v>
      </c>
      <c r="C315" s="9" t="s">
        <v>53</v>
      </c>
      <c r="D315" s="9" t="str">
        <f t="array" ref="D315">ifna(INDEX(Inputs!F:F,MATCH(A315,Inputs!B:B,0)),"")</f>
        <v>DAL</v>
      </c>
      <c r="E315" s="10" t="str">
        <f t="array" ref="E315">IFNA(INDEX('Player Page'!E:E,MATCH(A315,'Player Page'!A:A,)),"")</f>
        <v/>
      </c>
      <c r="F315" s="10"/>
      <c r="G315" s="10"/>
      <c r="H315" s="12" t="str">
        <f t="array" ref="H315">ifna(XLOOKUP(A315,'Recent Minutes Tracker'!A:A,'Recent Minutes Tracker'!P:P,""))</f>
        <v/>
      </c>
      <c r="I315" s="11">
        <f t="array" ref="I315">IFNA(INDEX('Opponent Defense'!$D$37:$D$67,MATCH(D315,'Opponent Defense'!$A$37:$A$67)),"")</f>
        <v>0.9582521983</v>
      </c>
      <c r="J315" s="11"/>
      <c r="K315" s="11">
        <f t="array" ref="K315">ifna(INDEX('Team Defense Hashtag Basketball'!N:N,MATCH(B315&amp;D315,'Team Defense Hashtag Basketball'!A:A,0)),"")</f>
        <v>0.9883449883</v>
      </c>
      <c r="L315" s="11"/>
      <c r="M315" s="11"/>
    </row>
    <row r="316">
      <c r="A316" s="2" t="str">
        <f>Inputs!B219</f>
        <v>Brandon Ingram</v>
      </c>
      <c r="B316" s="9" t="str">
        <f t="array" ref="B316:C316">IFNA(INDEX(Inputs!C:D,MATCH(A316,Inputs!B:B,)),"")</f>
        <v>SF</v>
      </c>
      <c r="C316" s="9" t="s">
        <v>50</v>
      </c>
      <c r="D316" s="9" t="str">
        <f t="array" ref="D316">ifna(XLOOKUP(A316,Inputs!B:B,Inputs!F:F,""))</f>
        <v>GSW</v>
      </c>
      <c r="E316" s="10">
        <f t="array" ref="E316">IFNA(INDEX('Player Page'!E:E,MATCH(A316,'Player Page'!A:A,)),"")</f>
        <v>21.4</v>
      </c>
      <c r="F316" s="12">
        <f t="array" ref="F316">IFNA(INDEX('Player Page'!F:F,MATCH(A316,'Player Page'!A:A,)),"")</f>
        <v>0.6445783133</v>
      </c>
      <c r="G316" s="12">
        <f t="array" ref="G316">XLOOKUP(A316,'PPM L10'!B:B,'PPM L10'!X:X)</f>
        <v>0.5888888889</v>
      </c>
      <c r="H316" s="12">
        <f t="array" ref="H316">ifna(XLOOKUP(A316,'Recent Minutes Tracker'!A:A,'Recent Minutes Tracker'!P:P,""))</f>
        <v>34.33333333</v>
      </c>
      <c r="I316" s="11">
        <f t="array" ref="I316">IFNA(INDEX('Opponent Defense'!$E$37:$E$67,MATCH(D316,'Opponent Defense'!$A$37:$A$67,0)),"")</f>
        <v>1.004817974</v>
      </c>
      <c r="J316" s="11">
        <f t="array" ref="J316">IFNA(INDEX('Opponent Defense'!$E$105:$E$134,MATCH(D316,'Opponent Defense'!$A$105:$A$134,0)),"")</f>
        <v>1.017921446</v>
      </c>
      <c r="K316" s="11">
        <f t="array" ref="K316">ifna(INDEX('Team Defense Hashtag Basketball'!N:N,MATCH(B316&amp;D316,'Team Defense Hashtag Basketball'!A:A,0)),"")</f>
        <v>1.044289044</v>
      </c>
      <c r="L316" s="11">
        <f>I316*0.1+J316*0.4+K316*0.5</f>
        <v>1.029794898</v>
      </c>
      <c r="M316" s="13">
        <f>(F316+G316)/2*L316</f>
        <v>0.6351091158</v>
      </c>
      <c r="N316" s="14">
        <f>M316*L316*H316</f>
        <v>22.45510303</v>
      </c>
      <c r="O316" s="15"/>
      <c r="P316" s="9" t="str">
        <f>if(O316="","",N316-O316)</f>
        <v/>
      </c>
      <c r="Q316" s="16">
        <f>iferror(if(L316&gt;1,(L316-1)/'Matchup Rating'!$E$4+5,(L316-1)/'Matchup Rating'!$E$9+5),"")</f>
        <v>5.893101798</v>
      </c>
      <c r="R316" s="17">
        <f t="array" ref="R316">IFNA(INDEX('Player Page'!J:J,MATCH(A316,'Player Page'!A:A,0)),"")</f>
        <v>1.3</v>
      </c>
      <c r="S316" s="10">
        <f t="array" ref="S316">IFNA(INDEX('Player Page'!K:K,MATCH(A316,'Player Page'!A:A,0)),"")</f>
        <v>3.8</v>
      </c>
      <c r="T316" s="10">
        <f t="array" ref="T316">IFNA(INDEX('Player Page'!L:L,MATCH(A316,'Player Page'!A:A,0)),"")</f>
        <v>35.1</v>
      </c>
      <c r="U316" s="18">
        <f t="array" ref="U316">ifna(IF(OR(B316="PG",B316="SG"),XLOOKUP(D316,'Opponent Shot Stats'!$A$41:$A$70,'Opponent Shot Stats'!$R$41:$R$70),IF(OR(B316="SF",B316="PF"),XLOOKUP(D316,'Opponent Shot Stats'!$A$111:$A$140,'Opponent Shot Stats'!$R$111:$R$140),XLOOKUP(D316,'Opponent Shot Stats'!$A$181:$A$210,'Opponent Shot Stats'!$R$181:$R$210))),"")</f>
        <v>0.9060402685</v>
      </c>
      <c r="V316" s="19">
        <f>R316*U316</f>
        <v>1.177852349</v>
      </c>
      <c r="W316" s="20">
        <f>V316-R316</f>
        <v>-0.122147651</v>
      </c>
      <c r="X316" s="9" t="str">
        <f t="array" ref="X316">ifna(XLOOKUP(A316,'Recent Minutes Tracker'!A:A,'Recent Minutes Tracker'!O:O),"")</f>
        <v/>
      </c>
      <c r="Y316" s="10">
        <f t="array" ref="Y316">ifna(XLOOKUP(A316,'Recent Minutes Tracker'!A:A,'Recent Minutes Tracker'!M:M),"")</f>
        <v>-1</v>
      </c>
    </row>
    <row r="317" hidden="1">
      <c r="A317" s="2" t="str">
        <f>Inputs!B187</f>
        <v>Kevon Harris</v>
      </c>
      <c r="B317" s="9" t="str">
        <f t="array" ref="B317:C317">IFNA(INDEX(Inputs!C:D,MATCH(A317,Inputs!B:B,)),"")</f>
        <v>SF</v>
      </c>
      <c r="C317" s="9" t="s">
        <v>31</v>
      </c>
      <c r="D317" s="9" t="str">
        <f t="array" ref="D317">ifna(INDEX(Inputs!F:F,MATCH(A317,Inputs!B:B,0)),"")</f>
        <v>PHI</v>
      </c>
      <c r="E317" s="10" t="str">
        <f t="array" ref="E317">IFNA(INDEX('Player Page'!E:E,MATCH(A317,'Player Page'!A:A,)),"")</f>
        <v/>
      </c>
      <c r="F317" s="10"/>
      <c r="G317" s="10"/>
      <c r="H317" s="12">
        <f t="array" ref="H317">ifna(XLOOKUP(A317,'Recent Minutes Tracker'!A:A,'Recent Minutes Tracker'!P:P,""))</f>
        <v>1</v>
      </c>
      <c r="I317" s="11">
        <f t="array" ref="I317">IFNA(INDEX('Opponent Defense'!$D$37:$D$67,MATCH(D317,'Opponent Defense'!$A$37:$A$67)),"")</f>
        <v>1.038412169</v>
      </c>
      <c r="J317" s="11"/>
      <c r="K317" s="11">
        <f t="array" ref="K317">ifna(INDEX('Team Defense Hashtag Basketball'!N:N,MATCH(B317&amp;D317,'Team Defense Hashtag Basketball'!A:A,0)),"")</f>
        <v>0.9836829837</v>
      </c>
      <c r="L317" s="11"/>
      <c r="M317" s="11"/>
    </row>
    <row r="318" hidden="1">
      <c r="A318" s="2" t="str">
        <f>Inputs!B282</f>
        <v>Kevon Looney</v>
      </c>
      <c r="B318" s="9" t="str">
        <f t="array" ref="B318:C318">IFNA(INDEX(Inputs!C:D,MATCH(A318,Inputs!B:B,)),"")</f>
        <v>PF</v>
      </c>
      <c r="C318" s="9" t="s">
        <v>48</v>
      </c>
      <c r="D318" s="9" t="str">
        <f t="array" ref="D318">ifna(INDEX(Inputs!F:F,MATCH(A318,Inputs!B:B,0)),"")</f>
        <v>NOP</v>
      </c>
      <c r="E318" s="10">
        <f t="array" ref="E318">IFNA(INDEX('Player Page'!E:E,MATCH(A318,'Player Page'!A:A,)),"")</f>
        <v>5.2</v>
      </c>
      <c r="F318" s="10"/>
      <c r="G318" s="10"/>
      <c r="H318" s="12">
        <f t="array" ref="H318">ifna(XLOOKUP(A318,'Recent Minutes Tracker'!A:A,'Recent Minutes Tracker'!P:P,""))</f>
        <v>10.93333333</v>
      </c>
      <c r="I318" s="11">
        <f t="array" ref="I318">IFNA(INDEX('Opponent Defense'!$D$37:$D$67,MATCH(D318,'Opponent Defense'!$A$37:$A$67,0)),"")</f>
        <v>0.9401769108</v>
      </c>
      <c r="J318" s="11"/>
      <c r="K318" s="11">
        <f t="array" ref="K318">ifna(INDEX('Team Defense Hashtag Basketball'!N:N,MATCH(B318&amp;D318,'Team Defense Hashtag Basketball'!A:A,0)),"")</f>
        <v>0.9357541899</v>
      </c>
      <c r="L318" s="11"/>
      <c r="M318" s="11"/>
      <c r="N318" s="14">
        <f>E318*I318*K318</f>
        <v>4.574827314</v>
      </c>
      <c r="O318" s="11"/>
      <c r="Q318" s="11"/>
    </row>
    <row r="319" hidden="1">
      <c r="A319" s="2" t="str">
        <f>Inputs!B383</f>
        <v>Keyontae Johnson</v>
      </c>
      <c r="B319" s="9" t="str">
        <f t="array" ref="B319:C319">IFNA(INDEX(Inputs!C:D,MATCH(A319,Inputs!B:B,)),"")</f>
        <v>SF</v>
      </c>
      <c r="C319" s="9" t="s">
        <v>29</v>
      </c>
      <c r="D319" s="9" t="str">
        <f t="array" ref="D319">ifna(INDEX(Inputs!F:F,MATCH(A319,Inputs!B:B,0)),"")</f>
        <v>MIL</v>
      </c>
      <c r="E319" s="10" t="str">
        <f t="array" ref="E319">IFNA(INDEX('Player Page'!E:E,MATCH(A319,'Player Page'!A:A,)),"")</f>
        <v/>
      </c>
      <c r="F319" s="10"/>
      <c r="G319" s="10"/>
      <c r="H319" s="12">
        <f t="array" ref="H319">ifna(XLOOKUP(A319,'Recent Minutes Tracker'!A:A,'Recent Minutes Tracker'!P:P,""))</f>
        <v>3.333333333</v>
      </c>
      <c r="I319" s="11">
        <f t="array" ref="I319">IFNA(INDEX('Opponent Defense'!$D$37:$D$67,MATCH(D319,'Opponent Defense'!$A$37:$A$67)),"")</f>
        <v>0.9097894709</v>
      </c>
      <c r="J319" s="11"/>
      <c r="K319" s="11">
        <f t="array" ref="K319">ifna(INDEX('Team Defense Hashtag Basketball'!N:N,MATCH(B319&amp;D319,'Team Defense Hashtag Basketball'!A:A,0)),"")</f>
        <v>0.9743589744</v>
      </c>
      <c r="L319" s="11"/>
      <c r="M319" s="11"/>
    </row>
    <row r="320">
      <c r="A320" s="2" t="str">
        <f>Inputs!B477</f>
        <v>Jonas Valanciunas</v>
      </c>
      <c r="B320" s="9" t="str">
        <f t="array" ref="B320:C320">IFNA(INDEX(Inputs!C:D,MATCH(A320,Inputs!B:B,)),"")</f>
        <v>C</v>
      </c>
      <c r="C320" s="9" t="s">
        <v>50</v>
      </c>
      <c r="D320" s="9" t="str">
        <f t="array" ref="D320">ifna(XLOOKUP(A320,Inputs!B:B,Inputs!F:F,""))</f>
        <v>GSW</v>
      </c>
      <c r="E320" s="10">
        <f t="array" ref="E320">IFNA(INDEX('Player Page'!E:E,MATCH(A320,'Player Page'!A:A,)),"")</f>
        <v>14.2</v>
      </c>
      <c r="F320" s="12">
        <f t="array" ref="F320">IFNA(INDEX('Player Page'!F:F,MATCH(A320,'Player Page'!A:A,)),"")</f>
        <v>0.5399239544</v>
      </c>
      <c r="G320" s="12">
        <f t="array" ref="G320">XLOOKUP(A320,'PPM L10'!B:B,'PPM L10'!X:X)</f>
        <v>0.5583333333</v>
      </c>
      <c r="H320" s="12">
        <f t="array" ref="H320">ifna(XLOOKUP(A320,'Recent Minutes Tracker'!A:A,'Recent Minutes Tracker'!P:P,""))</f>
        <v>17.76666667</v>
      </c>
      <c r="I320" s="11">
        <f t="array" ref="I320">IFNA(INDEX('Opponent Defense'!$E$37:$E$67,MATCH(D320,'Opponent Defense'!$A$37:$A$67,0)),"")</f>
        <v>1.004817974</v>
      </c>
      <c r="J320" s="11">
        <f t="array" ref="J320">IFNA(INDEX('Opponent Defense'!$E$105:$E$134,MATCH(D320,'Opponent Defense'!$A$105:$A$134,0)),"")</f>
        <v>1.017921446</v>
      </c>
      <c r="K320" s="11">
        <f t="array" ref="K320">ifna(INDEX('Team Defense Hashtag Basketball'!N:N,MATCH(B320&amp;D320,'Team Defense Hashtag Basketball'!A:A,0)),"")</f>
        <v>1.007272165</v>
      </c>
      <c r="L320" s="11">
        <f t="shared" ref="L320:L322" si="190">I320*0.1+J320*0.4+K320*0.5</f>
        <v>1.011286458</v>
      </c>
      <c r="M320" s="13">
        <f t="shared" ref="M320:M322" si="191">(F320+G320)/2*L320</f>
        <v>0.5553263613</v>
      </c>
      <c r="N320" s="14">
        <f t="shared" ref="N320:N322" si="192">M320*L320*H320</f>
        <v>9.977653917</v>
      </c>
      <c r="O320" s="15"/>
      <c r="P320" s="9" t="str">
        <f t="shared" ref="P320:P322" si="193">if(O320="","",N320-O320)</f>
        <v/>
      </c>
      <c r="Q320" s="16">
        <f>iferror(if(L320&gt;1,(L320-1)/'Matchup Rating'!$E$4+5,(L320-1)/'Matchup Rating'!$E$9+5),"")</f>
        <v>5.338311483</v>
      </c>
      <c r="R320" s="17">
        <f t="array" ref="R320">IFNA(INDEX('Player Page'!J:J,MATCH(A320,'Player Page'!A:A,0)),"")</f>
        <v>0.6</v>
      </c>
      <c r="S320" s="10">
        <f t="array" ref="S320">IFNA(INDEX('Player Page'!K:K,MATCH(A320,'Player Page'!A:A,0)),"")</f>
        <v>1.8</v>
      </c>
      <c r="T320" s="10">
        <f t="array" ref="T320">IFNA(INDEX('Player Page'!L:L,MATCH(A320,'Player Page'!A:A,0)),"")</f>
        <v>34.5</v>
      </c>
      <c r="U320" s="18">
        <f t="array" ref="U320">ifna(IF(OR(B320="PG",B320="SG"),XLOOKUP(D320,'Opponent Shot Stats'!$A$41:$A$70,'Opponent Shot Stats'!$R$41:$R$70),IF(OR(B320="SF",B320="PF"),XLOOKUP(D320,'Opponent Shot Stats'!$A$111:$A$140,'Opponent Shot Stats'!$R$111:$R$140),XLOOKUP(D320,'Opponent Shot Stats'!$A$181:$A$210,'Opponent Shot Stats'!$R$181:$R$210))),"")</f>
        <v>0.2112676056</v>
      </c>
      <c r="V320" s="19">
        <f t="shared" ref="V320:V322" si="194">R320*U320</f>
        <v>0.1267605634</v>
      </c>
      <c r="W320" s="20">
        <f t="shared" ref="W320:W322" si="195">V320-R320</f>
        <v>-0.4732394366</v>
      </c>
      <c r="X320" s="9" t="str">
        <f t="array" ref="X320">ifna(XLOOKUP(A320,'Recent Minutes Tracker'!A:A,'Recent Minutes Tracker'!O:O),"")</f>
        <v/>
      </c>
      <c r="Y320" s="10">
        <f t="array" ref="Y320">ifna(XLOOKUP(A320,'Recent Minutes Tracker'!A:A,'Recent Minutes Tracker'!M:M),"")</f>
        <v>-1.3</v>
      </c>
    </row>
    <row r="321">
      <c r="A321" s="2" t="str">
        <f>Inputs!B366</f>
        <v>CJ McCollum</v>
      </c>
      <c r="B321" s="9" t="str">
        <f t="array" ref="B321:C321">IFNA(INDEX(Inputs!C:D,MATCH(A321,Inputs!B:B,)),"")</f>
        <v>PG</v>
      </c>
      <c r="C321" s="9" t="s">
        <v>50</v>
      </c>
      <c r="D321" s="9" t="str">
        <f t="array" ref="D321">ifna(INDEX(Inputs!F:F,MATCH(A321,Inputs!B:B,0)),"")</f>
        <v>GSW</v>
      </c>
      <c r="E321" s="10">
        <f t="array" ref="E321">IFNA(INDEX('Player Page'!E:E,MATCH(A321,'Player Page'!A:A,)),"")</f>
        <v>19.2</v>
      </c>
      <c r="F321" s="12">
        <f t="array" ref="F321">IFNA(INDEX('Player Page'!F:F,MATCH(A321,'Player Page'!A:A,)),"")</f>
        <v>0.5962732919</v>
      </c>
      <c r="G321" s="12">
        <f t="array" ref="G321">XLOOKUP(A321,'PPM L10'!B:B,'PPM L10'!X:X)</f>
        <v>0.6666666667</v>
      </c>
      <c r="H321" s="12">
        <f t="array" ref="H321">ifna(XLOOKUP(A321,'Recent Minutes Tracker'!A:A,'Recent Minutes Tracker'!P:P,""))</f>
        <v>39.66666667</v>
      </c>
      <c r="I321" s="11">
        <f t="array" ref="I321">IFNA(INDEX('Opponent Defense'!$E$37:$E$67,MATCH(D321,'Opponent Defense'!$A$37:$A$67,0)),"")</f>
        <v>1.004817974</v>
      </c>
      <c r="J321" s="11">
        <f t="array" ref="J321">IFNA(INDEX('Opponent Defense'!$E$105:$E$134,MATCH(D321,'Opponent Defense'!$A$105:$A$134,0)),"")</f>
        <v>1.017921446</v>
      </c>
      <c r="K321" s="11">
        <f t="array" ref="K321">ifna(INDEX('Team Defense Hashtag Basketball'!N:N,MATCH(B321&amp;D321,'Team Defense Hashtag Basketball'!A:A,0)),"")</f>
        <v>0.9680170576</v>
      </c>
      <c r="L321" s="11">
        <f t="shared" si="190"/>
        <v>0.9916589047</v>
      </c>
      <c r="M321" s="13">
        <f t="shared" si="191"/>
        <v>0.626202828</v>
      </c>
      <c r="N321" s="14">
        <f t="shared" si="192"/>
        <v>24.63219122</v>
      </c>
      <c r="O321" s="15"/>
      <c r="P321" s="9" t="str">
        <f t="shared" si="193"/>
        <v/>
      </c>
      <c r="Q321" s="16">
        <f>iferror(if(L321&gt;1,(L321-1)/'Matchup Rating'!$E$4+5,(L321-1)/'Matchup Rating'!$E$9+5),"")</f>
        <v>4.813902308</v>
      </c>
      <c r="R321" s="17">
        <f t="array" ref="R321">IFNA(INDEX('Player Page'!J:J,MATCH(A321,'Player Page'!A:A,0)),"")</f>
        <v>3.4</v>
      </c>
      <c r="S321" s="10">
        <f t="array" ref="S321">IFNA(INDEX('Player Page'!K:K,MATCH(A321,'Player Page'!A:A,0)),"")</f>
        <v>7.8</v>
      </c>
      <c r="T321" s="10">
        <f t="array" ref="T321">IFNA(INDEX('Player Page'!L:L,MATCH(A321,'Player Page'!A:A,0)),"")</f>
        <v>43.1</v>
      </c>
      <c r="U321" s="18">
        <f t="array" ref="U321">ifna(IF(OR(B321="PG",B321="SG"),XLOOKUP(D321,'Opponent Shot Stats'!$A$41:$A$70,'Opponent Shot Stats'!$R$41:$R$70),IF(OR(B321="SF",B321="PF"),XLOOKUP(D321,'Opponent Shot Stats'!$A$111:$A$140,'Opponent Shot Stats'!$R$111:$R$140),XLOOKUP(D321,'Opponent Shot Stats'!$A$181:$A$210,'Opponent Shot Stats'!$R$181:$R$210))),"")</f>
        <v>1.171969046</v>
      </c>
      <c r="V321" s="19">
        <f t="shared" si="194"/>
        <v>3.984694755</v>
      </c>
      <c r="W321" s="20">
        <f t="shared" si="195"/>
        <v>0.5846947549</v>
      </c>
      <c r="X321" s="9" t="str">
        <f t="array" ref="X321">ifna(XLOOKUP(A321,'Recent Minutes Tracker'!A:A,'Recent Minutes Tracker'!O:O),"")</f>
        <v/>
      </c>
      <c r="Y321" s="10">
        <f t="array" ref="Y321">ifna(XLOOKUP(A321,'Recent Minutes Tracker'!A:A,'Recent Minutes Tracker'!M:M),"")</f>
        <v>2.2</v>
      </c>
    </row>
    <row r="322" hidden="1">
      <c r="A322" s="2" t="str">
        <f>Inputs!B177</f>
        <v>Killian Hayes</v>
      </c>
      <c r="B322" s="9" t="str">
        <f t="array" ref="B322:C322">IFNA(INDEX(Inputs!C:D,MATCH(A322,Inputs!B:B,)),"")</f>
        <v>PG</v>
      </c>
      <c r="C322" s="9" t="s">
        <v>53</v>
      </c>
      <c r="D322" s="9" t="str">
        <f t="array" ref="D322">ifna(XLOOKUP(A322,Inputs!B:B,Inputs!F:F,""))</f>
        <v>DAL</v>
      </c>
      <c r="E322" s="10">
        <f t="array" ref="E322">IFNA(INDEX('Player Page'!E:E,MATCH(A322,'Player Page'!A:A,)),"")</f>
        <v>6.9</v>
      </c>
      <c r="F322" s="12">
        <f t="array" ref="F322">IFNA(INDEX('Player Page'!F:F,MATCH(A322,'Player Page'!A:A,)),"")</f>
        <v>0.2887029289</v>
      </c>
      <c r="G322" s="12" t="str">
        <f t="array" ref="G322">XLOOKUP(A322,'PPM L10'!B:B,'PPM L10'!X:X)</f>
        <v/>
      </c>
      <c r="H322" s="12">
        <f t="array" ref="H322">ifna(XLOOKUP(A322,'Recent Minutes Tracker'!A:A,'Recent Minutes Tracker'!P:P,""))</f>
        <v>9.333333333</v>
      </c>
      <c r="I322" s="11">
        <f t="array" ref="I322">IFNA(INDEX('Opponent Defense'!$E$37:$E$67,MATCH(D322,'Opponent Defense'!$A$37:$A$67,0)),"")</f>
        <v>1.024895252</v>
      </c>
      <c r="J322" s="11">
        <f t="array" ref="J322">IFNA(INDEX('Opponent Defense'!$E$105:$E$134,MATCH(D322,'Opponent Defense'!$A$105:$A$134,0)),"")</f>
        <v>0.9832268629</v>
      </c>
      <c r="K322" s="11">
        <f t="array" ref="K322">ifna(INDEX('Team Defense Hashtag Basketball'!N:N,MATCH(B322&amp;D322,'Team Defense Hashtag Basketball'!A:A,0)),"")</f>
        <v>1.078891258</v>
      </c>
      <c r="L322" s="11">
        <f t="shared" si="190"/>
        <v>1.035225899</v>
      </c>
      <c r="M322" s="13">
        <f t="shared" si="191"/>
        <v>0.1494363746</v>
      </c>
      <c r="N322" s="14">
        <f t="shared" si="192"/>
        <v>1.443870449</v>
      </c>
      <c r="O322" s="15"/>
      <c r="P322" s="9" t="str">
        <f t="shared" si="193"/>
        <v/>
      </c>
      <c r="Q322" s="16">
        <f>iferror(if(L322&gt;1,(L322-1)/'Matchup Rating'!$E$4+5,(L322-1)/'Matchup Rating'!$E$9+5),"")</f>
        <v>6.055896014</v>
      </c>
      <c r="R322" s="17">
        <f t="array" ref="R322">IFNA(INDEX('Player Page'!J:J,MATCH(A322,'Player Page'!A:A,0)),"")</f>
        <v>0.5</v>
      </c>
      <c r="S322" s="10">
        <f t="array" ref="S322">IFNA(INDEX('Player Page'!K:K,MATCH(A322,'Player Page'!A:A,0)),"")</f>
        <v>1.7</v>
      </c>
      <c r="T322" s="10">
        <f t="array" ref="T322">IFNA(INDEX('Player Page'!L:L,MATCH(A322,'Player Page'!A:A,0)),"")</f>
        <v>28.6</v>
      </c>
      <c r="U322" s="18">
        <f t="array" ref="U322">ifna(IF(OR(B322="PG",B322="SG"),XLOOKUP(D322,'Opponent Shot Stats'!$A$41:$A$69,'Opponent Shot Stats'!$R$41:$R$69),IF(OR(B322="SF",B322="PF"),XLOOKUP(D322,'Opponent Shot Stats'!$A$111:$A$140,'Opponent Shot Stats'!$R$111:$R$140),XLOOKUP(D322,'Opponent Shot Stats'!$A$181:$A$210,'Opponent Shot Stats'!$R$181:$R$210))),"")</f>
        <v>0.9226139295</v>
      </c>
      <c r="V322" s="19">
        <f t="shared" si="194"/>
        <v>0.4613069647</v>
      </c>
      <c r="W322" s="20">
        <f t="shared" si="195"/>
        <v>-0.03869303525</v>
      </c>
      <c r="X322" s="9" t="str">
        <f t="array" ref="X322">ifna(XLOOKUP(A322,'Recent Minutes Tracker'!A:A,'Recent Minutes Tracker'!O:O),"")</f>
        <v>DNP</v>
      </c>
    </row>
    <row r="323" hidden="1">
      <c r="A323" s="2" t="str">
        <f>Inputs!B272</f>
        <v>Kira Lewis, Jr.</v>
      </c>
      <c r="B323" s="9" t="str">
        <f t="array" ref="B323:C323">IFNA(INDEX(Inputs!C:D,MATCH(A323,Inputs!B:B,)),"")</f>
        <v>PG</v>
      </c>
      <c r="C323" s="9" t="s">
        <v>50</v>
      </c>
      <c r="D323" s="9" t="str">
        <f t="array" ref="D323">ifna(INDEX(Inputs!F:F,MATCH(A323,Inputs!B:B,0)),"")</f>
        <v>GSW</v>
      </c>
      <c r="E323" s="10" t="str">
        <f t="array" ref="E323">IFNA(INDEX('Player Page'!E:E,MATCH(A323,'Player Page'!A:A,)),"")</f>
        <v/>
      </c>
      <c r="F323" s="10"/>
      <c r="G323" s="10"/>
      <c r="H323" s="12" t="str">
        <f t="array" ref="H323">ifna(XLOOKUP(A323,'Recent Minutes Tracker'!A:A,'Recent Minutes Tracker'!P:P,""))</f>
        <v/>
      </c>
      <c r="I323" s="11">
        <f t="array" ref="I323">IFNA(INDEX('Opponent Defense'!$D$37:$D$67,MATCH(D323,'Opponent Defense'!$A$37:$A$67)),"")</f>
        <v>0.9097894709</v>
      </c>
      <c r="J323" s="11"/>
      <c r="K323" s="11">
        <f t="array" ref="K323">ifna(INDEX('Team Defense Hashtag Basketball'!N:N,MATCH(B323&amp;D323,'Team Defense Hashtag Basketball'!A:A,0)),"")</f>
        <v>0.9680170576</v>
      </c>
      <c r="L323" s="11"/>
      <c r="M323" s="11"/>
    </row>
    <row r="324">
      <c r="A324" s="2" t="str">
        <f>Inputs!B365</f>
        <v>Jordan Hawkins</v>
      </c>
      <c r="B324" s="9" t="str">
        <f t="array" ref="B324:C324">IFNA(INDEX(Inputs!C:D,MATCH(A324,Inputs!B:B,)),"")</f>
        <v>SG</v>
      </c>
      <c r="C324" s="9" t="s">
        <v>50</v>
      </c>
      <c r="D324" s="9" t="str">
        <f t="array" ref="D324">ifna(XLOOKUP(A324,Inputs!B:B,Inputs!F:F,""))</f>
        <v>GSW</v>
      </c>
      <c r="E324" s="10">
        <f t="array" ref="E324">IFNA(INDEX('Player Page'!E:E,MATCH(A324,'Player Page'!A:A,)),"")</f>
        <v>10.2</v>
      </c>
      <c r="F324" s="12">
        <f t="array" ref="F324">IFNA(INDEX('Player Page'!F:F,MATCH(A324,'Player Page'!A:A,)),"")</f>
        <v>0.476635514</v>
      </c>
      <c r="G324" s="12">
        <f t="array" ref="G324">XLOOKUP(A324,'PPM L10'!B:B,'PPM L10'!X:X)</f>
        <v>0.2416666667</v>
      </c>
      <c r="H324" s="12">
        <f t="array" ref="H324">ifna(XLOOKUP(A324,'Recent Minutes Tracker'!A:A,'Recent Minutes Tracker'!P:P,""))</f>
        <v>13.46666667</v>
      </c>
      <c r="I324" s="11">
        <f t="array" ref="I324">IFNA(INDEX('Opponent Defense'!$E$37:$E$67,MATCH(D324,'Opponent Defense'!$A$37:$A$67,0)),"")</f>
        <v>1.004817974</v>
      </c>
      <c r="J324" s="11">
        <f t="array" ref="J324">IFNA(INDEX('Opponent Defense'!$E$105:$E$134,MATCH(D324,'Opponent Defense'!$A$105:$A$134,0)),"")</f>
        <v>1.017921446</v>
      </c>
      <c r="K324" s="11">
        <f t="array" ref="K324">ifna(INDEX('Team Defense Hashtag Basketball'!N:N,MATCH(B324&amp;D324,'Team Defense Hashtag Basketball'!A:A,0)),"")</f>
        <v>0.8221044663</v>
      </c>
      <c r="L324" s="11">
        <f>I324*0.1+J324*0.4+K324*0.5</f>
        <v>0.9187026091</v>
      </c>
      <c r="M324" s="13">
        <f>(F324+G324)/2*L324</f>
        <v>0.3299530437</v>
      </c>
      <c r="N324" s="14">
        <f>M324*L324*H324</f>
        <v>4.082133458</v>
      </c>
      <c r="O324" s="16"/>
      <c r="P324" s="9" t="str">
        <f>if(O324="","",N324-O324)</f>
        <v/>
      </c>
      <c r="Q324" s="16">
        <f>iferror(if(L324&gt;1,(L324-1)/'Matchup Rating'!$E$4+5,(L324-1)/'Matchup Rating'!$E$9+5),"")</f>
        <v>3.186178647</v>
      </c>
      <c r="R324" s="17">
        <f t="array" ref="R324">IFNA(INDEX('Player Page'!J:J,MATCH(A324,'Player Page'!A:A,0)),"")</f>
        <v>2.1</v>
      </c>
      <c r="S324" s="10">
        <f t="array" ref="S324">IFNA(INDEX('Player Page'!K:K,MATCH(A324,'Player Page'!A:A,0)),"")</f>
        <v>5.5</v>
      </c>
      <c r="T324" s="10">
        <f t="array" ref="T324">IFNA(INDEX('Player Page'!L:L,MATCH(A324,'Player Page'!A:A,0)),"")</f>
        <v>38.2</v>
      </c>
      <c r="U324" s="18">
        <f t="array" ref="U324">ifna(IF(OR(B324="PG",B324="SG"),XLOOKUP(D324,'Opponent Shot Stats'!$A$41:$A$70,'Opponent Shot Stats'!$R$41:$R$70),IF(OR(B324="SF",B324="PF"),XLOOKUP(D324,'Opponent Shot Stats'!$A$111:$A$140,'Opponent Shot Stats'!$R$111:$R$140),XLOOKUP(D324,'Opponent Shot Stats'!$A$181:$A$210,'Opponent Shot Stats'!$R$181:$R$210))),"")</f>
        <v>1.171969046</v>
      </c>
      <c r="V324" s="19">
        <f>R324*U324</f>
        <v>2.461134996</v>
      </c>
      <c r="W324" s="20">
        <f>V324-R324</f>
        <v>0.3611349957</v>
      </c>
      <c r="X324" s="9" t="str">
        <f t="array" ref="X324">ifna(XLOOKUP(A324,'Recent Minutes Tracker'!A:A,'Recent Minutes Tracker'!O:O),"")</f>
        <v>DNP</v>
      </c>
      <c r="Y324" s="10">
        <f t="array" ref="Y324">ifna(XLOOKUP(A324,'Recent Minutes Tracker'!A:A,'Recent Minutes Tracker'!M:M),"")</f>
        <v>8.9</v>
      </c>
    </row>
    <row r="325" hidden="1">
      <c r="A325" s="2" t="str">
        <f>Inputs!B266</f>
        <v>Kobe Brown</v>
      </c>
      <c r="B325" s="9" t="str">
        <f t="array" ref="B325:C325">IFNA(INDEX(Inputs!C:D,MATCH(A325,Inputs!B:B,)),"")</f>
        <v>PF</v>
      </c>
      <c r="C325" s="9" t="s">
        <v>36</v>
      </c>
      <c r="D325" s="9" t="str">
        <f t="array" ref="D325">ifna(INDEX(Inputs!F:F,MATCH(A325,Inputs!B:B,0)),"")</f>
        <v>UTA</v>
      </c>
      <c r="E325" s="10" t="str">
        <f t="array" ref="E325">IFNA(INDEX('Player Page'!E:E,MATCH(A325,'Player Page'!A:A,)),"")</f>
        <v/>
      </c>
      <c r="F325" s="10"/>
      <c r="G325" s="10"/>
      <c r="H325" s="12">
        <f t="array" ref="H325">ifna(XLOOKUP(A325,'Recent Minutes Tracker'!A:A,'Recent Minutes Tracker'!P:P,""))</f>
        <v>5.166666667</v>
      </c>
      <c r="I325" s="11">
        <f t="array" ref="I325">IFNA(INDEX('Opponent Defense'!$D$37:$D$67,MATCH(D325,'Opponent Defense'!$A$37:$A$67)),"")</f>
        <v>1.019289039</v>
      </c>
      <c r="J325" s="11"/>
      <c r="K325" s="11">
        <f t="array" ref="K325">ifna(INDEX('Team Defense Hashtag Basketball'!N:N,MATCH(B325&amp;D325,'Team Defense Hashtag Basketball'!A:A,0)),"")</f>
        <v>1.070763501</v>
      </c>
      <c r="L325" s="11"/>
      <c r="M325" s="11"/>
      <c r="N325" s="14">
        <f>E325*I325*K325</f>
        <v>0</v>
      </c>
      <c r="O325" s="11"/>
      <c r="Q325" s="11"/>
    </row>
    <row r="326" hidden="1">
      <c r="A326" s="2" t="str">
        <f>Inputs!B12</f>
        <v>Kobe Bufkin</v>
      </c>
      <c r="B326" s="9" t="str">
        <f t="array" ref="B326:C326">IFNA(INDEX(Inputs!C:D,MATCH(A326,Inputs!B:B,)),"")</f>
        <v>SG</v>
      </c>
      <c r="C326" s="9" t="s">
        <v>26</v>
      </c>
      <c r="D326" s="9" t="str">
        <f t="array" ref="D326">ifna(INDEX(Inputs!F:F,MATCH(A326,Inputs!B:B,0)),"")</f>
        <v>MIN</v>
      </c>
      <c r="E326" s="10" t="str">
        <f t="array" ref="E326">IFNA(INDEX('Player Page'!E:E,MATCH(A326,'Player Page'!A:A,)),"")</f>
        <v/>
      </c>
      <c r="F326" s="10"/>
      <c r="G326" s="10"/>
      <c r="H326" s="12" t="str">
        <f t="array" ref="H326">ifna(XLOOKUP(A326,'Recent Minutes Tracker'!A:A,'Recent Minutes Tracker'!P:P,""))</f>
        <v/>
      </c>
      <c r="I326" s="11">
        <f t="array" ref="I326">IFNA(INDEX('Opponent Defense'!$D$37:$D$67,MATCH(D326,'Opponent Defense'!$A$37:$A$67,0)),"")</f>
        <v>0.9090035889</v>
      </c>
      <c r="J326" s="11"/>
      <c r="K326" s="11">
        <f t="array" ref="K326">ifna(INDEX('Team Defense Hashtag Basketball'!N:N,MATCH(B326&amp;D326,'Team Defense Hashtag Basketball'!A:A,0)),"")</f>
        <v>0.899318698</v>
      </c>
      <c r="L326" s="11"/>
      <c r="M326" s="11"/>
    </row>
    <row r="327" hidden="1">
      <c r="A327" s="2" t="str">
        <f>Inputs!B130</f>
        <v>Kris Dunn</v>
      </c>
      <c r="B327" s="9" t="str">
        <f t="array" ref="B327:C327">IFNA(INDEX(Inputs!C:D,MATCH(A327,Inputs!B:B,)),"")</f>
        <v>SG</v>
      </c>
      <c r="C327" s="9" t="s">
        <v>44</v>
      </c>
      <c r="D327" s="9" t="str">
        <f t="array" ref="D327">ifna(INDEX(Inputs!F:F,MATCH(A327,Inputs!B:B,0)),"")</f>
        <v>LAC</v>
      </c>
      <c r="E327" s="10">
        <f t="array" ref="E327">IFNA(INDEX('Player Page'!E:E,MATCH(A327,'Player Page'!A:A,)),"")</f>
        <v>5.2</v>
      </c>
      <c r="F327" s="10"/>
      <c r="G327" s="10"/>
      <c r="H327" s="12">
        <f t="array" ref="H327">ifna(XLOOKUP(A327,'Recent Minutes Tracker'!A:A,'Recent Minutes Tracker'!P:P,""))</f>
        <v>22.73333333</v>
      </c>
      <c r="I327" s="11">
        <f t="array" ref="I327">IFNA(INDEX('Opponent Defense'!$D$37:$D$67,MATCH(D327,'Opponent Defense'!$A$37:$A$67,0)),"")</f>
        <v>0.9857580706</v>
      </c>
      <c r="J327" s="11"/>
      <c r="K327" s="11">
        <f t="array" ref="K327">ifna(INDEX('Team Defense Hashtag Basketball'!N:N,MATCH(B327&amp;D327,'Team Defense Hashtag Basketball'!A:A,0)),"")</f>
        <v>0.9765329296</v>
      </c>
      <c r="L327" s="11"/>
      <c r="M327" s="11"/>
      <c r="N327" s="14">
        <f>E327*I327*K327</f>
        <v>5.005651126</v>
      </c>
      <c r="O327" s="11"/>
      <c r="Q327" s="11"/>
    </row>
    <row r="328" hidden="1">
      <c r="A328" s="2" t="str">
        <f>Inputs!B451</f>
        <v>Kris Murray</v>
      </c>
      <c r="B328" s="9" t="str">
        <f t="array" ref="B328:C328">IFNA(INDEX(Inputs!C:D,MATCH(A328,Inputs!B:B,)),"")</f>
        <v>SF</v>
      </c>
      <c r="C328" s="9" t="s">
        <v>55</v>
      </c>
      <c r="D328" s="9" t="str">
        <f t="array" ref="D328">ifna(INDEX(Inputs!F:F,MATCH(A328,Inputs!B:B,0)),"")</f>
        <v>HOU</v>
      </c>
      <c r="E328" s="10" t="str">
        <f t="array" ref="E328">IFNA(INDEX('Player Page'!E:E,MATCH(A328,'Player Page'!A:A,)),"")</f>
        <v/>
      </c>
      <c r="F328" s="10"/>
      <c r="G328" s="10"/>
      <c r="H328" s="12">
        <f t="array" ref="H328">ifna(XLOOKUP(A328,'Recent Minutes Tracker'!A:A,'Recent Minutes Tracker'!P:P,""))</f>
        <v>30.63333333</v>
      </c>
      <c r="I328" s="11">
        <f t="array" ref="I328">IFNA(INDEX('Opponent Defense'!$D$37:$D$67,MATCH(D328,'Opponent Defense'!$A$37:$A$67,0)),"")</f>
        <v>1.013525904</v>
      </c>
      <c r="J328" s="11"/>
      <c r="K328" s="11">
        <f t="array" ref="K328">ifna(INDEX('Team Defense Hashtag Basketball'!N:N,MATCH(B328&amp;D328,'Team Defense Hashtag Basketball'!A:A,0)),"")</f>
        <v>0.9324009324</v>
      </c>
      <c r="L328" s="11"/>
      <c r="M328" s="11"/>
    </row>
    <row r="329" hidden="1">
      <c r="A329" s="2" t="str">
        <f>Inputs!B451</f>
        <v>Kris Murray</v>
      </c>
      <c r="B329" s="9" t="str">
        <f t="array" ref="B329:C329">IFNA(INDEX(Inputs!C:D,MATCH(A329,Inputs!B:B,)),"")</f>
        <v>SF</v>
      </c>
      <c r="C329" s="9" t="s">
        <v>55</v>
      </c>
      <c r="D329" s="9" t="str">
        <f t="array" ref="D329">ifna(XLOOKUP(A329,Inputs!B:B,Inputs!F:F,""))</f>
        <v>HOU</v>
      </c>
      <c r="E329" s="10" t="str">
        <f t="array" ref="E329">IFNA(INDEX('Player Page'!E:E,MATCH(A329,'Player Page'!A:A,)),"")</f>
        <v/>
      </c>
      <c r="F329" s="12" t="str">
        <f t="array" ref="F329">IFNA(INDEX('Player Page'!F:F,MATCH(A329,'Player Page'!A:A,)),"")</f>
        <v/>
      </c>
      <c r="G329" s="12">
        <f t="array" ref="G329">XLOOKUP(A329,'PPM L10'!B:B,'PPM L10'!X:X)</f>
        <v>0.3138888889</v>
      </c>
      <c r="H329" s="12">
        <f t="array" ref="H329">ifna(XLOOKUP(A329,'Recent Minutes Tracker'!A:A,'Recent Minutes Tracker'!P:P,""))</f>
        <v>30.63333333</v>
      </c>
      <c r="I329" s="11">
        <f t="array" ref="I329">IFNA(INDEX('Opponent Defense'!$E$37:$E$67,MATCH(D329,'Opponent Defense'!$A$37:$A$67,0)),"")</f>
        <v>1.005676537</v>
      </c>
      <c r="J329" s="11">
        <f t="array" ref="J329">IFNA(INDEX('Opponent Defense'!$E$105:$E$134,MATCH(D329,'Opponent Defense'!$A$105:$A$134,0)),"")</f>
        <v>0.9680082536</v>
      </c>
      <c r="K329" s="11">
        <f t="array" ref="K329">ifna(INDEX('Team Defense Hashtag Basketball'!N:N,MATCH(B329&amp;D329,'Team Defense Hashtag Basketball'!A:A,0)),"")</f>
        <v>0.9324009324</v>
      </c>
      <c r="L329" s="11">
        <f t="shared" ref="L329:L330" si="196">I329*0.1+J329*0.4+K329*0.5</f>
        <v>0.9539714213</v>
      </c>
      <c r="M329" s="13">
        <f t="shared" ref="M329:M330" si="197">(F329+G329)/2*L329</f>
        <v>0.1497205147</v>
      </c>
      <c r="N329" s="14">
        <f t="shared" ref="N329:N330" si="198">M329*L329*H329</f>
        <v>4.375331192</v>
      </c>
      <c r="O329" s="15"/>
      <c r="P329" s="9" t="str">
        <f t="shared" ref="P329:P330" si="199">if(O329="","",N329-O329)</f>
        <v/>
      </c>
      <c r="Q329" s="16">
        <f>iferror(if(L329&gt;1,(L329-1)/'Matchup Rating'!$E$4+5,(L329-1)/'Matchup Rating'!$E$9+5),"")</f>
        <v>3.973059063</v>
      </c>
      <c r="R329" s="17" t="str">
        <f t="array" ref="R329">IFNA(INDEX('Player Page'!J:J,MATCH(A329,'Player Page'!A:A,0)),"")</f>
        <v/>
      </c>
      <c r="S329" s="10" t="str">
        <f t="array" ref="S329">IFNA(INDEX('Player Page'!K:K,MATCH(A329,'Player Page'!A:A,0)),"")</f>
        <v/>
      </c>
      <c r="T329" s="10" t="str">
        <f t="array" ref="T329">IFNA(INDEX('Player Page'!L:L,MATCH(A329,'Player Page'!A:A,0)),"")</f>
        <v/>
      </c>
      <c r="U329" s="18">
        <f t="array" ref="U329">ifna(IF(OR(B329="PG",B329="SG"),XLOOKUP(D329,'Opponent Shot Stats'!$A$41:$A$69,'Opponent Shot Stats'!$R$41:$R$69),IF(OR(B329="SF",B329="PF"),XLOOKUP(D329,'Opponent Shot Stats'!$A$111:$A$140,'Opponent Shot Stats'!$R$111:$R$140),XLOOKUP(D329,'Opponent Shot Stats'!$A$181:$A$210,'Opponent Shot Stats'!$R$181:$R$210))),"")</f>
        <v>1.031879195</v>
      </c>
      <c r="V329" s="19">
        <f t="shared" ref="V329:V330" si="200">R329*U329</f>
        <v>0</v>
      </c>
      <c r="W329" s="20">
        <f t="shared" ref="W329:W330" si="201">V329-R329</f>
        <v>0</v>
      </c>
      <c r="X329" s="9" t="str">
        <f t="array" ref="X329">ifna(XLOOKUP(A329,'Recent Minutes Tracker'!A:A,'Recent Minutes Tracker'!O:O),"")</f>
        <v/>
      </c>
    </row>
    <row r="330">
      <c r="A330" s="2" t="str">
        <f>Inputs!B171</f>
        <v>Bojan Bogdanovic</v>
      </c>
      <c r="B330" s="9" t="str">
        <f t="array" ref="B330:C330">IFNA(INDEX(Inputs!C:D,MATCH(A330,Inputs!B:B,)),"")</f>
        <v>SF</v>
      </c>
      <c r="C330" s="9" t="s">
        <v>47</v>
      </c>
      <c r="D330" s="9" t="str">
        <f t="array" ref="D330">ifna(XLOOKUP(A330,Inputs!B:B,Inputs!F:F,""))</f>
        <v>BKN</v>
      </c>
      <c r="E330" s="10">
        <f t="array" ref="E330">IFNA(INDEX('Player Page'!E:E,MATCH(A330,'Player Page'!A:A,)),"")</f>
        <v>20.2</v>
      </c>
      <c r="F330" s="12">
        <f t="array" ref="F330">IFNA(INDEX('Player Page'!F:F,MATCH(A330,'Player Page'!A:A,)),"")</f>
        <v>0.6139817629</v>
      </c>
      <c r="G330" s="12">
        <f t="array" ref="G330">XLOOKUP(A330,'PPM L10'!B:B,'PPM L10'!X:X)</f>
        <v>0.6472222222</v>
      </c>
      <c r="H330" s="12">
        <f t="array" ref="H330">ifna(XLOOKUP(A330,'Recent Minutes Tracker'!A:A,'Recent Minutes Tracker'!P:P,""))</f>
        <v>15.66666667</v>
      </c>
      <c r="I330" s="11">
        <f t="array" ref="I330">IFNA(INDEX('Opponent Defense'!$E$37:$E$67,MATCH(D330,'Opponent Defense'!$A$37:$A$67,0)),"")</f>
        <v>0.9759329006</v>
      </c>
      <c r="J330" s="11">
        <f t="array" ref="J330">IFNA(INDEX('Opponent Defense'!$E$105:$E$134,MATCH(D330,'Opponent Defense'!$A$105:$A$134,0)),"")</f>
        <v>0.9997168057</v>
      </c>
      <c r="K330" s="11">
        <f t="array" ref="K330">ifna(INDEX('Team Defense Hashtag Basketball'!N:N,MATCH(B330&amp;D330,'Team Defense Hashtag Basketball'!A:A,0)),"")</f>
        <v>1.072261072</v>
      </c>
      <c r="L330" s="11">
        <f t="shared" si="196"/>
        <v>1.033610548</v>
      </c>
      <c r="M330" s="13">
        <f t="shared" si="197"/>
        <v>0.6517968714</v>
      </c>
      <c r="N330" s="14">
        <f t="shared" si="198"/>
        <v>10.55469791</v>
      </c>
      <c r="O330" s="15"/>
      <c r="P330" s="9" t="str">
        <f t="shared" si="199"/>
        <v/>
      </c>
      <c r="Q330" s="16">
        <f>iferror(if(L330&gt;1,(L330-1)/'Matchup Rating'!$E$4+5,(L330-1)/'Matchup Rating'!$E$9+5),"")</f>
        <v>6.007475886</v>
      </c>
      <c r="R330" s="17" t="str">
        <f t="array" ref="R330">IFNA(INDEX('Player Page'!J:J,MATCH(A330,'Player Page'!A:A,0)),"")</f>
        <v/>
      </c>
      <c r="S330" s="10" t="str">
        <f t="array" ref="S330">IFNA(INDEX('Player Page'!K:K,MATCH(A330,'Player Page'!A:A,0)),"")</f>
        <v/>
      </c>
      <c r="T330" s="10" t="str">
        <f t="array" ref="T330">IFNA(INDEX('Player Page'!L:L,MATCH(A330,'Player Page'!A:A,0)),"")</f>
        <v/>
      </c>
      <c r="U330" s="18">
        <f t="array" ref="U330">ifna(IF(OR(B330="PG",B330="SG"),XLOOKUP(D330,'Opponent Shot Stats'!$A$41:$A$69,'Opponent Shot Stats'!$R$41:$R$69),IF(OR(B330="SF",B330="PF"),XLOOKUP(D330,'Opponent Shot Stats'!$A$111:$A$140,'Opponent Shot Stats'!$R$111:$R$140),XLOOKUP(D330,'Opponent Shot Stats'!$A$181:$A$210,'Opponent Shot Stats'!$R$181:$R$210))),"")</f>
        <v>0.9060402685</v>
      </c>
      <c r="V330" s="19">
        <f t="shared" si="200"/>
        <v>0</v>
      </c>
      <c r="W330" s="20">
        <f t="shared" si="201"/>
        <v>0</v>
      </c>
      <c r="X330" s="9" t="str">
        <f t="array" ref="X330">ifna(XLOOKUP(A330,'Recent Minutes Tracker'!A:A,'Recent Minutes Tracker'!O:O),"")</f>
        <v/>
      </c>
    </row>
    <row r="331" hidden="1">
      <c r="A331" s="2" t="str">
        <f>Inputs!B11</f>
        <v>Kyle Anderson</v>
      </c>
      <c r="B331" s="9" t="str">
        <f t="array" ref="B331:C331">IFNA(INDEX(Inputs!C:D,MATCH(A331,Inputs!B:B,)),"")</f>
        <v>PF</v>
      </c>
      <c r="C331" s="9" t="s">
        <v>51</v>
      </c>
      <c r="D331" s="9" t="str">
        <f t="array" ref="D331">ifna(INDEX(Inputs!F:F,MATCH(A331,Inputs!B:B,0)),"")</f>
        <v>ATL</v>
      </c>
      <c r="E331" s="10">
        <f t="array" ref="E331">IFNA(INDEX('Player Page'!E:E,MATCH(A331,'Player Page'!A:A,)),"")</f>
        <v>6.2</v>
      </c>
      <c r="F331" s="10"/>
      <c r="G331" s="10"/>
      <c r="H331" s="12">
        <f t="array" ref="H331">ifna(XLOOKUP(A331,'Recent Minutes Tracker'!A:A,'Recent Minutes Tracker'!P:P,""))</f>
        <v>20.36666667</v>
      </c>
      <c r="I331" s="11">
        <f t="array" ref="I331">IFNA(INDEX('Opponent Defense'!$D$37:$D$67,MATCH(D331,'Opponent Defense'!$A$37:$A$67,0)),"")</f>
        <v>1.068537648</v>
      </c>
      <c r="J331" s="11"/>
      <c r="K331" s="11">
        <f t="array" ref="K331">ifna(INDEX('Team Defense Hashtag Basketball'!N:N,MATCH(B331&amp;D331,'Team Defense Hashtag Basketball'!A:A,0)),"")</f>
        <v>1.014897579</v>
      </c>
      <c r="L331" s="11"/>
      <c r="M331" s="11"/>
      <c r="N331" s="14">
        <f>E331*I331*K331</f>
        <v>6.723628888</v>
      </c>
      <c r="O331" s="11"/>
      <c r="Q331" s="11"/>
    </row>
    <row r="332">
      <c r="A332" s="2" t="str">
        <f>Inputs!B15</f>
        <v>OG Anunoby</v>
      </c>
      <c r="B332" s="9" t="str">
        <f t="array" ref="B332:C332">IFNA(INDEX(Inputs!C:D,MATCH(A332,Inputs!B:B,)),"")</f>
        <v>SF</v>
      </c>
      <c r="C332" s="9" t="s">
        <v>47</v>
      </c>
      <c r="D332" s="9" t="str">
        <f t="array" ref="D332">ifna(XLOOKUP(A332,Inputs!B:B,Inputs!F:F,""))</f>
        <v>BKN</v>
      </c>
      <c r="E332" s="10">
        <f t="array" ref="E332">IFNA(INDEX('Player Page'!E:E,MATCH(A332,'Player Page'!A:A,)),"")</f>
        <v>15.3</v>
      </c>
      <c r="F332" s="12">
        <f t="array" ref="F332">IFNA(INDEX('Player Page'!F:F,MATCH(A332,'Player Page'!A:A,)),"")</f>
        <v>0.4473684211</v>
      </c>
      <c r="G332" s="12">
        <f t="array" ref="G332">XLOOKUP(A332,'PPM L10'!B:B,'PPM L10'!X:X)</f>
        <v>0.3888888889</v>
      </c>
      <c r="H332" s="12">
        <f t="array" ref="H332">ifna(XLOOKUP(A332,'Recent Minutes Tracker'!A:A,'Recent Minutes Tracker'!P:P,""))</f>
        <v>33.5</v>
      </c>
      <c r="I332" s="11">
        <f t="array" ref="I332">IFNA(INDEX('Opponent Defense'!$E$37:$E$67,MATCH(D332,'Opponent Defense'!$A$37:$A$67,0)),"")</f>
        <v>0.9759329006</v>
      </c>
      <c r="J332" s="11">
        <f t="array" ref="J332">IFNA(INDEX('Opponent Defense'!$E$105:$E$134,MATCH(D332,'Opponent Defense'!$A$105:$A$134,0)),"")</f>
        <v>0.9997168057</v>
      </c>
      <c r="K332" s="11">
        <f t="array" ref="K332">ifna(INDEX('Team Defense Hashtag Basketball'!N:N,MATCH(B332&amp;D332,'Team Defense Hashtag Basketball'!A:A,0)),"")</f>
        <v>1.072261072</v>
      </c>
      <c r="L332" s="11">
        <f t="shared" ref="L332:L334" si="202">I332*0.1+J332*0.4+K332*0.5</f>
        <v>1.033610548</v>
      </c>
      <c r="M332" s="13">
        <f t="shared" ref="M332:M334" si="203">(F332+G332)/2*L332</f>
        <v>0.4321821884</v>
      </c>
      <c r="N332" s="14">
        <f t="shared" ref="N332:N334" si="204">M332*L332*H332</f>
        <v>14.9647203</v>
      </c>
      <c r="O332" s="15"/>
      <c r="P332" s="9" t="str">
        <f t="shared" ref="P332:P334" si="205">if(O332="","",N332-O332)</f>
        <v/>
      </c>
      <c r="Q332" s="16">
        <f>iferror(if(L332&gt;1,(L332-1)/'Matchup Rating'!$E$4+5,(L332-1)/'Matchup Rating'!$E$9+5),"")</f>
        <v>6.007475886</v>
      </c>
      <c r="R332" s="17">
        <f t="array" ref="R332">IFNA(INDEX('Player Page'!J:J,MATCH(A332,'Player Page'!A:A,0)),"")</f>
        <v>2.1</v>
      </c>
      <c r="S332" s="10">
        <f t="array" ref="S332">IFNA(INDEX('Player Page'!K:K,MATCH(A332,'Player Page'!A:A,0)),"")</f>
        <v>5.5</v>
      </c>
      <c r="T332" s="10">
        <f t="array" ref="T332">IFNA(INDEX('Player Page'!L:L,MATCH(A332,'Player Page'!A:A,0)),"")</f>
        <v>37.9</v>
      </c>
      <c r="U332" s="18">
        <f t="array" ref="U332">ifna(IF(OR(B332="PG",B332="SG"),XLOOKUP(D332,'Opponent Shot Stats'!$A$41:$A$69,'Opponent Shot Stats'!$R$41:$R$69),IF(OR(B332="SF",B332="PF"),XLOOKUP(D332,'Opponent Shot Stats'!$A$111:$A$140,'Opponent Shot Stats'!$R$111:$R$140),XLOOKUP(D332,'Opponent Shot Stats'!$A$181:$A$210,'Opponent Shot Stats'!$R$181:$R$210))),"")</f>
        <v>0.9060402685</v>
      </c>
      <c r="V332" s="19">
        <f t="shared" ref="V332:V334" si="206">R332*U332</f>
        <v>1.902684564</v>
      </c>
      <c r="W332" s="20">
        <f t="shared" ref="W332:W334" si="207">V332-R332</f>
        <v>-0.1973154362</v>
      </c>
      <c r="X332" s="9" t="str">
        <f t="array" ref="X332">ifna(XLOOKUP(A332,'Recent Minutes Tracker'!A:A,'Recent Minutes Tracker'!O:O),"")</f>
        <v/>
      </c>
      <c r="Y332" s="10">
        <f t="array" ref="Y332">ifna(XLOOKUP(A332,'Recent Minutes Tracker'!A:A,'Recent Minutes Tracker'!M:M),"")</f>
        <v>0</v>
      </c>
    </row>
    <row r="333">
      <c r="A333" s="2" t="str">
        <f>Inputs!B74</f>
        <v>Jalen Brunson</v>
      </c>
      <c r="B333" s="9" t="str">
        <f t="array" ref="B333:C333">IFNA(INDEX(Inputs!C:D,MATCH(A333,Inputs!B:B,)),"")</f>
        <v>PG</v>
      </c>
      <c r="C333" s="9" t="s">
        <v>47</v>
      </c>
      <c r="D333" s="9" t="str">
        <f t="array" ref="D333">ifna(XLOOKUP(A333,Inputs!B:B,Inputs!F:F,""))</f>
        <v>BKN</v>
      </c>
      <c r="E333" s="10">
        <f t="array" ref="E333">IFNA(INDEX('Player Page'!E:E,MATCH(A333,'Player Page'!A:A,)),"")</f>
        <v>27.3</v>
      </c>
      <c r="F333" s="12">
        <f t="array" ref="F333">IFNA(INDEX('Player Page'!F:F,MATCH(A333,'Player Page'!A:A,)),"")</f>
        <v>0.7604456825</v>
      </c>
      <c r="G333" s="12">
        <f t="array" ref="G333">XLOOKUP(A333,'PPM L10'!B:B,'PPM L10'!X:X)</f>
        <v>0.8944444444</v>
      </c>
      <c r="H333" s="12">
        <f t="array" ref="H333">ifna(XLOOKUP(A333,'Recent Minutes Tracker'!A:A,'Recent Minutes Tracker'!P:P,""))</f>
        <v>37.86666667</v>
      </c>
      <c r="I333" s="11">
        <f t="array" ref="I333">IFNA(INDEX('Opponent Defense'!$E$37:$E$67,MATCH(D333,'Opponent Defense'!$A$37:$A$67,0)),"")</f>
        <v>0.9759329006</v>
      </c>
      <c r="J333" s="11">
        <f t="array" ref="J333">IFNA(INDEX('Opponent Defense'!$E$105:$E$134,MATCH(D333,'Opponent Defense'!$A$105:$A$134,0)),"")</f>
        <v>0.9997168057</v>
      </c>
      <c r="K333" s="11">
        <f t="array" ref="K333">ifna(INDEX('Team Defense Hashtag Basketball'!N:N,MATCH(B333&amp;D333,'Team Defense Hashtag Basketball'!A:A,0)),"")</f>
        <v>0.9637526652</v>
      </c>
      <c r="L333" s="11">
        <f t="shared" si="202"/>
        <v>0.979356345</v>
      </c>
      <c r="M333" s="13">
        <f t="shared" si="203"/>
        <v>0.810363573</v>
      </c>
      <c r="N333" s="14">
        <f t="shared" si="204"/>
        <v>30.0523009</v>
      </c>
      <c r="O333" s="15"/>
      <c r="P333" s="9" t="str">
        <f t="shared" si="205"/>
        <v/>
      </c>
      <c r="Q333" s="16">
        <f>iferror(if(L333&gt;1,(L333-1)/'Matchup Rating'!$E$4+5,(L333-1)/'Matchup Rating'!$E$9+5),"")</f>
        <v>4.539420616</v>
      </c>
      <c r="R333" s="17">
        <f t="array" ref="R333">IFNA(INDEX('Player Page'!J:J,MATCH(A333,'Player Page'!A:A,0)),"")</f>
        <v>2.7</v>
      </c>
      <c r="S333" s="10">
        <f t="array" ref="S333">IFNA(INDEX('Player Page'!K:K,MATCH(A333,'Player Page'!A:A,0)),"")</f>
        <v>6.6</v>
      </c>
      <c r="T333" s="10">
        <f t="array" ref="T333">IFNA(INDEX('Player Page'!L:L,MATCH(A333,'Player Page'!A:A,0)),"")</f>
        <v>41.3</v>
      </c>
      <c r="U333" s="18">
        <f t="array" ref="U333">ifna(IF(OR(B333="PG",B333="SG"),XLOOKUP(D333,'Opponent Shot Stats'!$A$41:$A$69,'Opponent Shot Stats'!$R$41:$R$69),IF(OR(B333="SF",B333="PF"),XLOOKUP(D333,'Opponent Shot Stats'!$A$111:$A$140,'Opponent Shot Stats'!$R$111:$R$140),XLOOKUP(D333,'Opponent Shot Stats'!$A$181:$A$210,'Opponent Shot Stats'!$R$181:$R$210))),"")</f>
        <v>0.8976784179</v>
      </c>
      <c r="V333" s="19">
        <f t="shared" si="206"/>
        <v>2.423731728</v>
      </c>
      <c r="W333" s="20">
        <f t="shared" si="207"/>
        <v>-0.2762682717</v>
      </c>
      <c r="X333" s="9" t="str">
        <f t="array" ref="X333">ifna(XLOOKUP(A333,'Recent Minutes Tracker'!A:A,'Recent Minutes Tracker'!O:O),"")</f>
        <v/>
      </c>
      <c r="Y333" s="10">
        <f t="array" ref="Y333">ifna(XLOOKUP(A333,'Recent Minutes Tracker'!A:A,'Recent Minutes Tracker'!M:M),"")</f>
        <v>3.8</v>
      </c>
    </row>
    <row r="334">
      <c r="A334" s="2" t="str">
        <f>Inputs!B391</f>
        <v>Julius Randle</v>
      </c>
      <c r="B334" s="9" t="str">
        <f t="array" ref="B334:C334">IFNA(INDEX(Inputs!C:D,MATCH(A334,Inputs!B:B,)),"")</f>
        <v>PF</v>
      </c>
      <c r="C334" s="9" t="s">
        <v>47</v>
      </c>
      <c r="D334" s="9" t="str">
        <f t="array" ref="D334">ifna(XLOOKUP(A334,Inputs!B:B,Inputs!F:F,""))</f>
        <v>BKN</v>
      </c>
      <c r="E334" s="10">
        <f t="array" ref="E334">IFNA(INDEX('Player Page'!E:E,MATCH(A334,'Player Page'!A:A,)),"")</f>
        <v>24</v>
      </c>
      <c r="F334" s="12">
        <f t="array" ref="F334">IFNA(INDEX('Player Page'!F:F,MATCH(A334,'Player Page'!A:A,)),"")</f>
        <v>0.6779661017</v>
      </c>
      <c r="G334" s="12">
        <f t="array" ref="G334">XLOOKUP(A334,'PPM L10'!B:B,'PPM L10'!X:X)</f>
        <v>0.6527777778</v>
      </c>
      <c r="H334" s="12">
        <f t="array" ref="H334">ifna(XLOOKUP(A334,'Recent Minutes Tracker'!A:A,'Recent Minutes Tracker'!P:P,""))</f>
        <v>0</v>
      </c>
      <c r="I334" s="11">
        <f t="array" ref="I334">IFNA(INDEX('Opponent Defense'!$E$37:$E$67,MATCH(D334,'Opponent Defense'!$A$37:$A$67,0)),"")</f>
        <v>0.9759329006</v>
      </c>
      <c r="J334" s="11">
        <f t="array" ref="J334">IFNA(INDEX('Opponent Defense'!$E$105:$E$134,MATCH(D334,'Opponent Defense'!$A$105:$A$134,0)),"")</f>
        <v>0.9997168057</v>
      </c>
      <c r="K334" s="11">
        <f t="array" ref="K334">ifna(INDEX('Team Defense Hashtag Basketball'!N:N,MATCH(B334&amp;D334,'Team Defense Hashtag Basketball'!A:A,0)),"")</f>
        <v>0.9404096834</v>
      </c>
      <c r="L334" s="11">
        <f t="shared" si="202"/>
        <v>0.9676848541</v>
      </c>
      <c r="M334" s="13">
        <f t="shared" si="203"/>
        <v>0.6438703484</v>
      </c>
      <c r="N334" s="14">
        <f t="shared" si="204"/>
        <v>0</v>
      </c>
      <c r="O334" s="15"/>
      <c r="P334" s="9" t="str">
        <f t="shared" si="205"/>
        <v/>
      </c>
      <c r="Q334" s="16">
        <f>iferror(if(L334&gt;1,(L334-1)/'Matchup Rating'!$E$4+5,(L334-1)/'Matchup Rating'!$E$9+5),"")</f>
        <v>4.279018662</v>
      </c>
      <c r="R334" s="17">
        <f t="array" ref="R334">IFNA(INDEX('Player Page'!J:J,MATCH(A334,'Player Page'!A:A,0)),"")</f>
        <v>1.7</v>
      </c>
      <c r="S334" s="10">
        <f t="array" ref="S334">IFNA(INDEX('Player Page'!K:K,MATCH(A334,'Player Page'!A:A,0)),"")</f>
        <v>5.3</v>
      </c>
      <c r="T334" s="10">
        <f t="array" ref="T334">IFNA(INDEX('Player Page'!L:L,MATCH(A334,'Player Page'!A:A,0)),"")</f>
        <v>31.1</v>
      </c>
      <c r="U334" s="18">
        <f t="array" ref="U334">ifna(IF(OR(B334="PG",B334="SG"),XLOOKUP(D334,'Opponent Shot Stats'!$A$41:$A$69,'Opponent Shot Stats'!$R$41:$R$69),IF(OR(B334="SF",B334="PF"),XLOOKUP(D334,'Opponent Shot Stats'!$A$111:$A$140,'Opponent Shot Stats'!$R$111:$R$140),XLOOKUP(D334,'Opponent Shot Stats'!$A$181:$A$210,'Opponent Shot Stats'!$R$181:$R$210))),"")</f>
        <v>0.9060402685</v>
      </c>
      <c r="V334" s="19">
        <f t="shared" si="206"/>
        <v>1.540268456</v>
      </c>
      <c r="W334" s="20">
        <f t="shared" si="207"/>
        <v>-0.1597315436</v>
      </c>
      <c r="X334" s="9" t="str">
        <f t="array" ref="X334">ifna(XLOOKUP(A334,'Recent Minutes Tracker'!A:A,'Recent Minutes Tracker'!O:O),"")</f>
        <v>DNP</v>
      </c>
      <c r="Y334" s="10">
        <f t="array" ref="Y334">ifna(XLOOKUP(A334,'Recent Minutes Tracker'!A:A,'Recent Minutes Tracker'!M:M),"")</f>
        <v>0</v>
      </c>
    </row>
    <row r="335" hidden="1">
      <c r="A335" s="2" t="str">
        <f>Inputs!B448</f>
        <v>Lamar Stevens</v>
      </c>
      <c r="B335" s="9" t="str">
        <f t="array" ref="B335:C335">IFNA(INDEX(Inputs!C:D,MATCH(A335,Inputs!B:B,)),"")</f>
        <v>SF</v>
      </c>
      <c r="C335" s="9" t="s">
        <v>32</v>
      </c>
      <c r="D335" s="9" t="str">
        <f t="array" ref="D335">ifna(INDEX(Inputs!F:F,MATCH(A335,Inputs!B:B,0)),"")</f>
        <v>CHA</v>
      </c>
      <c r="E335" s="10" t="str">
        <f t="array" ref="E335">IFNA(INDEX('Player Page'!E:E,MATCH(A335,'Player Page'!A:A,)),"")</f>
        <v/>
      </c>
      <c r="F335" s="10"/>
      <c r="G335" s="10"/>
      <c r="H335" s="12">
        <f t="array" ref="H335">ifna(XLOOKUP(A335,'Recent Minutes Tracker'!A:A,'Recent Minutes Tracker'!P:P,""))</f>
        <v>24.4</v>
      </c>
      <c r="I335" s="11">
        <f t="array" ref="I335">IFNA(INDEX('Opponent Defense'!$D$37:$D$67,MATCH(D335,'Opponent Defense'!$A$37:$A$67)),"")</f>
        <v>0.9582521983</v>
      </c>
      <c r="J335" s="11"/>
      <c r="K335" s="11">
        <f t="array" ref="K335">ifna(INDEX('Team Defense Hashtag Basketball'!N:N,MATCH(B335&amp;D335,'Team Defense Hashtag Basketball'!A:A,0)),"")</f>
        <v>1.034965035</v>
      </c>
      <c r="L335" s="11"/>
      <c r="M335" s="11"/>
    </row>
    <row r="336">
      <c r="A336" s="2" t="str">
        <f>Inputs!B78</f>
        <v>Alec Burks</v>
      </c>
      <c r="B336" s="9" t="str">
        <f t="array" ref="B336:C336">IFNA(INDEX(Inputs!C:D,MATCH(A336,Inputs!B:B,)),"")</f>
        <v>SG</v>
      </c>
      <c r="C336" s="9" t="s">
        <v>47</v>
      </c>
      <c r="D336" s="9" t="str">
        <f t="array" ref="D336">ifna(XLOOKUP(A336,Inputs!B:B,Inputs!F:F,""))</f>
        <v>BKN</v>
      </c>
      <c r="E336" s="10">
        <f t="array" ref="E336">IFNA(INDEX('Player Page'!E:E,MATCH(A336,'Player Page'!A:A,)),"")</f>
        <v>12.3</v>
      </c>
      <c r="F336" s="12">
        <f t="array" ref="F336">IFNA(INDEX('Player Page'!F:F,MATCH(A336,'Player Page'!A:A,)),"")</f>
        <v>0.5913461538</v>
      </c>
      <c r="G336" s="12">
        <f t="array" ref="G336">XLOOKUP(A336,'PPM L10'!B:B,'PPM L10'!X:X)</f>
        <v>0.4472222222</v>
      </c>
      <c r="H336" s="12">
        <f t="array" ref="H336">ifna(XLOOKUP(A336,'Recent Minutes Tracker'!A:A,'Recent Minutes Tracker'!P:P,""))</f>
        <v>9.266666667</v>
      </c>
      <c r="I336" s="11">
        <f t="array" ref="I336">IFNA(INDEX('Opponent Defense'!$E$37:$E$67,MATCH(D336,'Opponent Defense'!$A$37:$A$67,0)),"")</f>
        <v>0.9759329006</v>
      </c>
      <c r="J336" s="11">
        <f t="array" ref="J336">IFNA(INDEX('Opponent Defense'!$E$105:$E$134,MATCH(D336,'Opponent Defense'!$A$105:$A$134,0)),"")</f>
        <v>0.9997168057</v>
      </c>
      <c r="K336" s="11">
        <f t="array" ref="K336">ifna(INDEX('Team Defense Hashtag Basketball'!N:N,MATCH(B336&amp;D336,'Team Defense Hashtag Basketball'!A:A,0)),"")</f>
        <v>0.935654807</v>
      </c>
      <c r="L336" s="11">
        <f>I336*0.1+J336*0.4+K336*0.5</f>
        <v>0.9653074158</v>
      </c>
      <c r="M336" s="13">
        <f>(F336+G336)/2*L336</f>
        <v>0.5012688776</v>
      </c>
      <c r="N336" s="14">
        <f>M336*L336*H336</f>
        <v>4.483941368</v>
      </c>
      <c r="O336" s="15"/>
      <c r="P336" s="9" t="str">
        <f>if(O336="","",N336-O336)</f>
        <v/>
      </c>
      <c r="Q336" s="16">
        <f>iferror(if(L336&gt;1,(L336-1)/'Matchup Rating'!$E$4+5,(L336-1)/'Matchup Rating'!$E$9+5),"")</f>
        <v>4.225975776</v>
      </c>
      <c r="R336" s="17">
        <f t="array" ref="R336">IFNA(INDEX('Player Page'!J:J,MATCH(A336,'Player Page'!A:A,0)),"")</f>
        <v>2.3</v>
      </c>
      <c r="S336" s="10">
        <f t="array" ref="S336">IFNA(INDEX('Player Page'!K:K,MATCH(A336,'Player Page'!A:A,0)),"")</f>
        <v>5.8</v>
      </c>
      <c r="T336" s="10">
        <f t="array" ref="T336">IFNA(INDEX('Player Page'!L:L,MATCH(A336,'Player Page'!A:A,0)),"")</f>
        <v>39.2</v>
      </c>
      <c r="U336" s="18">
        <f t="array" ref="U336">ifna(IF(OR(B336="PG",B336="SG"),XLOOKUP(D336,'Opponent Shot Stats'!$A$41:$A$69,'Opponent Shot Stats'!$R$41:$R$69),IF(OR(B336="SF",B336="PF"),XLOOKUP(D336,'Opponent Shot Stats'!$A$111:$A$140,'Opponent Shot Stats'!$R$111:$R$140),XLOOKUP(D336,'Opponent Shot Stats'!$A$181:$A$210,'Opponent Shot Stats'!$R$181:$R$210))),"")</f>
        <v>0.8976784179</v>
      </c>
      <c r="V336" s="19">
        <f>R336*U336</f>
        <v>2.064660361</v>
      </c>
      <c r="W336" s="20">
        <f>V336-R336</f>
        <v>-0.2353396389</v>
      </c>
      <c r="X336" s="9" t="str">
        <f t="array" ref="X336">ifna(XLOOKUP(A336,'Recent Minutes Tracker'!A:A,'Recent Minutes Tracker'!O:O),"")</f>
        <v>DNP</v>
      </c>
      <c r="Y336" s="10">
        <f t="array" ref="Y336">ifna(XLOOKUP(A336,'Recent Minutes Tracker'!A:A,'Recent Minutes Tracker'!M:M),"")</f>
        <v>-2.8</v>
      </c>
    </row>
    <row r="337" hidden="1">
      <c r="A337" s="2" t="str">
        <f>Inputs!B428</f>
        <v>Landry Shamet</v>
      </c>
      <c r="B337" s="9" t="str">
        <f t="array" ref="B337:C337">IFNA(INDEX(Inputs!C:D,MATCH(A337,Inputs!B:B,)),"")</f>
        <v>PG</v>
      </c>
      <c r="C337" s="9" t="s">
        <v>37</v>
      </c>
      <c r="D337" s="9" t="str">
        <f t="array" ref="D337">ifna(INDEX(Inputs!F:F,MATCH(A337,Inputs!B:B,0)),"")</f>
        <v>CHI</v>
      </c>
      <c r="E337" s="10" t="str">
        <f t="array" ref="E337">IFNA(INDEX('Player Page'!E:E,MATCH(A337,'Player Page'!A:A,)),"")</f>
        <v/>
      </c>
      <c r="F337" s="10"/>
      <c r="G337" s="10"/>
      <c r="H337" s="12" t="str">
        <f t="array" ref="H337">ifna(XLOOKUP(A337,'Recent Minutes Tracker'!A:A,'Recent Minutes Tracker'!P:P,""))</f>
        <v/>
      </c>
      <c r="I337" s="11">
        <f t="array" ref="I337">IFNA(INDEX('Opponent Defense'!$D$37:$D$67,MATCH(D337,'Opponent Defense'!$A$37:$A$67)),"")</f>
        <v>0.9582521983</v>
      </c>
      <c r="J337" s="11"/>
      <c r="K337" s="11">
        <f t="array" ref="K337">ifna(INDEX('Team Defense Hashtag Basketball'!N:N,MATCH(B337&amp;D337,'Team Defense Hashtag Basketball'!A:A,0)),"")</f>
        <v>1.040511727</v>
      </c>
      <c r="L337" s="11"/>
      <c r="M337" s="11"/>
    </row>
    <row r="338" hidden="1">
      <c r="A338" s="2" t="str">
        <f>Inputs!B343</f>
        <v>Larry Nance, Jr.</v>
      </c>
      <c r="B338" s="9" t="str">
        <f t="array" ref="B338:C338">IFNA(INDEX(Inputs!C:D,MATCH(A338,Inputs!B:B,)),"")</f>
        <v>SF</v>
      </c>
      <c r="C338" s="9" t="s">
        <v>50</v>
      </c>
      <c r="D338" s="9" t="str">
        <f t="array" ref="D338">ifna(INDEX(Inputs!F:F,MATCH(A338,Inputs!B:B,0)),"")</f>
        <v>GSW</v>
      </c>
      <c r="E338" s="10" t="str">
        <f t="array" ref="E338">IFNA(INDEX('Player Page'!E:E,MATCH(A338,'Player Page'!A:A,)),"")</f>
        <v/>
      </c>
      <c r="F338" s="10"/>
      <c r="G338" s="10"/>
      <c r="H338" s="12" t="str">
        <f t="array" ref="H338">ifna(XLOOKUP(A338,'Recent Minutes Tracker'!A:A,'Recent Minutes Tracker'!P:P,""))</f>
        <v/>
      </c>
      <c r="I338" s="11">
        <f t="array" ref="I338">IFNA(INDEX('Opponent Defense'!$D$37:$D$67,MATCH(D338,'Opponent Defense'!$A$37:$A$67)),"")</f>
        <v>0.9097894709</v>
      </c>
      <c r="J338" s="11"/>
      <c r="K338" s="11">
        <f t="array" ref="K338">ifna(INDEX('Team Defense Hashtag Basketball'!N:N,MATCH(B338&amp;D338,'Team Defense Hashtag Basketball'!A:A,0)),"")</f>
        <v>1.044289044</v>
      </c>
      <c r="L338" s="11"/>
      <c r="M338" s="11"/>
    </row>
    <row r="339">
      <c r="A339" s="2" t="str">
        <f>Inputs!B120</f>
        <v>Donte DiVincenzo</v>
      </c>
      <c r="B339" s="9" t="str">
        <f t="array" ref="B339:C339">IFNA(INDEX(Inputs!C:D,MATCH(A339,Inputs!B:B,)),"")</f>
        <v>SG</v>
      </c>
      <c r="C339" s="9" t="s">
        <v>47</v>
      </c>
      <c r="D339" s="9" t="str">
        <f t="array" ref="D339">ifna(XLOOKUP(A339,Inputs!B:B,Inputs!F:F,""))</f>
        <v>BKN</v>
      </c>
      <c r="E339" s="10">
        <f t="array" ref="E339">IFNA(INDEX('Player Page'!E:E,MATCH(A339,'Player Page'!A:A,)),"")</f>
        <v>12.6</v>
      </c>
      <c r="F339" s="12">
        <f t="array" ref="F339">IFNA(INDEX('Player Page'!F:F,MATCH(A339,'Player Page'!A:A,)),"")</f>
        <v>0.5316455696</v>
      </c>
      <c r="G339" s="12">
        <f t="array" ref="G339">XLOOKUP(A339,'PPM L10'!B:B,'PPM L10'!X:X)</f>
        <v>0.5833333333</v>
      </c>
      <c r="H339" s="12">
        <f t="array" ref="H339">ifna(XLOOKUP(A339,'Recent Minutes Tracker'!A:A,'Recent Minutes Tracker'!P:P,""))</f>
        <v>37</v>
      </c>
      <c r="I339" s="11">
        <f t="array" ref="I339">IFNA(INDEX('Opponent Defense'!$E$37:$E$67,MATCH(D339,'Opponent Defense'!$A$37:$A$67,0)),"")</f>
        <v>0.9759329006</v>
      </c>
      <c r="J339" s="11">
        <f t="array" ref="J339">IFNA(INDEX('Opponent Defense'!$E$105:$E$134,MATCH(D339,'Opponent Defense'!$A$105:$A$134,0)),"")</f>
        <v>0.9997168057</v>
      </c>
      <c r="K339" s="11">
        <f t="array" ref="K339">ifna(INDEX('Team Defense Hashtag Basketball'!N:N,MATCH(B339&amp;D339,'Team Defense Hashtag Basketball'!A:A,0)),"")</f>
        <v>0.935654807</v>
      </c>
      <c r="L339" s="11">
        <f>I339*0.1+J339*0.4+K339*0.5</f>
        <v>0.9653074158</v>
      </c>
      <c r="M339" s="13">
        <f>(F339+G339)/2*L339</f>
        <v>0.5381487018</v>
      </c>
      <c r="N339" s="14">
        <f>M339*L339*H339</f>
        <v>19.22072051</v>
      </c>
      <c r="P339" s="9" t="str">
        <f>if(O339="","",N339-O339)</f>
        <v/>
      </c>
      <c r="Q339" s="16">
        <f>iferror(if(L339&gt;1,(L339-1)/'Matchup Rating'!$E$4+5,(L339-1)/'Matchup Rating'!$E$9+5),"")</f>
        <v>4.225975776</v>
      </c>
      <c r="R339" s="17">
        <f t="array" ref="R339">IFNA(INDEX('Player Page'!J:J,MATCH(A339,'Player Page'!A:A,0)),"")</f>
        <v>2.9</v>
      </c>
      <c r="S339" s="10">
        <f t="array" ref="S339">IFNA(INDEX('Player Page'!K:K,MATCH(A339,'Player Page'!A:A,0)),"")</f>
        <v>7</v>
      </c>
      <c r="T339" s="10">
        <f t="array" ref="T339">IFNA(INDEX('Player Page'!L:L,MATCH(A339,'Player Page'!A:A,0)),"")</f>
        <v>41.6</v>
      </c>
      <c r="U339" s="18">
        <f t="array" ref="U339">ifna(IF(OR(B339="PG",B339="SG"),XLOOKUP(D339,'Opponent Shot Stats'!$A$41:$A$69,'Opponent Shot Stats'!$R$41:$R$69),IF(OR(B339="SF",B339="PF"),XLOOKUP(D339,'Opponent Shot Stats'!$A$111:$A$140,'Opponent Shot Stats'!$R$111:$R$140),XLOOKUP(D339,'Opponent Shot Stats'!$A$181:$A$210,'Opponent Shot Stats'!$R$181:$R$210))),"")</f>
        <v>0.8976784179</v>
      </c>
      <c r="V339" s="19">
        <f>R339*U339</f>
        <v>2.603267412</v>
      </c>
      <c r="W339" s="20">
        <f>V339-R339</f>
        <v>-0.2967325881</v>
      </c>
      <c r="X339" s="9" t="str">
        <f t="array" ref="X339">ifna(XLOOKUP(A339,'Recent Minutes Tracker'!A:A,'Recent Minutes Tracker'!O:O),"")</f>
        <v/>
      </c>
      <c r="Y339" s="10">
        <f t="array" ref="Y339">ifna(XLOOKUP(A339,'Recent Minutes Tracker'!A:A,'Recent Minutes Tracker'!M:M),"")</f>
        <v>-1.6</v>
      </c>
    </row>
    <row r="340" hidden="1">
      <c r="A340" s="2" t="str">
        <f>Inputs!B48</f>
        <v>Leaky Black</v>
      </c>
      <c r="B340" s="9" t="str">
        <f t="array" ref="B340:C340">IFNA(INDEX(Inputs!C:D,MATCH(A340,Inputs!B:B,)),"")</f>
        <v>SF</v>
      </c>
      <c r="C340" s="9" t="s">
        <v>35</v>
      </c>
      <c r="D340" s="9" t="str">
        <f t="array" ref="D340">ifna(INDEX(Inputs!F:F,MATCH(A340,Inputs!B:B,0)),"")</f>
        <v>BOS</v>
      </c>
      <c r="E340" s="10" t="str">
        <f t="array" ref="E340">IFNA(INDEX('Player Page'!E:E,MATCH(A340,'Player Page'!A:A,)),"")</f>
        <v/>
      </c>
      <c r="F340" s="10"/>
      <c r="G340" s="10"/>
      <c r="H340" s="12">
        <f t="array" ref="H340">ifna(XLOOKUP(A340,'Recent Minutes Tracker'!A:A,'Recent Minutes Tracker'!P:P,""))</f>
        <v>15</v>
      </c>
      <c r="I340" s="11">
        <f t="array" ref="I340">IFNA(INDEX('Opponent Defense'!$D$37:$D$67,MATCH(D340,'Opponent Defense'!$A$37:$A$67)),"")</f>
        <v>0.9582521983</v>
      </c>
      <c r="J340" s="11"/>
      <c r="K340" s="11">
        <f t="array" ref="K340">ifna(INDEX('Team Defense Hashtag Basketball'!N:N,MATCH(B340&amp;D340,'Team Defense Hashtag Basketball'!A:A,0)),"")</f>
        <v>0.8624708625</v>
      </c>
      <c r="L340" s="11"/>
      <c r="M340" s="11"/>
    </row>
    <row r="341">
      <c r="A341" s="2" t="str">
        <f>Inputs!B233</f>
        <v>Isaiah Joe</v>
      </c>
      <c r="B341" s="9" t="str">
        <f t="array" ref="B341:C341">IFNA(INDEX(Inputs!C:D,MATCH(A341,Inputs!B:B,)),"")</f>
        <v>SG</v>
      </c>
      <c r="C341" s="9" t="s">
        <v>29</v>
      </c>
      <c r="D341" s="9" t="str">
        <f t="array" ref="D341">ifna(XLOOKUP(A341,Inputs!B:B,Inputs!F:F,""))</f>
        <v>MIL</v>
      </c>
      <c r="E341" s="10">
        <f t="array" ref="E341">IFNA(INDEX('Player Page'!E:E,MATCH(A341,'Player Page'!A:A,)),"")</f>
        <v>8.6</v>
      </c>
      <c r="F341" s="12">
        <f t="array" ref="F341">IFNA(INDEX('Player Page'!F:F,MATCH(A341,'Player Page'!A:A,)),"")</f>
        <v>0.4574468085</v>
      </c>
      <c r="G341" s="12">
        <f t="array" ref="G341">XLOOKUP(A341,'PPM L10'!B:B,'PPM L10'!X:X)</f>
        <v>0.4861111111</v>
      </c>
      <c r="H341" s="12">
        <f t="array" ref="H341">ifna(XLOOKUP(A341,'Recent Minutes Tracker'!A:A,'Recent Minutes Tracker'!P:P,""))</f>
        <v>23</v>
      </c>
      <c r="I341" s="11">
        <f t="array" ref="I341">IFNA(INDEX('Opponent Defense'!$E$37:$E$67,MATCH(D341,'Opponent Defense'!$A$37:$A$67,0)),"")</f>
        <v>1.000533036</v>
      </c>
      <c r="J341" s="11">
        <f t="array" ref="J341">IFNA(INDEX('Opponent Defense'!$E$105:$E$134,MATCH(D341,'Opponent Defense'!$A$105:$A$134,0)),"")</f>
        <v>1.002708179</v>
      </c>
      <c r="K341" s="11">
        <f t="array" ref="K341">ifna(INDEX('Team Defense Hashtag Basketball'!N:N,MATCH(B341&amp;D341,'Team Defense Hashtag Basketball'!A:A,0)),"")</f>
        <v>1.14004542</v>
      </c>
      <c r="L341" s="11">
        <f>I341*0.1+J341*0.4+K341*0.5</f>
        <v>1.071159285</v>
      </c>
      <c r="M341" s="13">
        <f>(F341+G341)/2*L341</f>
        <v>0.5053504133</v>
      </c>
      <c r="N341" s="14">
        <f>M341*L341*H341</f>
        <v>12.45014811</v>
      </c>
      <c r="O341" s="15"/>
      <c r="P341" s="9" t="str">
        <f>if(O341="","",N341-O341)</f>
        <v/>
      </c>
      <c r="Q341" s="16">
        <f>iferror(if(L341&gt;1,(L341-1)/'Matchup Rating'!$E$4+5,(L341-1)/'Matchup Rating'!$E$9+5),"")</f>
        <v>7.132998925</v>
      </c>
      <c r="R341" s="17">
        <f t="array" ref="R341">IFNA(INDEX('Player Page'!J:J,MATCH(A341,'Player Page'!A:A,0)),"")</f>
        <v>2</v>
      </c>
      <c r="S341" s="10">
        <f t="array" ref="S341">IFNA(INDEX('Player Page'!K:K,MATCH(A341,'Player Page'!A:A,0)),"")</f>
        <v>4.8</v>
      </c>
      <c r="T341" s="10">
        <f t="array" ref="T341">IFNA(INDEX('Player Page'!L:L,MATCH(A341,'Player Page'!A:A,0)),"")</f>
        <v>42.4</v>
      </c>
      <c r="U341" s="18">
        <f t="array" ref="U341">ifna(IF(OR(B341="PG",B341="SG"),XLOOKUP(D341,'Opponent Shot Stats'!$A$41:$A$69,'Opponent Shot Stats'!$R$41:$R$69),IF(OR(B341="SF",B341="PF"),XLOOKUP(D341,'Opponent Shot Stats'!$A$111:$A$140,'Opponent Shot Stats'!$R$111:$R$140),XLOOKUP(D341,'Opponent Shot Stats'!$A$181:$A$210,'Opponent Shot Stats'!$R$181:$R$210))),"")</f>
        <v>1.047291488</v>
      </c>
      <c r="V341" s="19">
        <f>R341*U341</f>
        <v>2.094582975</v>
      </c>
      <c r="W341" s="20">
        <f>V341-R341</f>
        <v>0.09458297506</v>
      </c>
      <c r="X341" s="9" t="str">
        <f t="array" ref="X341">ifna(XLOOKUP(A341,'Recent Minutes Tracker'!A:A,'Recent Minutes Tracker'!O:O),"")</f>
        <v/>
      </c>
      <c r="Y341" s="10">
        <f t="array" ref="Y341">ifna(XLOOKUP(A341,'Recent Minutes Tracker'!A:A,'Recent Minutes Tracker'!M:M),"")</f>
        <v>3</v>
      </c>
    </row>
    <row r="342" hidden="1">
      <c r="A342" s="2" t="str">
        <f>Inputs!B352</f>
        <v>Leonard Miller</v>
      </c>
      <c r="B342" s="9" t="str">
        <f t="array" ref="B342:C342">IFNA(INDEX(Inputs!C:D,MATCH(A342,Inputs!B:B,)),"")</f>
        <v>SF</v>
      </c>
      <c r="C342" s="9" t="s">
        <v>51</v>
      </c>
      <c r="D342" s="9" t="str">
        <f t="array" ref="D342">ifna(INDEX(Inputs!F:F,MATCH(A342,Inputs!B:B,0)),"")</f>
        <v>ATL</v>
      </c>
      <c r="E342" s="10" t="str">
        <f t="array" ref="E342">IFNA(INDEX('Player Page'!E:E,MATCH(A342,'Player Page'!A:A,)),"")</f>
        <v/>
      </c>
      <c r="F342" s="10"/>
      <c r="G342" s="10"/>
      <c r="H342" s="12">
        <f t="array" ref="H342">ifna(XLOOKUP(A342,'Recent Minutes Tracker'!A:A,'Recent Minutes Tracker'!P:P,""))</f>
        <v>3.4</v>
      </c>
      <c r="I342" s="11">
        <f t="array" ref="I342">IFNA(INDEX('Opponent Defense'!$D$37:$D$67,MATCH(D342,'Opponent Defense'!$A$37:$A$67,0)),"")</f>
        <v>1.068537648</v>
      </c>
      <c r="J342" s="11"/>
      <c r="K342" s="11">
        <f t="array" ref="K342">ifna(INDEX('Team Defense Hashtag Basketball'!N:N,MATCH(B342&amp;D342,'Team Defense Hashtag Basketball'!A:A,0)),"")</f>
        <v>1.198135198</v>
      </c>
      <c r="L342" s="11"/>
      <c r="M342" s="11"/>
    </row>
    <row r="343" hidden="1">
      <c r="A343" s="2" t="str">
        <f>Inputs!B352</f>
        <v>Leonard Miller</v>
      </c>
      <c r="B343" s="9" t="str">
        <f t="array" ref="B343:C343">IFNA(INDEX(Inputs!C:D,MATCH(A343,Inputs!B:B,)),"")</f>
        <v>SF</v>
      </c>
      <c r="C343" s="9" t="s">
        <v>51</v>
      </c>
      <c r="D343" s="9" t="str">
        <f t="array" ref="D343">ifna(XLOOKUP(A343,Inputs!B:B,Inputs!F:F,""))</f>
        <v>ATL</v>
      </c>
      <c r="E343" s="10" t="str">
        <f t="array" ref="E343">IFNA(INDEX('Player Page'!E:E,MATCH(A343,'Player Page'!A:A,)),"")</f>
        <v/>
      </c>
      <c r="F343" s="12" t="str">
        <f t="array" ref="F343">IFNA(INDEX('Player Page'!F:F,MATCH(A343,'Player Page'!A:A,)),"")</f>
        <v/>
      </c>
      <c r="G343" s="12">
        <f t="array" ref="G343">XLOOKUP(A343,'PPM L10'!B:B,'PPM L10'!X:X)</f>
        <v>0.4527777778</v>
      </c>
      <c r="H343" s="12">
        <f t="array" ref="H343">ifna(XLOOKUP(A343,'Recent Minutes Tracker'!A:A,'Recent Minutes Tracker'!P:P,""))</f>
        <v>3.4</v>
      </c>
      <c r="I343" s="11">
        <f t="array" ref="I343">IFNA(INDEX('Opponent Defense'!$E$37:$E$67,MATCH(D343,'Opponent Defense'!$A$37:$A$67,0)),"")</f>
        <v>1.02996903</v>
      </c>
      <c r="J343" s="11">
        <f t="array" ref="J343">IFNA(INDEX('Opponent Defense'!$E$105:$E$134,MATCH(D343,'Opponent Defense'!$A$105:$A$134,0)),"")</f>
        <v>0.9897170737</v>
      </c>
      <c r="K343" s="11">
        <f t="array" ref="K343">ifna(INDEX('Team Defense Hashtag Basketball'!N:N,MATCH(B343&amp;D343,'Team Defense Hashtag Basketball'!A:A,0)),"")</f>
        <v>1.198135198</v>
      </c>
      <c r="L343" s="11">
        <f>I343*0.1+J343*0.4+K343*0.5</f>
        <v>1.097951332</v>
      </c>
      <c r="M343" s="13">
        <f>(F343+G343)/2*L343</f>
        <v>0.248563982</v>
      </c>
      <c r="N343" s="14">
        <f>M343*L343*H343</f>
        <v>0.9278979271</v>
      </c>
      <c r="O343" s="15"/>
      <c r="P343" s="9" t="str">
        <f>if(O343="","",N343-O343)</f>
        <v/>
      </c>
      <c r="Q343" s="16">
        <f>iferror(if(L343&gt;1,(L343-1)/'Matchup Rating'!$E$4+5,(L343-1)/'Matchup Rating'!$E$9+5),"")</f>
        <v>7.936090274</v>
      </c>
      <c r="R343" s="17" t="str">
        <f t="array" ref="R343">IFNA(INDEX('Player Page'!J:J,MATCH(A343,'Player Page'!A:A,0)),"")</f>
        <v/>
      </c>
      <c r="S343" s="10" t="str">
        <f t="array" ref="S343">IFNA(INDEX('Player Page'!K:K,MATCH(A343,'Player Page'!A:A,0)),"")</f>
        <v/>
      </c>
      <c r="T343" s="10" t="str">
        <f t="array" ref="T343">IFNA(INDEX('Player Page'!L:L,MATCH(A343,'Player Page'!A:A,0)),"")</f>
        <v/>
      </c>
      <c r="U343" s="18">
        <f t="array" ref="U343">ifna(IF(OR(B343="PG",B343="SG"),XLOOKUP(D343,'Opponent Shot Stats'!$A$41:$A$69,'Opponent Shot Stats'!$R$41:$R$69),IF(OR(B343="SF",B343="PF"),XLOOKUP(D343,'Opponent Shot Stats'!$A$111:$A$140,'Opponent Shot Stats'!$R$111:$R$140),XLOOKUP(D343,'Opponent Shot Stats'!$A$181:$A$210,'Opponent Shot Stats'!$R$181:$R$210))),"")</f>
        <v>0.6291946309</v>
      </c>
      <c r="V343" s="19">
        <f>R343*U343</f>
        <v>0</v>
      </c>
      <c r="W343" s="20">
        <f>V343-R343</f>
        <v>0</v>
      </c>
      <c r="X343" s="9" t="str">
        <f t="array" ref="X343">ifna(XLOOKUP(A343,'Recent Minutes Tracker'!A:A,'Recent Minutes Tracker'!O:O),"")</f>
        <v/>
      </c>
    </row>
    <row r="344" hidden="1">
      <c r="A344" s="2" t="str">
        <f>Inputs!B390</f>
        <v>Lester Quinones</v>
      </c>
      <c r="B344" s="9" t="str">
        <f t="array" ref="B344:C344">IFNA(INDEX(Inputs!C:D,MATCH(A344,Inputs!B:B,)),"")</f>
        <v>SG</v>
      </c>
      <c r="C344" s="9" t="s">
        <v>48</v>
      </c>
      <c r="D344" s="9" t="str">
        <f t="array" ref="D344">ifna(INDEX(Inputs!F:F,MATCH(A344,Inputs!B:B,0)),"")</f>
        <v>NOP</v>
      </c>
      <c r="E344" s="10" t="str">
        <f t="array" ref="E344">IFNA(INDEX('Player Page'!E:E,MATCH(A344,'Player Page'!A:A,)),"")</f>
        <v/>
      </c>
      <c r="F344" s="10"/>
      <c r="G344" s="10"/>
      <c r="H344" s="12">
        <f t="array" ref="H344">ifna(XLOOKUP(A344,'Recent Minutes Tracker'!A:A,'Recent Minutes Tracker'!P:P,""))</f>
        <v>3.5</v>
      </c>
      <c r="I344" s="11">
        <f t="array" ref="I344">IFNA(INDEX('Opponent Defense'!$D$37:$D$67,MATCH(D344,'Opponent Defense'!$A$37:$A$67)),"")</f>
        <v>1.038412169</v>
      </c>
      <c r="J344" s="11"/>
      <c r="K344" s="11">
        <f t="array" ref="K344">ifna(INDEX('Team Defense Hashtag Basketball'!N:N,MATCH(B344&amp;D344,'Team Defense Hashtag Basketball'!A:A,0)),"")</f>
        <v>1.076457229</v>
      </c>
      <c r="L344" s="11"/>
      <c r="M344" s="11"/>
    </row>
    <row r="345" hidden="1">
      <c r="A345" s="2" t="str">
        <f>Inputs!B509</f>
        <v>Lindell Wigginton</v>
      </c>
      <c r="B345" s="9" t="str">
        <f t="array" ref="B345:C345">IFNA(INDEX(Inputs!C:D,MATCH(A345,Inputs!B:B,)),"")</f>
        <v>SG</v>
      </c>
      <c r="C345" s="9" t="s">
        <v>25</v>
      </c>
      <c r="D345" s="9" t="str">
        <f t="array" ref="D345">ifna(INDEX(Inputs!F:F,MATCH(A345,Inputs!B:B,0)),"")</f>
        <v>OKC</v>
      </c>
      <c r="E345" s="10" t="str">
        <f t="array" ref="E345">IFNA(INDEX('Player Page'!E:E,MATCH(A345,'Player Page'!A:A,)),"")</f>
        <v/>
      </c>
      <c r="F345" s="10"/>
      <c r="G345" s="10"/>
      <c r="H345" s="12">
        <f t="array" ref="H345">ifna(XLOOKUP(A345,'Recent Minutes Tracker'!A:A,'Recent Minutes Tracker'!P:P,""))</f>
        <v>0</v>
      </c>
      <c r="I345" s="11">
        <f t="array" ref="I345">IFNA(INDEX('Opponent Defense'!$D$37:$D$67,MATCH(D345,'Opponent Defense'!$A$37:$A$67)),"")</f>
        <v>1.038412169</v>
      </c>
      <c r="J345" s="11"/>
      <c r="K345" s="11">
        <f t="array" ref="K345">ifna(INDEX('Team Defense Hashtag Basketball'!N:N,MATCH(B345&amp;D345,'Team Defense Hashtag Basketball'!A:A,0)),"")</f>
        <v>1.049205148</v>
      </c>
      <c r="L345" s="11"/>
      <c r="M345" s="11"/>
    </row>
    <row r="346" hidden="1">
      <c r="A346" s="2" t="str">
        <f>Inputs!B497</f>
        <v>Lindy Waters III</v>
      </c>
      <c r="B346" s="9" t="str">
        <f t="array" ref="B346:C346">IFNA(INDEX(Inputs!C:D,MATCH(A346,Inputs!B:B,)),"")</f>
        <v>SG</v>
      </c>
      <c r="C346" s="9" t="s">
        <v>29</v>
      </c>
      <c r="D346" s="9" t="str">
        <f t="array" ref="D346">ifna(INDEX(Inputs!F:F,MATCH(A346,Inputs!B:B,0)),"")</f>
        <v>MIL</v>
      </c>
      <c r="E346" s="10" t="str">
        <f t="array" ref="E346">IFNA(INDEX('Player Page'!E:E,MATCH(A346,'Player Page'!A:A,)),"")</f>
        <v/>
      </c>
      <c r="F346" s="10"/>
      <c r="G346" s="10"/>
      <c r="H346" s="12" t="str">
        <f t="array" ref="H346">ifna(XLOOKUP(A346,'Recent Minutes Tracker'!A:A,'Recent Minutes Tracker'!P:P,""))</f>
        <v/>
      </c>
      <c r="I346" s="11">
        <f t="array" ref="I346">IFNA(INDEX('Opponent Defense'!$D$37:$D$67,MATCH(D346,'Opponent Defense'!$A$37:$A$67)),"")</f>
        <v>0.9097894709</v>
      </c>
      <c r="J346" s="11"/>
      <c r="K346" s="11">
        <f t="array" ref="K346">ifna(INDEX('Team Defense Hashtag Basketball'!N:N,MATCH(B346&amp;D346,'Team Defense Hashtag Basketball'!A:A,0)),"")</f>
        <v>1.14004542</v>
      </c>
      <c r="L346" s="11"/>
      <c r="M346" s="11"/>
    </row>
    <row r="347" hidden="1">
      <c r="A347" s="2" t="str">
        <f>Inputs!B490</f>
        <v>Lonnie Walker</v>
      </c>
      <c r="B347" s="9" t="str">
        <f t="array" ref="B347:C347">IFNA(INDEX(Inputs!C:D,MATCH(A347,Inputs!B:B,)),"")</f>
        <v>SG</v>
      </c>
      <c r="C347" s="9" t="s">
        <v>38</v>
      </c>
      <c r="D347" s="9" t="str">
        <f t="array" ref="D347">ifna(INDEX(Inputs!F:F,MATCH(A347,Inputs!B:B,0)),"")</f>
        <v>NYK</v>
      </c>
      <c r="E347" s="10" t="str">
        <f t="array" ref="E347">IFNA(INDEX('Player Page'!E:E,MATCH(A347,'Player Page'!A:A,)),"")</f>
        <v/>
      </c>
      <c r="F347" s="10"/>
      <c r="G347" s="10"/>
      <c r="H347" s="12">
        <f t="array" ref="H347">ifna(XLOOKUP(A347,'Recent Minutes Tracker'!A:A,'Recent Minutes Tracker'!P:P,""))</f>
        <v>15.06666667</v>
      </c>
      <c r="I347" s="11">
        <f t="array" ref="I347">IFNA(INDEX('Opponent Defense'!$D$37:$D$67,MATCH(D347,'Opponent Defense'!$A$37:$A$67)),"")</f>
        <v>1.038412169</v>
      </c>
      <c r="J347" s="11"/>
      <c r="K347" s="11">
        <f t="array" ref="K347">ifna(INDEX('Team Defense Hashtag Basketball'!N:N,MATCH(B347&amp;D347,'Team Defense Hashtag Basketball'!A:A,0)),"")</f>
        <v>0.8675246026</v>
      </c>
      <c r="L347" s="11"/>
      <c r="M347" s="11"/>
    </row>
    <row r="348" hidden="1">
      <c r="A348" s="2" t="str">
        <f>Inputs!B24</f>
        <v>Lonzo Ball</v>
      </c>
      <c r="B348" s="9" t="str">
        <f t="array" ref="B348:C348">IFNA(INDEX(Inputs!C:D,MATCH(A348,Inputs!B:B,)),"")</f>
        <v>PG</v>
      </c>
      <c r="C348" s="9" t="s">
        <v>30</v>
      </c>
      <c r="D348" s="9" t="str">
        <f t="array" ref="D348">ifna(INDEX(Inputs!F:F,MATCH(A348,Inputs!B:B,0)),"")</f>
        <v>WAS</v>
      </c>
      <c r="E348" s="10" t="str">
        <f t="array" ref="E348">IFNA(INDEX('Player Page'!E:E,MATCH(A348,'Player Page'!A:A,)),"")</f>
        <v/>
      </c>
      <c r="F348" s="10"/>
      <c r="G348" s="10"/>
      <c r="H348" s="12" t="str">
        <f t="array" ref="H348">ifna(XLOOKUP(A348,'Recent Minutes Tracker'!A:A,'Recent Minutes Tracker'!P:P,""))</f>
        <v/>
      </c>
      <c r="I348" s="11">
        <f t="array" ref="I348">IFNA(INDEX('Opponent Defense'!$D$37:$D$67,MATCH(D348,'Opponent Defense'!$A$37:$A$67)),"")</f>
        <v>1.019289039</v>
      </c>
      <c r="J348" s="11"/>
      <c r="K348" s="11">
        <f t="array" ref="K348">ifna(INDEX('Team Defense Hashtag Basketball'!N:N,MATCH(B348&amp;D348,'Team Defense Hashtag Basketball'!A:A,0)),"")</f>
        <v>1.019189765</v>
      </c>
      <c r="L348" s="11"/>
      <c r="M348" s="11"/>
    </row>
    <row r="349">
      <c r="A349" s="2" t="str">
        <f>Inputs!B379</f>
        <v>Josh Giddey</v>
      </c>
      <c r="B349" s="9" t="str">
        <f t="array" ref="B349:C349">IFNA(INDEX(Inputs!C:D,MATCH(A349,Inputs!B:B,)),"")</f>
        <v>SG</v>
      </c>
      <c r="C349" s="9" t="s">
        <v>29</v>
      </c>
      <c r="D349" s="9" t="str">
        <f t="array" ref="D349">ifna(XLOOKUP(A349,Inputs!B:B,Inputs!F:F,""))</f>
        <v>MIL</v>
      </c>
      <c r="E349" s="10">
        <f t="array" ref="E349">IFNA(INDEX('Player Page'!E:E,MATCH(A349,'Player Page'!A:A,)),"")</f>
        <v>11.4</v>
      </c>
      <c r="F349" s="12">
        <f t="array" ref="F349">IFNA(INDEX('Player Page'!F:F,MATCH(A349,'Player Page'!A:A,)),"")</f>
        <v>0.4615384615</v>
      </c>
      <c r="G349" s="12">
        <f t="array" ref="G349">XLOOKUP(A349,'PPM L10'!B:B,'PPM L10'!X:X)</f>
        <v>0.625</v>
      </c>
      <c r="H349" s="12">
        <f t="array" ref="H349">ifna(XLOOKUP(A349,'Recent Minutes Tracker'!A:A,'Recent Minutes Tracker'!P:P,""))</f>
        <v>31.6</v>
      </c>
      <c r="I349" s="11">
        <f t="array" ref="I349">IFNA(INDEX('Opponent Defense'!$E$37:$E$67,MATCH(D349,'Opponent Defense'!$A$37:$A$67,0)),"")</f>
        <v>1.000533036</v>
      </c>
      <c r="J349" s="11">
        <f t="array" ref="J349">IFNA(INDEX('Opponent Defense'!$E$105:$E$134,MATCH(D349,'Opponent Defense'!$A$105:$A$134,0)),"")</f>
        <v>1.002708179</v>
      </c>
      <c r="K349" s="11">
        <f t="array" ref="K349">ifna(INDEX('Team Defense Hashtag Basketball'!N:N,MATCH(B349&amp;D349,'Team Defense Hashtag Basketball'!A:A,0)),"")</f>
        <v>1.14004542</v>
      </c>
      <c r="L349" s="11">
        <f t="shared" ref="L349:L350" si="208">I349*0.1+J349*0.4+K349*0.5</f>
        <v>1.071159285</v>
      </c>
      <c r="M349" s="13">
        <f t="shared" ref="M349:M350" si="209">(F349+G349)/2*L349</f>
        <v>0.5819278809</v>
      </c>
      <c r="N349" s="14">
        <f t="shared" ref="N349:N350" si="210">M349*L349*H349</f>
        <v>19.69746351</v>
      </c>
      <c r="O349" s="15"/>
      <c r="P349" s="9" t="str">
        <f t="shared" ref="P349:P350" si="211">if(O349="","",N349-O349)</f>
        <v/>
      </c>
      <c r="Q349" s="16">
        <f>iferror(if(L349&gt;1,(L349-1)/'Matchup Rating'!$E$4+5,(L349-1)/'Matchup Rating'!$E$9+5),"")</f>
        <v>7.132998925</v>
      </c>
      <c r="R349" s="17">
        <f t="array" ref="R349">IFNA(INDEX('Player Page'!J:J,MATCH(A349,'Player Page'!A:A,0)),"")</f>
        <v>0.9</v>
      </c>
      <c r="S349" s="10">
        <f t="array" ref="S349">IFNA(INDEX('Player Page'!K:K,MATCH(A349,'Player Page'!A:A,0)),"")</f>
        <v>2.8</v>
      </c>
      <c r="T349" s="10">
        <f t="array" ref="T349">IFNA(INDEX('Player Page'!L:L,MATCH(A349,'Player Page'!A:A,0)),"")</f>
        <v>32.6</v>
      </c>
      <c r="U349" s="18">
        <f t="array" ref="U349">ifna(IF(OR(B349="PG",B349="SG"),XLOOKUP(D349,'Opponent Shot Stats'!$A$41:$A$70,'Opponent Shot Stats'!$R$41:$R$70),IF(OR(B349="SF",B349="PF"),XLOOKUP(D349,'Opponent Shot Stats'!$A$111:$A$140,'Opponent Shot Stats'!$R$111:$R$140),XLOOKUP(D349,'Opponent Shot Stats'!$A$181:$A$210,'Opponent Shot Stats'!$R$181:$R$210))),"")</f>
        <v>1.047291488</v>
      </c>
      <c r="V349" s="19">
        <f t="shared" ref="V349:V350" si="212">R349*U349</f>
        <v>0.9425623388</v>
      </c>
      <c r="W349" s="20">
        <f t="shared" ref="W349:W350" si="213">V349-R349</f>
        <v>0.04256233878</v>
      </c>
      <c r="X349" s="9" t="str">
        <f t="array" ref="X349">ifna(XLOOKUP(A349,'Recent Minutes Tracker'!A:A,'Recent Minutes Tracker'!O:O),"")</f>
        <v/>
      </c>
      <c r="Y349" s="10">
        <f t="array" ref="Y349">ifna(XLOOKUP(A349,'Recent Minutes Tracker'!A:A,'Recent Minutes Tracker'!M:M),"")</f>
        <v>3.6</v>
      </c>
    </row>
    <row r="350">
      <c r="A350" s="2" t="str">
        <f>Inputs!B126</f>
        <v>Luguentz Dort</v>
      </c>
      <c r="B350" s="9" t="str">
        <f t="array" ref="B350:C350">IFNA(INDEX(Inputs!C:D,MATCH(A350,Inputs!B:B,)),"")</f>
        <v>PG</v>
      </c>
      <c r="C350" s="9" t="s">
        <v>29</v>
      </c>
      <c r="D350" s="9" t="str">
        <f t="array" ref="D350">ifna(XLOOKUP(A350,Inputs!B:B,Inputs!F:F,""))</f>
        <v>MIL</v>
      </c>
      <c r="E350" s="10">
        <f t="array" ref="E350">IFNA(INDEX('Player Page'!E:E,MATCH(A350,'Player Page'!A:A,)),"")</f>
        <v>10.4</v>
      </c>
      <c r="F350" s="12">
        <f t="array" ref="F350">IFNA(INDEX('Player Page'!F:F,MATCH(A350,'Player Page'!A:A,)),"")</f>
        <v>0.3674911661</v>
      </c>
      <c r="G350" s="12">
        <f t="array" ref="G350">XLOOKUP(A350,'PPM L10'!B:B,'PPM L10'!X:X)</f>
        <v>0.3722222222</v>
      </c>
      <c r="H350" s="12">
        <f t="array" ref="H350">ifna(XLOOKUP(A350,'Recent Minutes Tracker'!A:A,'Recent Minutes Tracker'!P:P,""))</f>
        <v>30.63333333</v>
      </c>
      <c r="I350" s="11">
        <f t="array" ref="I350">IFNA(INDEX('Opponent Defense'!$E$37:$E$67,MATCH(D350,'Opponent Defense'!$A$37:$A$67,0)),"")</f>
        <v>1.000533036</v>
      </c>
      <c r="J350" s="11">
        <f t="array" ref="J350">IFNA(INDEX('Opponent Defense'!$E$105:$E$134,MATCH(D350,'Opponent Defense'!$A$105:$A$134,0)),"")</f>
        <v>1.002708179</v>
      </c>
      <c r="K350" s="11">
        <f t="array" ref="K350">ifna(INDEX('Team Defense Hashtag Basketball'!N:N,MATCH(B350&amp;D350,'Team Defense Hashtag Basketball'!A:A,0)),"")</f>
        <v>1.074626866</v>
      </c>
      <c r="L350" s="11">
        <f t="shared" si="208"/>
        <v>1.038450008</v>
      </c>
      <c r="M350" s="13">
        <f t="shared" si="209"/>
        <v>0.384077687</v>
      </c>
      <c r="N350" s="14">
        <f t="shared" si="210"/>
        <v>12.21796645</v>
      </c>
      <c r="O350" s="15"/>
      <c r="P350" s="9" t="str">
        <f t="shared" si="211"/>
        <v/>
      </c>
      <c r="Q350" s="16">
        <f>iferror(if(L350&gt;1,(L350-1)/'Matchup Rating'!$E$4+5,(L350-1)/'Matchup Rating'!$E$9+5),"")</f>
        <v>6.152538637</v>
      </c>
      <c r="R350" s="17">
        <f t="array" ref="R350">IFNA(INDEX('Player Page'!J:J,MATCH(A350,'Player Page'!A:A,0)),"")</f>
        <v>1.8</v>
      </c>
      <c r="S350" s="10">
        <f t="array" ref="S350">IFNA(INDEX('Player Page'!K:K,MATCH(A350,'Player Page'!A:A,0)),"")</f>
        <v>4.7</v>
      </c>
      <c r="T350" s="10">
        <f t="array" ref="T350">IFNA(INDEX('Player Page'!L:L,MATCH(A350,'Player Page'!A:A,0)),"")</f>
        <v>38.8</v>
      </c>
      <c r="U350" s="18">
        <f t="array" ref="U350">ifna(IF(OR(B350="PG",B350="SG"),XLOOKUP(D350,'Opponent Shot Stats'!$A$41:$A$70,'Opponent Shot Stats'!$R$41:$R$70),IF(OR(B350="SF",B350="PF"),XLOOKUP(D350,'Opponent Shot Stats'!$A$111:$A$140,'Opponent Shot Stats'!$R$111:$R$140),XLOOKUP(D350,'Opponent Shot Stats'!$A$181:$A$210,'Opponent Shot Stats'!$R$181:$R$210))),"")</f>
        <v>1.047291488</v>
      </c>
      <c r="V350" s="19">
        <f t="shared" si="212"/>
        <v>1.885124678</v>
      </c>
      <c r="W350" s="20">
        <f t="shared" si="213"/>
        <v>0.08512467756</v>
      </c>
      <c r="X350" s="9" t="str">
        <f t="array" ref="X350">ifna(XLOOKUP(A350,'Recent Minutes Tracker'!A:A,'Recent Minutes Tracker'!O:O),"")</f>
        <v/>
      </c>
      <c r="Y350" s="10">
        <f t="array" ref="Y350">ifna(XLOOKUP(A350,'Recent Minutes Tracker'!A:A,'Recent Minutes Tracker'!M:M),"")</f>
        <v>1.9</v>
      </c>
    </row>
    <row r="351" hidden="1">
      <c r="A351" s="2" t="str">
        <f>Inputs!B155</f>
        <v>Luka Garza</v>
      </c>
      <c r="B351" s="9" t="str">
        <f t="array" ref="B351:C351">IFNA(INDEX(Inputs!C:D,MATCH(A351,Inputs!B:B,)),"")</f>
        <v>C</v>
      </c>
      <c r="C351" s="9" t="s">
        <v>51</v>
      </c>
      <c r="D351" s="9" t="str">
        <f t="array" ref="D351">ifna(INDEX(Inputs!F:F,MATCH(A351,Inputs!B:B,0)),"")</f>
        <v>ATL</v>
      </c>
      <c r="E351" s="10" t="str">
        <f t="array" ref="E351">IFNA(INDEX('Player Page'!E:E,MATCH(A351,'Player Page'!A:A,)),"")</f>
        <v/>
      </c>
      <c r="F351" s="10"/>
      <c r="G351" s="10"/>
      <c r="H351" s="12">
        <f t="array" ref="H351">ifna(XLOOKUP(A351,'Recent Minutes Tracker'!A:A,'Recent Minutes Tracker'!P:P,""))</f>
        <v>1.1</v>
      </c>
      <c r="I351" s="11" t="str">
        <f t="array" ref="I351">IFNA(INDEX('Opponent Defense'!$D$37:$D$67,MATCH(D351,'Opponent Defense'!$A$37:$A$67)),"")</f>
        <v/>
      </c>
      <c r="J351" s="11"/>
      <c r="K351" s="11">
        <f t="array" ref="K351">ifna(INDEX('Team Defense Hashtag Basketball'!N:N,MATCH(B351&amp;D351,'Team Defense Hashtag Basketball'!A:A,0)),"")</f>
        <v>0.88194337</v>
      </c>
      <c r="L351" s="11"/>
      <c r="M351" s="11"/>
    </row>
    <row r="352" hidden="1">
      <c r="A352" s="2" t="str">
        <f>Inputs!B415</f>
        <v>Luka Samanic</v>
      </c>
      <c r="B352" s="9" t="str">
        <f t="array" ref="B352:C352">IFNA(INDEX(Inputs!C:D,MATCH(A352,Inputs!B:B,)),"")</f>
        <v>PF</v>
      </c>
      <c r="C352" s="9" t="s">
        <v>44</v>
      </c>
      <c r="D352" s="9" t="str">
        <f t="array" ref="D352">ifna(INDEX(Inputs!F:F,MATCH(A352,Inputs!B:B,0)),"")</f>
        <v>LAC</v>
      </c>
      <c r="E352" s="10" t="str">
        <f t="array" ref="E352">IFNA(INDEX('Player Page'!E:E,MATCH(A352,'Player Page'!A:A,)),"")</f>
        <v/>
      </c>
      <c r="F352" s="10"/>
      <c r="G352" s="10"/>
      <c r="H352" s="12">
        <f t="array" ref="H352">ifna(XLOOKUP(A352,'Recent Minutes Tracker'!A:A,'Recent Minutes Tracker'!P:P,""))</f>
        <v>6.5</v>
      </c>
      <c r="I352" s="11">
        <f t="array" ref="I352">IFNA(INDEX('Opponent Defense'!$D$37:$D$67,MATCH(D352,'Opponent Defense'!$A$37:$A$67)),"")</f>
        <v>0.9097894709</v>
      </c>
      <c r="J352" s="11"/>
      <c r="K352" s="11">
        <f t="array" ref="K352">ifna(INDEX('Team Defense Hashtag Basketball'!N:N,MATCH(B352&amp;D352,'Team Defense Hashtag Basketball'!A:A,0)),"")</f>
        <v>1.13594041</v>
      </c>
      <c r="L352" s="11"/>
      <c r="M352" s="11"/>
    </row>
    <row r="353" hidden="1">
      <c r="A353" s="2" t="str">
        <f>Inputs!B250</f>
        <v>Luke Kennard</v>
      </c>
      <c r="B353" s="9" t="str">
        <f t="array" ref="B353:C353">IFNA(INDEX(Inputs!C:D,MATCH(A353,Inputs!B:B,)),"")</f>
        <v>SG</v>
      </c>
      <c r="C353" s="9" t="s">
        <v>40</v>
      </c>
      <c r="D353" s="9" t="str">
        <f t="array" ref="D353">ifna(INDEX(Inputs!F:F,MATCH(A353,Inputs!B:B,0)),"")</f>
        <v>LAL</v>
      </c>
      <c r="E353" s="10" t="str">
        <f t="array" ref="E353">IFNA(INDEX('Player Page'!E:E,MATCH(A353,'Player Page'!A:A,)),"")</f>
        <v/>
      </c>
      <c r="F353" s="10"/>
      <c r="G353" s="10"/>
      <c r="H353" s="12">
        <f t="array" ref="H353">ifna(XLOOKUP(A353,'Recent Minutes Tracker'!A:A,'Recent Minutes Tracker'!P:P,""))</f>
        <v>29.66666667</v>
      </c>
      <c r="I353" s="11">
        <f t="array" ref="I353">IFNA(INDEX('Opponent Defense'!$D$37:$D$67,MATCH(D353,'Opponent Defense'!$A$37:$A$67)),"")</f>
        <v>0.9097894709</v>
      </c>
      <c r="J353" s="11"/>
      <c r="K353" s="11">
        <f t="array" ref="K353">ifna(INDEX('Team Defense Hashtag Basketball'!N:N,MATCH(B353&amp;D353,'Team Defense Hashtag Basketball'!A:A,0)),"")</f>
        <v>1.021953066</v>
      </c>
      <c r="L353" s="11"/>
      <c r="M353" s="11"/>
    </row>
    <row r="354" hidden="1">
      <c r="A354" s="2" t="str">
        <f>Inputs!B47</f>
        <v>Luke Kornet</v>
      </c>
      <c r="B354" s="9" t="str">
        <f t="array" ref="B354:C354">IFNA(INDEX(Inputs!C:D,MATCH(A354,Inputs!B:B,)),"")</f>
        <v>C</v>
      </c>
      <c r="C354" s="9" t="s">
        <v>32</v>
      </c>
      <c r="D354" s="9" t="str">
        <f t="array" ref="D354">ifna(INDEX(Inputs!F:F,MATCH(A354,Inputs!B:B,0)),"")</f>
        <v>CHA</v>
      </c>
      <c r="E354" s="10" t="str">
        <f t="array" ref="E354">IFNA(INDEX('Player Page'!E:E,MATCH(A354,'Player Page'!A:A,)),"")</f>
        <v/>
      </c>
      <c r="F354" s="10"/>
      <c r="G354" s="10"/>
      <c r="H354" s="12">
        <f t="array" ref="H354">ifna(XLOOKUP(A354,'Recent Minutes Tracker'!A:A,'Recent Minutes Tracker'!P:P,""))</f>
        <v>14.03333333</v>
      </c>
      <c r="I354" s="11">
        <f t="array" ref="I354">IFNA(INDEX('Opponent Defense'!$D$37:$D$67,MATCH(D354,'Opponent Defense'!$A$37:$A$67,0)),"")</f>
        <v>1.038412169</v>
      </c>
      <c r="J354" s="11"/>
      <c r="K354" s="11">
        <f t="array" ref="K354">ifna(INDEX('Team Defense Hashtag Basketball'!N:N,MATCH(B354&amp;D354,'Team Defense Hashtag Basketball'!A:A,0)),"")</f>
        <v>1.155809995</v>
      </c>
      <c r="L354" s="11"/>
      <c r="M354" s="11"/>
      <c r="N354" s="14">
        <f t="shared" ref="N354:N355" si="214">E354*I354*K354</f>
        <v>0</v>
      </c>
      <c r="O354" s="11"/>
      <c r="Q354" s="11"/>
    </row>
    <row r="355" hidden="1">
      <c r="A355" s="2" t="str">
        <f>Inputs!B142</f>
        <v>Malachi Flynn</v>
      </c>
      <c r="B355" s="9" t="str">
        <f t="array" ref="B355:C355">IFNA(INDEX(Inputs!C:D,MATCH(A355,Inputs!B:B,)),"")</f>
        <v>PG</v>
      </c>
      <c r="C355" s="9" t="s">
        <v>45</v>
      </c>
      <c r="D355" s="9" t="str">
        <f t="array" ref="D355">ifna(INDEX(Inputs!F:F,MATCH(A355,Inputs!B:B,0)),"")</f>
        <v>MIA</v>
      </c>
      <c r="E355" s="10">
        <f t="array" ref="E355">IFNA(INDEX('Player Page'!E:E,MATCH(A355,'Player Page'!A:A,)),"")</f>
        <v>4.1</v>
      </c>
      <c r="F355" s="10"/>
      <c r="G355" s="10"/>
      <c r="H355" s="12">
        <f t="array" ref="H355">ifna(XLOOKUP(A355,'Recent Minutes Tracker'!A:A,'Recent Minutes Tracker'!P:P,""))</f>
        <v>21.23333333</v>
      </c>
      <c r="I355" s="11">
        <f t="array" ref="I355">IFNA(INDEX('Opponent Defense'!$D$37:$D$67,MATCH(D355,'Opponent Defense'!$A$37:$A$67,0)),"")</f>
        <v>0.9202678985</v>
      </c>
      <c r="J355" s="11"/>
      <c r="K355" s="11">
        <f t="array" ref="K355">ifna(INDEX('Team Defense Hashtag Basketball'!N:N,MATCH(B355&amp;D355,'Team Defense Hashtag Basketball'!A:A,0)),"")</f>
        <v>1.023454158</v>
      </c>
      <c r="L355" s="11"/>
      <c r="M355" s="11"/>
      <c r="N355" s="14">
        <f t="shared" si="214"/>
        <v>3.861593229</v>
      </c>
      <c r="O355" s="11"/>
      <c r="Q355" s="11"/>
    </row>
    <row r="356">
      <c r="A356" s="2" t="str">
        <f>Inputs!B160</f>
        <v>Shai Gilgeous-Alexander</v>
      </c>
      <c r="B356" s="9" t="str">
        <f t="array" ref="B356:C356">IFNA(INDEX(Inputs!C:D,MATCH(A356,Inputs!B:B,)),"")</f>
        <v>PG</v>
      </c>
      <c r="C356" s="9" t="s">
        <v>29</v>
      </c>
      <c r="D356" s="9" t="str">
        <f t="array" ref="D356">ifna(XLOOKUP(A356,Inputs!B:B,Inputs!F:F,""))</f>
        <v>MIL</v>
      </c>
      <c r="E356" s="10">
        <f t="array" ref="E356">IFNA(INDEX('Player Page'!E:E,MATCH(A356,'Player Page'!A:A,)),"")</f>
        <v>31.3</v>
      </c>
      <c r="F356" s="12">
        <f t="array" ref="F356">IFNA(INDEX('Player Page'!F:F,MATCH(A356,'Player Page'!A:A,)),"")</f>
        <v>0.9125364431</v>
      </c>
      <c r="G356" s="12">
        <f t="array" ref="G356">XLOOKUP(A356,'PPM L10'!B:B,'PPM L10'!X:X)</f>
        <v>0.7305555556</v>
      </c>
      <c r="H356" s="12">
        <f t="array" ref="H356">ifna(XLOOKUP(A356,'Recent Minutes Tracker'!A:A,'Recent Minutes Tracker'!P:P,""))</f>
        <v>34.33333333</v>
      </c>
      <c r="I356" s="11">
        <f t="array" ref="I356">IFNA(INDEX('Opponent Defense'!$E$37:$E$67,MATCH(D356,'Opponent Defense'!$A$37:$A$67,0)),"")</f>
        <v>1.000533036</v>
      </c>
      <c r="J356" s="11">
        <f t="array" ref="J356">IFNA(INDEX('Opponent Defense'!$E$105:$E$134,MATCH(D356,'Opponent Defense'!$A$105:$A$134,0)),"")</f>
        <v>1.002708179</v>
      </c>
      <c r="K356" s="11">
        <f t="array" ref="K356">ifna(INDEX('Team Defense Hashtag Basketball'!N:N,MATCH(B356&amp;D356,'Team Defense Hashtag Basketball'!A:A,0)),"")</f>
        <v>1.074626866</v>
      </c>
      <c r="L356" s="11">
        <f t="shared" ref="L356:L357" si="215">I356*0.1+J356*0.4+K356*0.5</f>
        <v>1.038450008</v>
      </c>
      <c r="M356" s="13">
        <f t="shared" ref="M356:M357" si="216">(F356+G356)/2*L356</f>
        <v>0.8531344495</v>
      </c>
      <c r="N356" s="14">
        <f t="shared" ref="N356:N357" si="217">M356*L356*H356</f>
        <v>30.41718667</v>
      </c>
      <c r="O356" s="15"/>
      <c r="P356" s="9" t="str">
        <f t="shared" ref="P356:P357" si="218">if(O356="","",N356-O356)</f>
        <v/>
      </c>
      <c r="Q356" s="16">
        <f>iferror(if(L356&gt;1,(L356-1)/'Matchup Rating'!$E$4+5,(L356-1)/'Matchup Rating'!$E$9+5),"")</f>
        <v>6.152538637</v>
      </c>
      <c r="R356" s="17">
        <f t="array" ref="R356">IFNA(INDEX('Player Page'!J:J,MATCH(A356,'Player Page'!A:A,0)),"")</f>
        <v>1.2</v>
      </c>
      <c r="S356" s="10">
        <f t="array" ref="S356">IFNA(INDEX('Player Page'!K:K,MATCH(A356,'Player Page'!A:A,0)),"")</f>
        <v>3.4</v>
      </c>
      <c r="T356" s="10">
        <f t="array" ref="T356">IFNA(INDEX('Player Page'!L:L,MATCH(A356,'Player Page'!A:A,0)),"")</f>
        <v>35.2</v>
      </c>
      <c r="U356" s="18">
        <f t="array" ref="U356">ifna(IF(OR(B356="PG",B356="SG"),XLOOKUP(D356,'Opponent Shot Stats'!$A$41:$A$70,'Opponent Shot Stats'!$R$41:$R$70),IF(OR(B356="SF",B356="PF"),XLOOKUP(D356,'Opponent Shot Stats'!$A$111:$A$140,'Opponent Shot Stats'!$R$111:$R$140),XLOOKUP(D356,'Opponent Shot Stats'!$A$181:$A$210,'Opponent Shot Stats'!$R$181:$R$210))),"")</f>
        <v>1.047291488</v>
      </c>
      <c r="V356" s="19">
        <f t="shared" ref="V356:V357" si="219">R356*U356</f>
        <v>1.256749785</v>
      </c>
      <c r="W356" s="20">
        <f t="shared" ref="W356:W357" si="220">V356-R356</f>
        <v>0.05674978504</v>
      </c>
      <c r="X356" s="9" t="str">
        <f t="array" ref="X356">ifna(XLOOKUP(A356,'Recent Minutes Tracker'!A:A,'Recent Minutes Tracker'!O:O),"")</f>
        <v>DNP</v>
      </c>
      <c r="Y356" s="10">
        <f t="array" ref="Y356">ifna(XLOOKUP(A356,'Recent Minutes Tracker'!A:A,'Recent Minutes Tracker'!M:M),"")</f>
        <v>0</v>
      </c>
    </row>
    <row r="357">
      <c r="A357" s="2" t="str">
        <f>Inputs!B207</f>
        <v>Chet Holmgren</v>
      </c>
      <c r="B357" s="9" t="str">
        <f t="array" ref="B357:C357">IFNA(INDEX(Inputs!C:D,MATCH(A357,Inputs!B:B,)),"")</f>
        <v>C</v>
      </c>
      <c r="C357" s="9" t="s">
        <v>29</v>
      </c>
      <c r="D357" s="9" t="str">
        <f t="array" ref="D357">ifna(XLOOKUP(A357,Inputs!B:B,Inputs!F:F,""))</f>
        <v>MIL</v>
      </c>
      <c r="E357" s="10">
        <f t="array" ref="E357">IFNA(INDEX('Player Page'!E:E,MATCH(A357,'Player Page'!A:A,)),"")</f>
        <v>16.7</v>
      </c>
      <c r="F357" s="12">
        <f t="array" ref="F357">IFNA(INDEX('Player Page'!F:F,MATCH(A357,'Player Page'!A:A,)),"")</f>
        <v>0.5566666667</v>
      </c>
      <c r="G357" s="12">
        <f t="array" ref="G357">XLOOKUP(A357,'PPM L10'!B:B,'PPM L10'!X:X)</f>
        <v>0.4944444444</v>
      </c>
      <c r="H357" s="12">
        <f t="array" ref="H357">ifna(XLOOKUP(A357,'Recent Minutes Tracker'!A:A,'Recent Minutes Tracker'!P:P,""))</f>
        <v>28.03333333</v>
      </c>
      <c r="I357" s="11">
        <f t="array" ref="I357">IFNA(INDEX('Opponent Defense'!$E$37:$E$67,MATCH(D357,'Opponent Defense'!$A$37:$A$67,0)),"")</f>
        <v>1.000533036</v>
      </c>
      <c r="J357" s="11">
        <f t="array" ref="J357">IFNA(INDEX('Opponent Defense'!$E$105:$E$134,MATCH(D357,'Opponent Defense'!$A$105:$A$134,0)),"")</f>
        <v>1.002708179</v>
      </c>
      <c r="K357" s="11">
        <f t="array" ref="K357">ifna(INDEX('Team Defense Hashtag Basketball'!N:N,MATCH(B357&amp;D357,'Team Defense Hashtag Basketball'!A:A,0)),"")</f>
        <v>0.993346743</v>
      </c>
      <c r="L357" s="11">
        <f t="shared" si="215"/>
        <v>0.9978099465</v>
      </c>
      <c r="M357" s="13">
        <f t="shared" si="216"/>
        <v>0.5244045608</v>
      </c>
      <c r="N357" s="14">
        <f t="shared" si="217"/>
        <v>14.6686123</v>
      </c>
      <c r="O357" s="15"/>
      <c r="P357" s="9" t="str">
        <f t="shared" si="218"/>
        <v/>
      </c>
      <c r="Q357" s="16">
        <f>iferror(if(L357&gt;1,(L357-1)/'Matchup Rating'!$E$4+5,(L357-1)/'Matchup Rating'!$E$9+5),"")</f>
        <v>4.951137845</v>
      </c>
      <c r="R357" s="17">
        <f t="array" ref="R357">IFNA(INDEX('Player Page'!J:J,MATCH(A357,'Player Page'!A:A,0)),"")</f>
        <v>1.6</v>
      </c>
      <c r="S357" s="10">
        <f t="array" ref="S357">IFNA(INDEX('Player Page'!K:K,MATCH(A357,'Player Page'!A:A,0)),"")</f>
        <v>4.2</v>
      </c>
      <c r="T357" s="10">
        <f t="array" ref="T357">IFNA(INDEX('Player Page'!L:L,MATCH(A357,'Player Page'!A:A,0)),"")</f>
        <v>38.5</v>
      </c>
      <c r="U357" s="18">
        <f t="array" ref="U357">ifna(IF(OR(B357="PG",B357="SG"),XLOOKUP(D357,'Opponent Shot Stats'!$A$41:$A$70,'Opponent Shot Stats'!$R$41:$R$70),IF(OR(B357="SF",B357="PF"),XLOOKUP(D357,'Opponent Shot Stats'!$A$111:$A$140,'Opponent Shot Stats'!$R$111:$R$140),XLOOKUP(D357,'Opponent Shot Stats'!$A$181:$A$210,'Opponent Shot Stats'!$R$181:$R$210))),"")</f>
        <v>0.7746478873</v>
      </c>
      <c r="V357" s="19">
        <f t="shared" si="219"/>
        <v>1.23943662</v>
      </c>
      <c r="W357" s="20">
        <f t="shared" si="220"/>
        <v>-0.3605633803</v>
      </c>
      <c r="X357" s="9" t="str">
        <f t="array" ref="X357">ifna(XLOOKUP(A357,'Recent Minutes Tracker'!A:A,'Recent Minutes Tracker'!O:O),"")</f>
        <v/>
      </c>
      <c r="Y357" s="10">
        <f t="array" ref="Y357">ifna(XLOOKUP(A357,'Recent Minutes Tracker'!A:A,'Recent Minutes Tracker'!M:M),"")</f>
        <v>1.5</v>
      </c>
    </row>
    <row r="358" hidden="1">
      <c r="A358" s="2" t="str">
        <f>Inputs!B173</f>
        <v>Malcolm Cazalon</v>
      </c>
      <c r="B358" s="9" t="str">
        <f t="array" ref="B358:C358">IFNA(INDEX(Inputs!C:D,MATCH(A358,Inputs!B:B,)),"")</f>
        <v>SG</v>
      </c>
      <c r="C358" s="9" t="s">
        <v>53</v>
      </c>
      <c r="D358" s="9" t="str">
        <f t="array" ref="D358">ifna(INDEX(Inputs!F:F,MATCH(A358,Inputs!B:B,0)),"")</f>
        <v>DAL</v>
      </c>
      <c r="E358" s="10" t="str">
        <f t="array" ref="E358">IFNA(INDEX('Player Page'!E:E,MATCH(A358,'Player Page'!A:A,)),"")</f>
        <v/>
      </c>
      <c r="F358" s="10"/>
      <c r="G358" s="10"/>
      <c r="H358" s="12" t="str">
        <f t="array" ref="H358">ifna(XLOOKUP(A358,'Recent Minutes Tracker'!A:A,'Recent Minutes Tracker'!P:P,""))</f>
        <v/>
      </c>
      <c r="I358" s="11">
        <f t="array" ref="I358">IFNA(INDEX('Opponent Defense'!$D$37:$D$67,MATCH(D358,'Opponent Defense'!$A$37:$A$67,0)),"")</f>
        <v>0.9721361148</v>
      </c>
      <c r="J358" s="11"/>
      <c r="K358" s="11">
        <f t="array" ref="K358">ifna(INDEX('Team Defense Hashtag Basketball'!N:N,MATCH(B358&amp;D358,'Team Defense Hashtag Basketball'!A:A,0)),"")</f>
        <v>0.8902346707</v>
      </c>
      <c r="L358" s="11"/>
      <c r="M358" s="11"/>
    </row>
    <row r="359">
      <c r="A359" s="2" t="str">
        <f>Inputs!B394</f>
        <v>Jalen Williams</v>
      </c>
      <c r="B359" s="9" t="str">
        <f t="array" ref="B359:C359">IFNA(INDEX(Inputs!C:D,MATCH(A359,Inputs!B:B,)),"")</f>
        <v>PF</v>
      </c>
      <c r="C359" s="9" t="s">
        <v>29</v>
      </c>
      <c r="D359" s="9" t="str">
        <f t="array" ref="D359">ifna(XLOOKUP(A359,Inputs!B:B,Inputs!F:F,""))</f>
        <v>MIL</v>
      </c>
      <c r="E359" s="10">
        <f t="array" ref="E359">IFNA(INDEX('Player Page'!E:E,MATCH(A359,'Player Page'!A:A,)),"")</f>
        <v>18.7</v>
      </c>
      <c r="F359" s="12">
        <f t="array" ref="F359">IFNA(INDEX('Player Page'!F:F,MATCH(A359,'Player Page'!A:A,)),"")</f>
        <v>0.5862068966</v>
      </c>
      <c r="G359" s="12">
        <f t="array" ref="G359">XLOOKUP(A359,'PPM L10'!B:B,'PPM L10'!X:X)</f>
        <v>0.6944444444</v>
      </c>
      <c r="H359" s="12">
        <f t="array" ref="H359">ifna(XLOOKUP(A359,'Recent Minutes Tracker'!A:A,'Recent Minutes Tracker'!P:P,""))</f>
        <v>33</v>
      </c>
      <c r="I359" s="11">
        <f t="array" ref="I359">IFNA(INDEX('Opponent Defense'!$E$37:$E$67,MATCH(D359,'Opponent Defense'!$A$37:$A$67,0)),"")</f>
        <v>1.000533036</v>
      </c>
      <c r="J359" s="11">
        <f t="array" ref="J359">IFNA(INDEX('Opponent Defense'!$E$105:$E$134,MATCH(D359,'Opponent Defense'!$A$105:$A$134,0)),"")</f>
        <v>1.002708179</v>
      </c>
      <c r="K359" s="11">
        <f t="array" ref="K359">ifna(INDEX('Team Defense Hashtag Basketball'!N:N,MATCH(B359&amp;D359,'Team Defense Hashtag Basketball'!A:A,0)),"")</f>
        <v>0.9310986965</v>
      </c>
      <c r="L359" s="11">
        <f t="shared" ref="L359:L360" si="221">I359*0.1+J359*0.4+K359*0.5</f>
        <v>0.9666859233</v>
      </c>
      <c r="M359" s="13">
        <f t="shared" ref="M359:M360" si="222">(F359+G359)/2*L359</f>
        <v>0.618993812</v>
      </c>
      <c r="N359" s="14">
        <f t="shared" ref="N359:N360" si="223">M359*L359*H359</f>
        <v>19.74629595</v>
      </c>
      <c r="O359" s="15"/>
      <c r="P359" s="9" t="str">
        <f t="shared" ref="P359:P360" si="224">if(O359="","",N359-O359)</f>
        <v/>
      </c>
      <c r="Q359" s="16">
        <f>iferror(if(L359&gt;1,(L359-1)/'Matchup Rating'!$E$4+5,(L359-1)/'Matchup Rating'!$E$9+5),"")</f>
        <v>4.256731575</v>
      </c>
      <c r="R359" s="17">
        <f t="array" ref="R359">IFNA(INDEX('Player Page'!J:J,MATCH(A359,'Player Page'!A:A,0)),"")</f>
        <v>1.4</v>
      </c>
      <c r="S359" s="10">
        <f t="array" ref="S359">IFNA(INDEX('Player Page'!K:K,MATCH(A359,'Player Page'!A:A,0)),"")</f>
        <v>3.2</v>
      </c>
      <c r="T359" s="10">
        <f t="array" ref="T359">IFNA(INDEX('Player Page'!L:L,MATCH(A359,'Player Page'!A:A,0)),"")</f>
        <v>45</v>
      </c>
      <c r="U359" s="18">
        <f t="array" ref="U359">ifna(IF(OR(B359="PG",B359="SG"),XLOOKUP(D359,'Opponent Shot Stats'!$A$41:$A$70,'Opponent Shot Stats'!$R$41:$R$70),IF(OR(B359="SF",B359="PF"),XLOOKUP(D359,'Opponent Shot Stats'!$A$111:$A$140,'Opponent Shot Stats'!$R$111:$R$140),XLOOKUP(D359,'Opponent Shot Stats'!$A$181:$A$210,'Opponent Shot Stats'!$R$181:$R$210))),"")</f>
        <v>0.9563758389</v>
      </c>
      <c r="V359" s="19">
        <f t="shared" ref="V359:V360" si="225">R359*U359</f>
        <v>1.338926174</v>
      </c>
      <c r="W359" s="20">
        <f t="shared" ref="W359:W360" si="226">V359-R359</f>
        <v>-0.0610738255</v>
      </c>
      <c r="X359" s="9" t="str">
        <f t="array" ref="X359">ifna(XLOOKUP(A359,'Recent Minutes Tracker'!A:A,'Recent Minutes Tracker'!O:O),"")</f>
        <v>DNP</v>
      </c>
      <c r="Y359" s="10">
        <f t="array" ref="Y359">ifna(XLOOKUP(A359,'Recent Minutes Tracker'!A:A,'Recent Minutes Tracker'!M:M),"")</f>
        <v>1</v>
      </c>
    </row>
    <row r="360">
      <c r="A360" s="2" t="str">
        <f>Inputs!B26</f>
        <v>Paolo Banchero</v>
      </c>
      <c r="B360" s="9" t="str">
        <f t="array" ref="B360:C360">IFNA(INDEX(Inputs!C:D,MATCH(A360,Inputs!B:B,)),"")</f>
        <v>PF</v>
      </c>
      <c r="C360" s="9" t="s">
        <v>31</v>
      </c>
      <c r="D360" s="9" t="str">
        <f t="array" ref="D360">ifna(XLOOKUP(A360,Inputs!B:B,Inputs!F:F,""))</f>
        <v>PHI</v>
      </c>
      <c r="E360" s="10">
        <f t="array" ref="E360">IFNA(INDEX('Player Page'!E:E,MATCH(A360,'Player Page'!A:A,)),"")</f>
        <v>23</v>
      </c>
      <c r="F360" s="12">
        <f t="array" ref="F360">IFNA(INDEX('Player Page'!F:F,MATCH(A360,'Player Page'!A:A,)),"")</f>
        <v>0.659025788</v>
      </c>
      <c r="G360" s="12">
        <f t="array" ref="G360">XLOOKUP(A360,'PPM L10'!B:B,'PPM L10'!X:X)</f>
        <v>0.6</v>
      </c>
      <c r="H360" s="12">
        <f t="array" ref="H360">ifna(XLOOKUP(A360,'Recent Minutes Tracker'!A:A,'Recent Minutes Tracker'!P:P,""))</f>
        <v>36.23333333</v>
      </c>
      <c r="I360" s="11">
        <f t="array" ref="I360">IFNA(INDEX('Opponent Defense'!$E$37:$E$67,MATCH(D360,'Opponent Defense'!$A$37:$A$67,0)),"")</f>
        <v>0.9942395333</v>
      </c>
      <c r="J360" s="11">
        <f t="array" ref="J360">IFNA(INDEX('Opponent Defense'!$E$105:$E$134,MATCH(D360,'Opponent Defense'!$A$105:$A$134,0)),"")</f>
        <v>1.082876971</v>
      </c>
      <c r="K360" s="11">
        <f t="array" ref="K360">ifna(INDEX('Team Defense Hashtag Basketball'!N:N,MATCH(B360&amp;D360,'Team Defense Hashtag Basketball'!A:A,0)),"")</f>
        <v>1.117318436</v>
      </c>
      <c r="L360" s="11">
        <f t="shared" si="221"/>
        <v>1.09123396</v>
      </c>
      <c r="M360" s="13">
        <f t="shared" si="222"/>
        <v>0.6869458479</v>
      </c>
      <c r="N360" s="14">
        <f t="shared" si="223"/>
        <v>27.16118197</v>
      </c>
      <c r="O360" s="15"/>
      <c r="P360" s="9" t="str">
        <f t="shared" si="224"/>
        <v/>
      </c>
      <c r="Q360" s="16">
        <f>iferror(if(L360&gt;1,(L360-1)/'Matchup Rating'!$E$4+5,(L360-1)/'Matchup Rating'!$E$9+5),"")</f>
        <v>7.73473711</v>
      </c>
      <c r="R360" s="17">
        <f t="array" ref="R360">IFNA(INDEX('Player Page'!J:J,MATCH(A360,'Player Page'!A:A,0)),"")</f>
        <v>1.5</v>
      </c>
      <c r="S360" s="10">
        <f t="array" ref="S360">IFNA(INDEX('Player Page'!K:K,MATCH(A360,'Player Page'!A:A,0)),"")</f>
        <v>4.1</v>
      </c>
      <c r="T360" s="10">
        <f t="array" ref="T360">IFNA(INDEX('Player Page'!L:L,MATCH(A360,'Player Page'!A:A,0)),"")</f>
        <v>36.1</v>
      </c>
      <c r="U360" s="18">
        <f t="array" ref="U360">ifna(IF(OR(B360="PG",B360="SG"),XLOOKUP(D360,'Opponent Shot Stats'!$A$41:$A$70,'Opponent Shot Stats'!$R$41:$R$70),IF(OR(B360="SF",B360="PF"),XLOOKUP(D360,'Opponent Shot Stats'!$A$111:$A$140,'Opponent Shot Stats'!$R$111:$R$140),XLOOKUP(D360,'Opponent Shot Stats'!$A$181:$A$210,'Opponent Shot Stats'!$R$181:$R$210))),"")</f>
        <v>0.9815436242</v>
      </c>
      <c r="V360" s="19">
        <f t="shared" si="225"/>
        <v>1.472315436</v>
      </c>
      <c r="W360" s="20">
        <f t="shared" si="226"/>
        <v>-0.02768456376</v>
      </c>
      <c r="X360" s="9" t="str">
        <f t="array" ref="X360">ifna(XLOOKUP(A360,'Recent Minutes Tracker'!A:A,'Recent Minutes Tracker'!O:O),"")</f>
        <v/>
      </c>
      <c r="Y360" s="10">
        <f t="array" ref="Y360">ifna(XLOOKUP(A360,'Recent Minutes Tracker'!A:A,'Recent Minutes Tracker'!M:M),"")</f>
        <v>3.3</v>
      </c>
    </row>
    <row r="361" hidden="1">
      <c r="A361" s="2" t="str">
        <f>Inputs!B420</f>
        <v>Marcus Morris</v>
      </c>
      <c r="B361" s="9" t="str">
        <f t="array" ref="B361:C361">IFNA(INDEX(Inputs!C:D,MATCH(A361,Inputs!B:B,)),"")</f>
        <v>PF</v>
      </c>
      <c r="C361" s="9" t="s">
        <v>52</v>
      </c>
      <c r="D361" s="9" t="str">
        <f t="array" ref="D361">ifna(INDEX(Inputs!F:F,MATCH(A361,Inputs!B:B,0)),"")</f>
        <v>ORL</v>
      </c>
      <c r="E361" s="10" t="str">
        <f t="array" ref="E361">IFNA(INDEX('Player Page'!E:E,MATCH(A361,'Player Page'!A:A,)),"")</f>
        <v/>
      </c>
      <c r="F361" s="10"/>
      <c r="G361" s="10"/>
      <c r="H361" s="12" t="str">
        <f t="array" ref="H361">ifna(XLOOKUP(A361,'Recent Minutes Tracker'!A:A,'Recent Minutes Tracker'!P:P,""))</f>
        <v/>
      </c>
      <c r="I361" s="11">
        <f t="array" ref="I361">IFNA(INDEX('Opponent Defense'!$D$37:$D$67,MATCH(D361,'Opponent Defense'!$A$37:$A$67)),"")</f>
        <v>1.038412169</v>
      </c>
      <c r="J361" s="11"/>
      <c r="K361" s="11">
        <f t="array" ref="K361">ifna(INDEX('Team Defense Hashtag Basketball'!N:N,MATCH(B361&amp;D361,'Team Defense Hashtag Basketball'!A:A,0)),"")</f>
        <v>0.9636871508</v>
      </c>
      <c r="L361" s="11"/>
      <c r="M361" s="11"/>
    </row>
    <row r="362" hidden="1">
      <c r="A362" s="2" t="str">
        <f>Inputs!B184</f>
        <v>Marcus Sasser</v>
      </c>
      <c r="B362" s="9" t="str">
        <f t="array" ref="B362:C362">IFNA(INDEX(Inputs!C:D,MATCH(A362,Inputs!B:B,)),"")</f>
        <v>PG</v>
      </c>
      <c r="C362" s="9" t="s">
        <v>53</v>
      </c>
      <c r="D362" s="9" t="str">
        <f t="array" ref="D362">ifna(INDEX(Inputs!F:F,MATCH(A362,Inputs!B:B,0)),"")</f>
        <v>DAL</v>
      </c>
      <c r="E362" s="10">
        <f t="array" ref="E362">IFNA(INDEX('Player Page'!E:E,MATCH(A362,'Player Page'!A:A,)),"")</f>
        <v>7.5</v>
      </c>
      <c r="F362" s="10"/>
      <c r="G362" s="10"/>
      <c r="H362" s="12">
        <f t="array" ref="H362">ifna(XLOOKUP(A362,'Recent Minutes Tracker'!A:A,'Recent Minutes Tracker'!P:P,""))</f>
        <v>29.96666667</v>
      </c>
      <c r="I362" s="11">
        <f t="array" ref="I362">IFNA(INDEX('Opponent Defense'!$D$37:$D$67,MATCH(D362,'Opponent Defense'!$A$37:$A$67)),"")</f>
        <v>0.9582521983</v>
      </c>
      <c r="J362" s="11"/>
      <c r="K362" s="11">
        <f t="array" ref="K362">ifna(INDEX('Team Defense Hashtag Basketball'!N:N,MATCH(B362&amp;D362,'Team Defense Hashtag Basketball'!A:A,0)),"")</f>
        <v>1.078891258</v>
      </c>
      <c r="L362" s="11"/>
      <c r="M362" s="11"/>
      <c r="N362" s="14">
        <f t="shared" ref="N362:N365" si="227">E362*I362*K362</f>
        <v>7.753874398</v>
      </c>
      <c r="O362" s="16"/>
      <c r="P362" s="16">
        <f t="shared" ref="P362:P363" si="228">if(D362="","",N362-E362)</f>
        <v>0.2538743977</v>
      </c>
      <c r="Q362" s="16"/>
    </row>
    <row r="363" hidden="1">
      <c r="A363" s="2" t="str">
        <f>Inputs!B438</f>
        <v>Marcus Smart</v>
      </c>
      <c r="B363" s="9" t="str">
        <f t="array" ref="B363:C363">IFNA(INDEX(Inputs!C:D,MATCH(A363,Inputs!B:B,)),"")</f>
        <v>PG</v>
      </c>
      <c r="C363" s="9" t="s">
        <v>40</v>
      </c>
      <c r="D363" s="9" t="str">
        <f t="array" ref="D363">ifna(INDEX(Inputs!F:F,MATCH(A363,Inputs!B:B,0)),"")</f>
        <v>LAL</v>
      </c>
      <c r="E363" s="10" t="str">
        <f t="array" ref="E363">IFNA(INDEX('Player Page'!E:E,MATCH(A363,'Player Page'!A:A,)),"")</f>
        <v/>
      </c>
      <c r="F363" s="10"/>
      <c r="G363" s="10"/>
      <c r="H363" s="12">
        <f t="array" ref="H363">ifna(XLOOKUP(A363,'Recent Minutes Tracker'!A:A,'Recent Minutes Tracker'!P:P,""))</f>
        <v>0</v>
      </c>
      <c r="I363" s="11">
        <f t="array" ref="I363">IFNA(INDEX('Opponent Defense'!$D$37:$D$67,MATCH(D363,'Opponent Defense'!$A$37:$A$67,0)),"")</f>
        <v>1.039721972</v>
      </c>
      <c r="J363" s="11"/>
      <c r="K363" s="11">
        <f t="array" ref="K363">ifna(INDEX('Team Defense Hashtag Basketball'!N:N,MATCH(B363&amp;D363,'Team Defense Hashtag Basketball'!A:A,0)),"")</f>
        <v>1.130063966</v>
      </c>
      <c r="L363" s="11"/>
      <c r="M363" s="11"/>
      <c r="N363" s="14">
        <f t="shared" si="227"/>
        <v>0</v>
      </c>
      <c r="O363" s="16"/>
      <c r="P363" s="16">
        <f t="shared" si="228"/>
        <v>0</v>
      </c>
      <c r="Q363" s="16"/>
    </row>
    <row r="364" hidden="1">
      <c r="A364" s="2" t="str">
        <f>Inputs!B39</f>
        <v>MarJon Beauchamp</v>
      </c>
      <c r="B364" s="9" t="str">
        <f t="array" ref="B364:C364">IFNA(INDEX(Inputs!C:D,MATCH(A364,Inputs!B:B,)),"")</f>
        <v>SG</v>
      </c>
      <c r="C364" s="9" t="s">
        <v>25</v>
      </c>
      <c r="D364" s="9" t="str">
        <f t="array" ref="D364">ifna(INDEX(Inputs!F:F,MATCH(A364,Inputs!B:B,0)),"")</f>
        <v>OKC</v>
      </c>
      <c r="E364" s="10">
        <f t="array" ref="E364">IFNA(INDEX('Player Page'!E:E,MATCH(A364,'Player Page'!A:A,)),"")</f>
        <v>4.9</v>
      </c>
      <c r="F364" s="10"/>
      <c r="G364" s="10"/>
      <c r="H364" s="12">
        <f t="array" ref="H364">ifna(XLOOKUP(A364,'Recent Minutes Tracker'!A:A,'Recent Minutes Tracker'!P:P,""))</f>
        <v>5.566666667</v>
      </c>
      <c r="I364" s="11">
        <f t="array" ref="I364">IFNA(INDEX('Opponent Defense'!$D$37:$D$67,MATCH(D364,'Opponent Defense'!$A$37:$A$67,0)),"")</f>
        <v>1.006191004</v>
      </c>
      <c r="J364" s="11"/>
      <c r="K364" s="11">
        <f t="array" ref="K364">ifna(INDEX('Team Defense Hashtag Basketball'!N:N,MATCH(B364&amp;D364,'Team Defense Hashtag Basketball'!A:A,0)),"")</f>
        <v>1.049205148</v>
      </c>
      <c r="L364" s="11"/>
      <c r="M364" s="11"/>
      <c r="N364" s="14">
        <f t="shared" si="227"/>
        <v>5.172933828</v>
      </c>
      <c r="O364" s="11"/>
      <c r="Q364" s="11"/>
    </row>
    <row r="365" hidden="1">
      <c r="A365" s="2" t="str">
        <f>Inputs!B516</f>
        <v>Mark Williams</v>
      </c>
      <c r="B365" s="9" t="str">
        <f t="array" ref="B365:C365">IFNA(INDEX(Inputs!C:D,MATCH(A365,Inputs!B:B,)),"")</f>
        <v>C</v>
      </c>
      <c r="C365" s="9" t="s">
        <v>35</v>
      </c>
      <c r="D365" s="9" t="str">
        <f t="array" ref="D365">ifna(INDEX(Inputs!F:F,MATCH(A365,Inputs!B:B,0)),"")</f>
        <v>BOS</v>
      </c>
      <c r="E365" s="10" t="str">
        <f t="array" ref="E365">IFNA(INDEX('Player Page'!E:E,MATCH(A365,'Player Page'!A:A,)),"")</f>
        <v/>
      </c>
      <c r="F365" s="10"/>
      <c r="G365" s="10"/>
      <c r="H365" s="12">
        <f t="array" ref="H365">ifna(XLOOKUP(A365,'Recent Minutes Tracker'!A:A,'Recent Minutes Tracker'!P:P,""))</f>
        <v>0</v>
      </c>
      <c r="I365" s="11">
        <f t="array" ref="I365">IFNA(INDEX('Opponent Defense'!$E$37:$E$67,MATCH(D365,'Opponent Defense'!$A$37:$A$67,0)),"")</f>
        <v>0.9508309053</v>
      </c>
      <c r="J365" s="11"/>
      <c r="K365" s="11">
        <f t="array" ref="K365">ifna(INDEX('Team Defense Hashtag Basketball'!N:N,MATCH(B365&amp;D365,'Team Defense Hashtag Basketball'!A:A,0)),"")</f>
        <v>1.04904843</v>
      </c>
      <c r="L365" s="11">
        <f>AVERAGE(I365:K365)</f>
        <v>0.9999396674</v>
      </c>
      <c r="M365" s="11"/>
      <c r="N365" s="14">
        <f t="shared" si="227"/>
        <v>0</v>
      </c>
      <c r="O365" s="16"/>
      <c r="P365" s="16">
        <f>if(D365="","",N365-E365)</f>
        <v>0</v>
      </c>
      <c r="Q365" s="16">
        <f>iferror(if(L365&gt;1,(L365-1)/'Matchup Rating'!$E$4+5,(L365-1)/'Matchup Rating'!$E$9+5),"")</f>
        <v>4.998653923</v>
      </c>
      <c r="R365" s="17" t="str">
        <f t="array" ref="R365">IFNA(INDEX('Player Page'!J:J,MATCH(A365,'Player Page'!A:A,0)),"")</f>
        <v/>
      </c>
      <c r="S365" s="10" t="str">
        <f t="array" ref="S365">IFNA(INDEX('Player Page'!K:K,MATCH(A365,'Player Page'!A:A,0)),"")</f>
        <v/>
      </c>
      <c r="T365" s="10" t="str">
        <f t="array" ref="T365">IFNA(INDEX('Player Page'!L:L,MATCH(A365,'Player Page'!A:A,0)),"")</f>
        <v/>
      </c>
      <c r="U365" s="20"/>
      <c r="V365" s="19" t="str">
        <f>#REF!*T365*#REF!/100</f>
        <v>#REF!</v>
      </c>
      <c r="W365" s="9" t="str">
        <f>V365-R365</f>
        <v>#REF!</v>
      </c>
      <c r="X365" s="9" t="str">
        <f t="array" ref="X365">INDEX('Recent Minutes Tracker'!O:O,MATCH('Recent Minutes Tracker'!A:A))</f>
        <v>#N/A</v>
      </c>
    </row>
    <row r="366" hidden="1">
      <c r="A366" s="2" t="str">
        <f>Inputs!B150</f>
        <v>Markelle Fultz</v>
      </c>
      <c r="B366" s="9" t="str">
        <f t="array" ref="B366:C366">IFNA(INDEX(Inputs!C:D,MATCH(A366,Inputs!B:B,)),"")</f>
        <v>PG</v>
      </c>
      <c r="C366" s="9" t="s">
        <v>31</v>
      </c>
      <c r="D366" s="9" t="str">
        <f t="array" ref="D366">ifna(INDEX(Inputs!F:F,MATCH(A366,Inputs!B:B,0)),"")</f>
        <v>PHI</v>
      </c>
      <c r="E366" s="10" t="str">
        <f t="array" ref="E366">IFNA(INDEX('Player Page'!E:E,MATCH(A366,'Player Page'!A:A,)),"")</f>
        <v/>
      </c>
      <c r="F366" s="10"/>
      <c r="G366" s="10"/>
      <c r="H366" s="12" t="str">
        <f t="array" ref="H366">ifna(XLOOKUP(A366,'Recent Minutes Tracker'!A:A,'Recent Minutes Tracker'!P:P,""))</f>
        <v/>
      </c>
      <c r="I366" s="11">
        <f t="array" ref="I366">IFNA(INDEX('Opponent Defense'!$D$37:$D$67,MATCH(D366,'Opponent Defense'!$A$37:$A$67)),"")</f>
        <v>1.038412169</v>
      </c>
      <c r="J366" s="11"/>
      <c r="K366" s="11">
        <f t="array" ref="K366">ifna(INDEX('Team Defense Hashtag Basketball'!N:N,MATCH(B366&amp;D366,'Team Defense Hashtag Basketball'!A:A,0)),"")</f>
        <v>0.9722814499</v>
      </c>
      <c r="L366" s="11"/>
      <c r="M366" s="11"/>
    </row>
    <row r="367" hidden="1">
      <c r="A367" s="2" t="str">
        <f>Inputs!B334</f>
        <v>Markieff Morris</v>
      </c>
      <c r="B367" s="9" t="str">
        <f t="array" ref="B367:C367">IFNA(INDEX(Inputs!C:D,MATCH(A367,Inputs!B:B,)),"")</f>
        <v>PF</v>
      </c>
      <c r="C367" s="9" t="s">
        <v>27</v>
      </c>
      <c r="D367" s="9" t="str">
        <f t="array" ref="D367">ifna(INDEX(Inputs!F:F,MATCH(A367,Inputs!B:B,0)),"")</f>
        <v>DET</v>
      </c>
      <c r="E367" s="10" t="str">
        <f t="array" ref="E367">IFNA(INDEX('Player Page'!E:E,MATCH(A367,'Player Page'!A:A,)),"")</f>
        <v/>
      </c>
      <c r="F367" s="10"/>
      <c r="G367" s="10"/>
      <c r="H367" s="12">
        <f t="array" ref="H367">ifna(XLOOKUP(A367,'Recent Minutes Tracker'!A:A,'Recent Minutes Tracker'!P:P,""))</f>
        <v>4.333333333</v>
      </c>
      <c r="I367" s="11">
        <f t="array" ref="I367">IFNA(INDEX('Opponent Defense'!$D$37:$D$67,MATCH(D367,'Opponent Defense'!$A$37:$A$67)),"")</f>
        <v>0.9097894709</v>
      </c>
      <c r="J367" s="11"/>
      <c r="K367" s="11">
        <f t="array" ref="K367">ifna(INDEX('Team Defense Hashtag Basketball'!N:N,MATCH(B367&amp;D367,'Team Defense Hashtag Basketball'!A:A,0)),"")</f>
        <v>1.05679702</v>
      </c>
      <c r="L367" s="11"/>
      <c r="M367" s="11"/>
    </row>
    <row r="368" hidden="1">
      <c r="A368" s="2" t="str">
        <f>Inputs!B350</f>
        <v>Markquis Nowell</v>
      </c>
      <c r="B368" s="9" t="str">
        <f t="array" ref="B368:C368">IFNA(INDEX(Inputs!C:D,MATCH(A368,Inputs!B:B,)),"")</f>
        <v>PG</v>
      </c>
      <c r="C368" s="9" t="s">
        <v>45</v>
      </c>
      <c r="D368" s="9" t="str">
        <f t="array" ref="D368">ifna(INDEX(Inputs!F:F,MATCH(A368,Inputs!B:B,0)),"")</f>
        <v>MIA</v>
      </c>
      <c r="E368" s="10" t="str">
        <f t="array" ref="E368">IFNA(INDEX('Player Page'!E:E,MATCH(A368,'Player Page'!A:A,)),"")</f>
        <v/>
      </c>
      <c r="F368" s="10"/>
      <c r="G368" s="10"/>
      <c r="H368" s="12">
        <f t="array" ref="H368">ifna(XLOOKUP(A368,'Recent Minutes Tracker'!A:A,'Recent Minutes Tracker'!P:P,""))</f>
        <v>0</v>
      </c>
      <c r="I368" s="11">
        <f t="array" ref="I368">IFNA(INDEX('Opponent Defense'!$D$37:$D$67,MATCH(D368,'Opponent Defense'!$A$37:$A$67)),"")</f>
        <v>0.9097894709</v>
      </c>
      <c r="J368" s="11"/>
      <c r="K368" s="11">
        <f t="array" ref="K368">ifna(INDEX('Team Defense Hashtag Basketball'!N:N,MATCH(B368&amp;D368,'Team Defense Hashtag Basketball'!A:A,0)),"")</f>
        <v>1.023454158</v>
      </c>
      <c r="L368" s="11"/>
      <c r="M368" s="11"/>
    </row>
    <row r="369" hidden="1">
      <c r="A369" s="2" t="str">
        <f>Inputs!B52</f>
        <v>Marques Bolden</v>
      </c>
      <c r="B369" s="9" t="str">
        <f t="array" ref="B369:C369">IFNA(INDEX(Inputs!C:D,MATCH(A369,Inputs!B:B,)),"")</f>
        <v>C</v>
      </c>
      <c r="C369" s="9" t="s">
        <v>25</v>
      </c>
      <c r="D369" s="9" t="str">
        <f t="array" ref="D369">ifna(INDEX(Inputs!F:F,MATCH(A369,Inputs!B:B,0)),"")</f>
        <v>OKC</v>
      </c>
      <c r="E369" s="10" t="str">
        <f t="array" ref="E369">IFNA(INDEX('Player Page'!E:E,MATCH(A369,'Player Page'!A:A,)),"")</f>
        <v/>
      </c>
      <c r="F369" s="10"/>
      <c r="G369" s="10"/>
      <c r="H369" s="12" t="str">
        <f t="array" ref="H369">ifna(XLOOKUP(A369,'Recent Minutes Tracker'!A:A,'Recent Minutes Tracker'!P:P,""))</f>
        <v/>
      </c>
      <c r="I369" s="11">
        <f t="array" ref="I369">IFNA(INDEX('Opponent Defense'!$D$37:$D$67,MATCH(D369,'Opponent Defense'!$A$37:$A$67)),"")</f>
        <v>1.038412169</v>
      </c>
      <c r="J369" s="11"/>
      <c r="K369" s="11">
        <f t="array" ref="K369">ifna(INDEX('Team Defense Hashtag Basketball'!N:N,MATCH(B369&amp;D369,'Team Defense Hashtag Basketball'!A:A,0)),"")</f>
        <v>0.9376450565</v>
      </c>
      <c r="L369" s="11"/>
      <c r="M369" s="11"/>
    </row>
    <row r="370">
      <c r="A370" s="2" t="str">
        <f>Inputs!B485</f>
        <v>Franz Wagner</v>
      </c>
      <c r="B370" s="9" t="str">
        <f t="array" ref="B370:C370">IFNA(INDEX(Inputs!C:D,MATCH(A370,Inputs!B:B,)),"")</f>
        <v>SF</v>
      </c>
      <c r="C370" s="9" t="s">
        <v>31</v>
      </c>
      <c r="D370" s="9" t="str">
        <f t="array" ref="D370">ifna(XLOOKUP(A370,Inputs!B:B,Inputs!F:F,""))</f>
        <v>PHI</v>
      </c>
      <c r="E370" s="10">
        <f t="array" ref="E370">IFNA(INDEX('Player Page'!E:E,MATCH(A370,'Player Page'!A:A,)),"")</f>
        <v>20.3</v>
      </c>
      <c r="F370" s="12">
        <f t="array" ref="F370">IFNA(INDEX('Player Page'!F:F,MATCH(A370,'Player Page'!A:A,)),"")</f>
        <v>0.6132930514</v>
      </c>
      <c r="G370" s="12">
        <f t="array" ref="G370">XLOOKUP(A370,'PPM L10'!B:B,'PPM L10'!X:X)</f>
        <v>0.5722222222</v>
      </c>
      <c r="H370" s="12">
        <f t="array" ref="H370">ifna(XLOOKUP(A370,'Recent Minutes Tracker'!A:A,'Recent Minutes Tracker'!P:P,""))</f>
        <v>28.43333333</v>
      </c>
      <c r="I370" s="11">
        <f t="array" ref="I370">IFNA(INDEX('Opponent Defense'!$E$37:$E$67,MATCH(D370,'Opponent Defense'!$A$37:$A$67,0)),"")</f>
        <v>0.9942395333</v>
      </c>
      <c r="J370" s="11">
        <f t="array" ref="J370">IFNA(INDEX('Opponent Defense'!$E$105:$E$134,MATCH(D370,'Opponent Defense'!$A$105:$A$134,0)),"")</f>
        <v>1.082876971</v>
      </c>
      <c r="K370" s="11">
        <f t="array" ref="K370">ifna(INDEX('Team Defense Hashtag Basketball'!N:N,MATCH(B370&amp;D370,'Team Defense Hashtag Basketball'!A:A,0)),"")</f>
        <v>0.9836829837</v>
      </c>
      <c r="L370" s="11">
        <f>I370*0.1+J370*0.4+K370*0.5</f>
        <v>1.024416234</v>
      </c>
      <c r="M370" s="13">
        <f>(F370+G370)/2*L370</f>
        <v>0.6072305457</v>
      </c>
      <c r="N370" s="14">
        <f>M370*L370*H370</f>
        <v>17.68714916</v>
      </c>
      <c r="O370" s="15"/>
      <c r="P370" s="9" t="str">
        <f>if(O370="","",N370-O370)</f>
        <v/>
      </c>
      <c r="Q370" s="16">
        <f>iferror(if(L370&gt;1,(L370-1)/'Matchup Rating'!$E$4+5,(L370-1)/'Matchup Rating'!$E$9+5),"")</f>
        <v>5.731876379</v>
      </c>
      <c r="R370" s="17">
        <f t="array" ref="R370">IFNA(INDEX('Player Page'!J:J,MATCH(A370,'Player Page'!A:A,0)),"")</f>
        <v>1.5</v>
      </c>
      <c r="S370" s="10">
        <f t="array" ref="S370">IFNA(INDEX('Player Page'!K:K,MATCH(A370,'Player Page'!A:A,0)),"")</f>
        <v>5</v>
      </c>
      <c r="T370" s="10">
        <f t="array" ref="T370">IFNA(INDEX('Player Page'!L:L,MATCH(A370,'Player Page'!A:A,0)),"")</f>
        <v>30.5</v>
      </c>
      <c r="U370" s="18">
        <f t="array" ref="U370">ifna(IF(OR(B370="PG",B370="SG"),XLOOKUP(D370,'Opponent Shot Stats'!$A$41:$A$70,'Opponent Shot Stats'!$R$41:$R$70),IF(OR(B370="SF",B370="PF"),XLOOKUP(D370,'Opponent Shot Stats'!$A$111:$A$140,'Opponent Shot Stats'!$R$111:$R$140),XLOOKUP(D370,'Opponent Shot Stats'!$A$181:$A$210,'Opponent Shot Stats'!$R$181:$R$210))),"")</f>
        <v>0.9815436242</v>
      </c>
      <c r="V370" s="19">
        <f>R370*U370</f>
        <v>1.472315436</v>
      </c>
      <c r="W370" s="20">
        <f>V370-R370</f>
        <v>-0.02768456376</v>
      </c>
      <c r="X370" s="9" t="str">
        <f t="array" ref="X370">ifna(XLOOKUP(A370,'Recent Minutes Tracker'!A:A,'Recent Minutes Tracker'!O:O),"")</f>
        <v/>
      </c>
      <c r="Y370" s="10">
        <f t="array" ref="Y370">ifna(XLOOKUP(A370,'Recent Minutes Tracker'!A:A,'Recent Minutes Tracker'!M:M),"")</f>
        <v>-2.7</v>
      </c>
    </row>
    <row r="371" hidden="1">
      <c r="A371" s="2" t="str">
        <f>Inputs!B370</f>
        <v>Mason Plumlee</v>
      </c>
      <c r="B371" s="9" t="str">
        <f t="array" ref="B371:C371">IFNA(INDEX(Inputs!C:D,MATCH(A371,Inputs!B:B,)),"")</f>
        <v>PF</v>
      </c>
      <c r="C371" s="9" t="s">
        <v>36</v>
      </c>
      <c r="D371" s="9" t="str">
        <f t="array" ref="D371">ifna(INDEX(Inputs!F:F,MATCH(A371,Inputs!B:B,0)),"")</f>
        <v>UTA</v>
      </c>
      <c r="E371" s="10" t="str">
        <f t="array" ref="E371">IFNA(INDEX('Player Page'!E:E,MATCH(A371,'Player Page'!A:A,)),"")</f>
        <v/>
      </c>
      <c r="F371" s="10"/>
      <c r="G371" s="10"/>
      <c r="H371" s="12">
        <f t="array" ref="H371">ifna(XLOOKUP(A371,'Recent Minutes Tracker'!A:A,'Recent Minutes Tracker'!P:P,""))</f>
        <v>11.3</v>
      </c>
      <c r="I371" s="11">
        <f t="array" ref="I371">IFNA(INDEX('Opponent Defense'!$D$37:$D$67,MATCH(D371,'Opponent Defense'!$A$37:$A$67,0)),"")</f>
        <v>1.036578444</v>
      </c>
      <c r="J371" s="11"/>
      <c r="K371" s="11">
        <f t="array" ref="K371">ifna(INDEX('Team Defense Hashtag Basketball'!N:N,MATCH(B371&amp;D371,'Team Defense Hashtag Basketball'!A:A,0)),"")</f>
        <v>1.070763501</v>
      </c>
      <c r="L371" s="11"/>
      <c r="M371" s="11"/>
      <c r="N371" s="14">
        <f t="shared" ref="N371:N373" si="229">E371*I371*K371</f>
        <v>0</v>
      </c>
      <c r="O371" s="11"/>
      <c r="Q371" s="11"/>
    </row>
    <row r="372" hidden="1">
      <c r="A372" s="2" t="str">
        <f>Inputs!B466</f>
        <v>Matisse Thybulle</v>
      </c>
      <c r="B372" s="9" t="str">
        <f t="array" ref="B372:C372">IFNA(INDEX(Inputs!C:D,MATCH(A372,Inputs!B:B,)),"")</f>
        <v>SF</v>
      </c>
      <c r="C372" s="9" t="s">
        <v>55</v>
      </c>
      <c r="D372" s="9" t="str">
        <f t="array" ref="D372">ifna(INDEX(Inputs!F:F,MATCH(A372,Inputs!B:B,0)),"")</f>
        <v>HOU</v>
      </c>
      <c r="E372" s="10">
        <f t="array" ref="E372">IFNA(INDEX('Player Page'!E:E,MATCH(A372,'Player Page'!A:A,)),"")</f>
        <v>5.6</v>
      </c>
      <c r="F372" s="10"/>
      <c r="G372" s="10"/>
      <c r="H372" s="12">
        <f t="array" ref="H372">ifna(XLOOKUP(A372,'Recent Minutes Tracker'!A:A,'Recent Minutes Tracker'!P:P,""))</f>
        <v>4.666666667</v>
      </c>
      <c r="I372" s="11">
        <f t="array" ref="I372">IFNA(INDEX('Opponent Defense'!$D$37:$D$67,MATCH(D372,'Opponent Defense'!$A$37:$A$67,0)),"")</f>
        <v>1.013525904</v>
      </c>
      <c r="J372" s="11"/>
      <c r="K372" s="11">
        <f t="array" ref="K372">ifna(INDEX('Team Defense Hashtag Basketball'!N:N,MATCH(B372&amp;D372,'Team Defense Hashtag Basketball'!A:A,0)),"")</f>
        <v>0.9324009324</v>
      </c>
      <c r="L372" s="11"/>
      <c r="M372" s="11"/>
      <c r="N372" s="14">
        <f t="shared" si="229"/>
        <v>5.292069986</v>
      </c>
      <c r="O372" s="11"/>
      <c r="P372" s="16">
        <f>N372-E372</f>
        <v>-0.3079300141</v>
      </c>
      <c r="Q372" s="11"/>
    </row>
    <row r="373" hidden="1">
      <c r="A373" s="2" t="str">
        <f>Inputs!B413</f>
        <v>Matt Ryan</v>
      </c>
      <c r="B373" s="9" t="str">
        <f t="array" ref="B373:C373">IFNA(INDEX(Inputs!C:D,MATCH(A373,Inputs!B:B,)),"")</f>
        <v>SF</v>
      </c>
      <c r="C373" s="9" t="s">
        <v>50</v>
      </c>
      <c r="D373" s="9" t="str">
        <f t="array" ref="D373">ifna(INDEX(Inputs!F:F,MATCH(A373,Inputs!B:B,0)),"")</f>
        <v>GSW</v>
      </c>
      <c r="E373" s="10" t="str">
        <f t="array" ref="E373">IFNA(INDEX('Player Page'!E:E,MATCH(A373,'Player Page'!A:A,)),"")</f>
        <v/>
      </c>
      <c r="F373" s="10"/>
      <c r="G373" s="10"/>
      <c r="H373" s="12">
        <f t="array" ref="H373">ifna(XLOOKUP(A373,'Recent Minutes Tracker'!A:A,'Recent Minutes Tracker'!P:P,""))</f>
        <v>8.8</v>
      </c>
      <c r="I373" s="11">
        <f t="array" ref="I373">IFNA(INDEX('Opponent Defense'!$E$37:$E$67,MATCH(D373,'Opponent Defense'!$A$37:$A$67,0)),"")</f>
        <v>1.004817974</v>
      </c>
      <c r="J373" s="11"/>
      <c r="K373" s="11">
        <f t="array" ref="K373">ifna(INDEX('Team Defense Hashtag Basketball'!N:N,MATCH(B373&amp;D373,'Team Defense Hashtag Basketball'!A:A,0)),"")</f>
        <v>1.044289044</v>
      </c>
      <c r="L373" s="11"/>
      <c r="M373" s="11"/>
      <c r="N373" s="14">
        <f t="shared" si="229"/>
        <v>0</v>
      </c>
      <c r="O373" s="16"/>
      <c r="P373" s="16">
        <f>if(D373="","",N373-E373)</f>
        <v>0</v>
      </c>
      <c r="Q373" s="16"/>
      <c r="R373" s="17" t="str">
        <f t="array" ref="R373">IFNA(INDEX('Player Page'!J:J,MATCH(A373,'Player Page'!A:A,0)),"")</f>
        <v/>
      </c>
      <c r="S373" s="10" t="str">
        <f t="array" ref="S373">IFNA(INDEX('Player Page'!K:K,MATCH(A373,'Player Page'!A:A,0)),"")</f>
        <v/>
      </c>
      <c r="T373" s="10" t="str">
        <f t="array" ref="T373">IFNA(INDEX('Player Page'!L:L,MATCH(A373,'Player Page'!A:A,0)),"")</f>
        <v/>
      </c>
      <c r="U373" s="20"/>
      <c r="V373" s="19" t="str">
        <f>#REF!*T373*#REF!/100</f>
        <v>#REF!</v>
      </c>
      <c r="W373" s="9" t="str">
        <f>V373-R373</f>
        <v>#REF!</v>
      </c>
    </row>
    <row r="374" hidden="1">
      <c r="A374" s="2" t="str">
        <f>Inputs!B281</f>
        <v>Max Christie</v>
      </c>
      <c r="B374" s="9" t="str">
        <f t="array" ref="B374:C374">IFNA(INDEX(Inputs!C:D,MATCH(A374,Inputs!B:B,)),"")</f>
        <v>SG</v>
      </c>
      <c r="C374" s="9" t="s">
        <v>33</v>
      </c>
      <c r="D374" s="9" t="str">
        <f t="array" ref="D374">ifna(INDEX(Inputs!F:F,MATCH(A374,Inputs!B:B,0)),"")</f>
        <v>MEM</v>
      </c>
      <c r="E374" s="10">
        <f t="array" ref="E374">IFNA(INDEX('Player Page'!E:E,MATCH(A374,'Player Page'!A:A,)),"")</f>
        <v>5</v>
      </c>
      <c r="F374" s="10"/>
      <c r="G374" s="10"/>
      <c r="H374" s="12">
        <f t="array" ref="H374">ifna(XLOOKUP(A374,'Recent Minutes Tracker'!A:A,'Recent Minutes Tracker'!P:P,""))</f>
        <v>6</v>
      </c>
      <c r="I374" s="11">
        <f t="array" ref="I374">IFNA(INDEX('Opponent Defense'!$D$37:$D$67,MATCH(D374,'Opponent Defense'!$A$37:$A$67)),"")</f>
        <v>0.9097894709</v>
      </c>
      <c r="J374" s="11"/>
      <c r="K374" s="11">
        <f t="array" ref="K374">ifna(INDEX('Team Defense Hashtag Basketball'!N:N,MATCH(B374&amp;D374,'Team Defense Hashtag Basketball'!A:A,0)),"")</f>
        <v>1.058289175</v>
      </c>
      <c r="L374" s="11"/>
      <c r="M374" s="11"/>
    </row>
    <row r="375">
      <c r="A375" s="2" t="str">
        <f>Inputs!B14</f>
        <v>Cole Anthony</v>
      </c>
      <c r="B375" s="9" t="str">
        <f t="array" ref="B375:C375">IFNA(INDEX(Inputs!C:D,MATCH(A375,Inputs!B:B,)),"")</f>
        <v>PG</v>
      </c>
      <c r="C375" s="9" t="s">
        <v>31</v>
      </c>
      <c r="D375" s="9" t="str">
        <f t="array" ref="D375">ifna(XLOOKUP(A375,Inputs!B:B,Inputs!F:F,""))</f>
        <v>PHI</v>
      </c>
      <c r="E375" s="10">
        <f t="array" ref="E375">IFNA(INDEX('Player Page'!E:E,MATCH(A375,'Player Page'!A:A,)),"")</f>
        <v>12.4</v>
      </c>
      <c r="F375" s="12">
        <f t="array" ref="F375">IFNA(INDEX('Player Page'!F:F,MATCH(A375,'Player Page'!A:A,)),"")</f>
        <v>0.5276595745</v>
      </c>
      <c r="G375" s="12">
        <f t="array" ref="G375">XLOOKUP(A375,'PPM L10'!B:B,'PPM L10'!X:X)</f>
        <v>0.5722222222</v>
      </c>
      <c r="H375" s="12">
        <f t="array" ref="H375">ifna(XLOOKUP(A375,'Recent Minutes Tracker'!A:A,'Recent Minutes Tracker'!P:P,""))</f>
        <v>18.43333333</v>
      </c>
      <c r="I375" s="11">
        <f t="array" ref="I375">IFNA(INDEX('Opponent Defense'!$E$37:$E$67,MATCH(D375,'Opponent Defense'!$A$37:$A$67,0)),"")</f>
        <v>0.9942395333</v>
      </c>
      <c r="J375" s="11">
        <f t="array" ref="J375">IFNA(INDEX('Opponent Defense'!$E$105:$E$134,MATCH(D375,'Opponent Defense'!$A$105:$A$134,0)),"")</f>
        <v>1.082876971</v>
      </c>
      <c r="K375" s="11">
        <f t="array" ref="K375">ifna(INDEX('Team Defense Hashtag Basketball'!N:N,MATCH(B375&amp;D375,'Team Defense Hashtag Basketball'!A:A,0)),"")</f>
        <v>0.9722814499</v>
      </c>
      <c r="L375" s="11">
        <f>I375*0.1+J375*0.4+K375*0.5</f>
        <v>1.018715467</v>
      </c>
      <c r="M375" s="13">
        <f>(F375+G375)/2*L375</f>
        <v>0.5602332989</v>
      </c>
      <c r="N375" s="14">
        <f>M375*L375*H375</f>
        <v>10.52024115</v>
      </c>
      <c r="O375" s="15"/>
      <c r="P375" s="9" t="str">
        <f>if(O375="","",N375-O375)</f>
        <v/>
      </c>
      <c r="Q375" s="16">
        <f>iferror(if(L375&gt;1,(L375-1)/'Matchup Rating'!$E$4+5,(L375-1)/'Matchup Rating'!$E$9+5),"")</f>
        <v>5.560995943</v>
      </c>
      <c r="R375" s="17">
        <f t="array" ref="R375">IFNA(INDEX('Player Page'!J:J,MATCH(A375,'Player Page'!A:A,0)),"")</f>
        <v>1.1</v>
      </c>
      <c r="S375" s="10">
        <f t="array" ref="S375">IFNA(INDEX('Player Page'!K:K,MATCH(A375,'Player Page'!A:A,0)),"")</f>
        <v>3.4</v>
      </c>
      <c r="T375" s="10">
        <f t="array" ref="T375">IFNA(INDEX('Player Page'!L:L,MATCH(A375,'Player Page'!A:A,0)),"")</f>
        <v>32.3</v>
      </c>
      <c r="U375" s="18">
        <f t="array" ref="U375">ifna(IF(OR(B375="PG",B375="SG"),XLOOKUP(D375,'Opponent Shot Stats'!$A$41:$A$70,'Opponent Shot Stats'!$R$41:$R$70),IF(OR(B375="SF",B375="PF"),XLOOKUP(D375,'Opponent Shot Stats'!$A$111:$A$140,'Opponent Shot Stats'!$R$111:$R$140),XLOOKUP(D375,'Opponent Shot Stats'!$A$181:$A$210,'Opponent Shot Stats'!$R$181:$R$210))),"")</f>
        <v>1.321582115</v>
      </c>
      <c r="V375" s="19">
        <f>R375*U375</f>
        <v>1.453740327</v>
      </c>
      <c r="W375" s="20">
        <f>V375-R375</f>
        <v>0.3537403267</v>
      </c>
      <c r="X375" s="9" t="str">
        <f t="array" ref="X375">ifna(XLOOKUP(A375,'Recent Minutes Tracker'!A:A,'Recent Minutes Tracker'!O:O),"")</f>
        <v/>
      </c>
      <c r="Y375" s="10">
        <f t="array" ref="Y375">ifna(XLOOKUP(A375,'Recent Minutes Tracker'!A:A,'Recent Minutes Tracker'!M:M),"")</f>
        <v>-2.9</v>
      </c>
    </row>
    <row r="376" hidden="1">
      <c r="A376" s="2" t="str">
        <f>Inputs!B254</f>
        <v>Maxi Kleber</v>
      </c>
      <c r="B376" s="9" t="str">
        <f t="array" ref="B376:C376">IFNA(INDEX(Inputs!C:D,MATCH(A376,Inputs!B:B,)),"")</f>
        <v>PF</v>
      </c>
      <c r="C376" s="9" t="s">
        <v>27</v>
      </c>
      <c r="D376" s="9" t="str">
        <f t="array" ref="D376">ifna(INDEX(Inputs!F:F,MATCH(A376,Inputs!B:B,0)),"")</f>
        <v>DET</v>
      </c>
      <c r="E376" s="10" t="str">
        <f t="array" ref="E376">IFNA(INDEX('Player Page'!E:E,MATCH(A376,'Player Page'!A:A,)),"")</f>
        <v/>
      </c>
      <c r="F376" s="10"/>
      <c r="G376" s="10"/>
      <c r="H376" s="12">
        <f t="array" ref="H376">ifna(XLOOKUP(A376,'Recent Minutes Tracker'!A:A,'Recent Minutes Tracker'!P:P,""))</f>
        <v>25.83333333</v>
      </c>
      <c r="I376" s="11">
        <f t="array" ref="I376">IFNA(INDEX('Opponent Defense'!$D$37:$D$67,MATCH(D376,'Opponent Defense'!$A$37:$A$67)),"")</f>
        <v>0.9097894709</v>
      </c>
      <c r="J376" s="11"/>
      <c r="K376" s="11">
        <f t="array" ref="K376">ifna(INDEX('Team Defense Hashtag Basketball'!N:N,MATCH(B376&amp;D376,'Team Defense Hashtag Basketball'!A:A,0)),"")</f>
        <v>1.05679702</v>
      </c>
      <c r="L376" s="11"/>
      <c r="M376" s="11"/>
    </row>
    <row r="377" hidden="1">
      <c r="A377" s="2" t="str">
        <f>Inputs!B274</f>
        <v>Maxwell Lewis</v>
      </c>
      <c r="B377" s="9" t="str">
        <f t="array" ref="B377:C377">IFNA(INDEX(Inputs!C:D,MATCH(A377,Inputs!B:B,)),"")</f>
        <v>SF</v>
      </c>
      <c r="C377" s="9" t="s">
        <v>33</v>
      </c>
      <c r="D377" s="9" t="str">
        <f t="array" ref="D377">ifna(INDEX(Inputs!F:F,MATCH(A377,Inputs!B:B,0)),"")</f>
        <v>MEM</v>
      </c>
      <c r="E377" s="10" t="str">
        <f t="array" ref="E377">IFNA(INDEX('Player Page'!E:E,MATCH(A377,'Player Page'!A:A,)),"")</f>
        <v/>
      </c>
      <c r="F377" s="10"/>
      <c r="G377" s="10"/>
      <c r="H377" s="12">
        <f t="array" ref="H377">ifna(XLOOKUP(A377,'Recent Minutes Tracker'!A:A,'Recent Minutes Tracker'!P:P,""))</f>
        <v>0.8333333333</v>
      </c>
      <c r="I377" s="11">
        <f t="array" ref="I377">IFNA(INDEX('Opponent Defense'!$D$37:$D$67,MATCH(D377,'Opponent Defense'!$A$37:$A$67)),"")</f>
        <v>0.9097894709</v>
      </c>
      <c r="J377" s="11"/>
      <c r="K377" s="11">
        <f t="array" ref="K377">ifna(INDEX('Team Defense Hashtag Basketball'!N:N,MATCH(B377&amp;D377,'Team Defense Hashtag Basketball'!A:A,0)),"")</f>
        <v>1.044289044</v>
      </c>
      <c r="L377" s="11"/>
      <c r="M377" s="11"/>
    </row>
    <row r="378" hidden="1">
      <c r="A378" s="2" t="str">
        <f>Inputs!B380</f>
        <v>Micah Potter</v>
      </c>
      <c r="B378" s="9" t="str">
        <f t="array" ref="B378:C378">IFNA(INDEX(Inputs!C:D,MATCH(A378,Inputs!B:B,)),"")</f>
        <v>C</v>
      </c>
      <c r="C378" s="9" t="s">
        <v>44</v>
      </c>
      <c r="D378" s="9" t="str">
        <f t="array" ref="D378">ifna(INDEX(Inputs!F:F,MATCH(A378,Inputs!B:B,0)),"")</f>
        <v>LAC</v>
      </c>
      <c r="E378" s="10" t="str">
        <f t="array" ref="E378">IFNA(INDEX('Player Page'!E:E,MATCH(A378,'Player Page'!A:A,)),"")</f>
        <v/>
      </c>
      <c r="F378" s="10"/>
      <c r="G378" s="10"/>
      <c r="H378" s="12">
        <f t="array" ref="H378">ifna(XLOOKUP(A378,'Recent Minutes Tracker'!A:A,'Recent Minutes Tracker'!P:P,""))</f>
        <v>14.33333333</v>
      </c>
      <c r="I378" s="11">
        <f t="array" ref="I378">IFNA(INDEX('Opponent Defense'!$D$37:$D$67,MATCH(D378,'Opponent Defense'!$A$37:$A$67)),"")</f>
        <v>0.9097894709</v>
      </c>
      <c r="J378" s="11"/>
      <c r="K378" s="11">
        <f t="array" ref="K378">ifna(INDEX('Team Defense Hashtag Basketball'!N:N,MATCH(B378&amp;D378,'Team Defense Hashtag Basketball'!A:A,0)),"")</f>
        <v>0.9237196348</v>
      </c>
      <c r="L378" s="11"/>
      <c r="M378" s="11"/>
    </row>
    <row r="379">
      <c r="A379" s="2" t="str">
        <f>Inputs!B452</f>
        <v>Jalen Suggs</v>
      </c>
      <c r="B379" s="9" t="str">
        <f t="array" ref="B379:C379">IFNA(INDEX(Inputs!C:D,MATCH(A379,Inputs!B:B,)),"")</f>
        <v>SG</v>
      </c>
      <c r="C379" s="9" t="s">
        <v>31</v>
      </c>
      <c r="D379" s="9" t="str">
        <f t="array" ref="D379">ifna(XLOOKUP(A379,Inputs!B:B,Inputs!F:F,""))</f>
        <v>PHI</v>
      </c>
      <c r="E379" s="10">
        <f t="array" ref="E379">IFNA(INDEX('Player Page'!E:E,MATCH(A379,'Player Page'!A:A,)),"")</f>
        <v>12.4</v>
      </c>
      <c r="F379" s="12">
        <f t="array" ref="F379">IFNA(INDEX('Player Page'!F:F,MATCH(A379,'Player Page'!A:A,)),"")</f>
        <v>0.4644194757</v>
      </c>
      <c r="G379" s="12">
        <f t="array" ref="G379">XLOOKUP(A379,'PPM L10'!B:B,'PPM L10'!X:X)</f>
        <v>0.4583333333</v>
      </c>
      <c r="H379" s="12">
        <f t="array" ref="H379">ifna(XLOOKUP(A379,'Recent Minutes Tracker'!A:A,'Recent Minutes Tracker'!P:P,""))</f>
        <v>27.7</v>
      </c>
      <c r="I379" s="11">
        <f t="array" ref="I379">IFNA(INDEX('Opponent Defense'!$E$37:$E$67,MATCH(D379,'Opponent Defense'!$A$37:$A$67,0)),"")</f>
        <v>0.9942395333</v>
      </c>
      <c r="J379" s="11">
        <f t="array" ref="J379">IFNA(INDEX('Opponent Defense'!$E$105:$E$134,MATCH(D379,'Opponent Defense'!$A$105:$A$134,0)),"")</f>
        <v>1.082876971</v>
      </c>
      <c r="K379" s="11">
        <f t="array" ref="K379">ifna(INDEX('Team Defense Hashtag Basketball'!N:N,MATCH(B379&amp;D379,'Team Defense Hashtag Basketball'!A:A,0)),"")</f>
        <v>0.8675246026</v>
      </c>
      <c r="L379" s="11">
        <f t="shared" ref="L379:L381" si="230">I379*0.1+J379*0.4+K379*0.5</f>
        <v>0.966337043</v>
      </c>
      <c r="M379" s="13">
        <f t="shared" ref="M379:M381" si="231">(F379+G379)/2*L379</f>
        <v>0.4458451104</v>
      </c>
      <c r="N379" s="14">
        <f t="shared" ref="N379:N381" si="232">M379*L379*H379</f>
        <v>11.93417508</v>
      </c>
      <c r="O379" s="15"/>
      <c r="P379" s="9" t="str">
        <f t="shared" ref="P379:P381" si="233">if(O379="","",N379-O379)</f>
        <v/>
      </c>
      <c r="Q379" s="16">
        <f>iferror(if(L379&gt;1,(L379-1)/'Matchup Rating'!$E$4+5,(L379-1)/'Matchup Rating'!$E$9+5),"")</f>
        <v>4.248947727</v>
      </c>
      <c r="R379" s="17">
        <f t="array" ref="R379">IFNA(INDEX('Player Page'!J:J,MATCH(A379,'Player Page'!A:A,0)),"")</f>
        <v>2</v>
      </c>
      <c r="S379" s="10">
        <f t="array" ref="S379">IFNA(INDEX('Player Page'!K:K,MATCH(A379,'Player Page'!A:A,0)),"")</f>
        <v>5.2</v>
      </c>
      <c r="T379" s="10">
        <f t="array" ref="T379">IFNA(INDEX('Player Page'!L:L,MATCH(A379,'Player Page'!A:A,0)),"")</f>
        <v>38.6</v>
      </c>
      <c r="U379" s="18">
        <f t="array" ref="U379">ifna(IF(OR(B379="PG",B379="SG"),XLOOKUP(D379,'Opponent Shot Stats'!$A$41:$A$70,'Opponent Shot Stats'!$R$41:$R$70),IF(OR(B379="SF",B379="PF"),XLOOKUP(D379,'Opponent Shot Stats'!$A$111:$A$140,'Opponent Shot Stats'!$R$111:$R$140),XLOOKUP(D379,'Opponent Shot Stats'!$A$181:$A$210,'Opponent Shot Stats'!$R$181:$R$210))),"")</f>
        <v>1.321582115</v>
      </c>
      <c r="V379" s="19">
        <f t="shared" ref="V379:V381" si="234">R379*U379</f>
        <v>2.64316423</v>
      </c>
      <c r="W379" s="20">
        <f t="shared" ref="W379:W381" si="235">V379-R379</f>
        <v>0.6431642304</v>
      </c>
      <c r="X379" s="9" t="str">
        <f t="array" ref="X379">ifna(XLOOKUP(A379,'Recent Minutes Tracker'!A:A,'Recent Minutes Tracker'!O:O),"")</f>
        <v/>
      </c>
      <c r="Y379" s="10">
        <f t="array" ref="Y379">ifna(XLOOKUP(A379,'Recent Minutes Tracker'!A:A,'Recent Minutes Tracker'!M:M),"")</f>
        <v>-1.5</v>
      </c>
    </row>
    <row r="380">
      <c r="A380" s="2" t="str">
        <f>Inputs!B286</f>
        <v>Kyle Lowry</v>
      </c>
      <c r="B380" s="9" t="str">
        <f t="array" ref="B380:C380">IFNA(INDEX(Inputs!C:D,MATCH(A380,Inputs!B:B,)),"")</f>
        <v>PG</v>
      </c>
      <c r="C380" s="9" t="s">
        <v>52</v>
      </c>
      <c r="D380" s="9" t="str">
        <f t="array" ref="D380">ifna(XLOOKUP(A380,Inputs!B:B,Inputs!F:F,""))</f>
        <v>ORL</v>
      </c>
      <c r="E380" s="10">
        <f t="array" ref="E380">IFNA(INDEX('Player Page'!E:E,MATCH(A380,'Player Page'!A:A,)),"")</f>
        <v>8.2</v>
      </c>
      <c r="F380" s="12">
        <f t="array" ref="F380">IFNA(INDEX('Player Page'!F:F,MATCH(A380,'Player Page'!A:A,)),"")</f>
        <v>0.2928571429</v>
      </c>
      <c r="G380" s="12">
        <f t="array" ref="G380">XLOOKUP(A380,'PPM L10'!B:B,'PPM L10'!X:X)</f>
        <v>0.3083333333</v>
      </c>
      <c r="H380" s="12">
        <f t="array" ref="H380">ifna(XLOOKUP(A380,'Recent Minutes Tracker'!A:A,'Recent Minutes Tracker'!P:P,""))</f>
        <v>28.8</v>
      </c>
      <c r="I380" s="11">
        <f t="array" ref="I380">IFNA(INDEX('Opponent Defense'!$E$37:$E$67,MATCH(D380,'Opponent Defense'!$A$37:$A$67,0)),"")</f>
        <v>0.9290281323</v>
      </c>
      <c r="J380" s="11">
        <f t="array" ref="J380">IFNA(INDEX('Opponent Defense'!$E$105:$E$134,MATCH(D380,'Opponent Defense'!$A$105:$A$134,0)),"")</f>
        <v>0.9410004301</v>
      </c>
      <c r="K380" s="11">
        <f t="array" ref="K380">ifna(INDEX('Team Defense Hashtag Basketball'!N:N,MATCH(B380&amp;D380,'Team Defense Hashtag Basketball'!A:A,0)),"")</f>
        <v>0.9808102345</v>
      </c>
      <c r="L380" s="11">
        <f t="shared" si="230"/>
        <v>0.9597081025</v>
      </c>
      <c r="M380" s="13">
        <f t="shared" si="231"/>
        <v>0.2884836856</v>
      </c>
      <c r="N380" s="14">
        <f t="shared" si="232"/>
        <v>7.973571759</v>
      </c>
      <c r="O380" s="15"/>
      <c r="P380" s="9" t="str">
        <f t="shared" si="233"/>
        <v/>
      </c>
      <c r="Q380" s="16">
        <f>iferror(if(L380&gt;1,(L380-1)/'Matchup Rating'!$E$4+5,(L380-1)/'Matchup Rating'!$E$9+5),"")</f>
        <v>4.101049823</v>
      </c>
      <c r="R380" s="17">
        <f t="array" ref="R380">IFNA(INDEX('Player Page'!J:J,MATCH(A380,'Player Page'!A:A,0)),"")</f>
        <v>1.7</v>
      </c>
      <c r="S380" s="10">
        <f t="array" ref="S380">IFNA(INDEX('Player Page'!K:K,MATCH(A380,'Player Page'!A:A,0)),"")</f>
        <v>4.4</v>
      </c>
      <c r="T380" s="10">
        <f t="array" ref="T380">IFNA(INDEX('Player Page'!L:L,MATCH(A380,'Player Page'!A:A,0)),"")</f>
        <v>38.5</v>
      </c>
      <c r="U380" s="18">
        <f t="array" ref="U380">ifna(IF(OR(B380="PG",B380="SG"),XLOOKUP(D380,'Opponent Shot Stats'!$A$41:$A$69,'Opponent Shot Stats'!$R$41:$R$69),IF(OR(B380="SF",B380="PF"),XLOOKUP(D380,'Opponent Shot Stats'!$A$111:$A$140,'Opponent Shot Stats'!$R$111:$R$140),XLOOKUP(D380,'Opponent Shot Stats'!$A$181:$A$210,'Opponent Shot Stats'!$R$181:$R$210))),"")</f>
        <v>0.8976784179</v>
      </c>
      <c r="V380" s="19">
        <f t="shared" si="234"/>
        <v>1.52605331</v>
      </c>
      <c r="W380" s="20">
        <f t="shared" si="235"/>
        <v>-0.1739466896</v>
      </c>
      <c r="X380" s="9" t="str">
        <f t="array" ref="X380">ifna(XLOOKUP(A380,'Recent Minutes Tracker'!A:A,'Recent Minutes Tracker'!O:O),"")</f>
        <v>DNP</v>
      </c>
      <c r="Y380" s="10">
        <f t="array" ref="Y380">ifna(XLOOKUP(A380,'Recent Minutes Tracker'!A:A,'Recent Minutes Tracker'!M:M),"")</f>
        <v>-1.4</v>
      </c>
    </row>
    <row r="381">
      <c r="A381" s="2" t="str">
        <f>Inputs!B302</f>
        <v>Tyrese Maxey</v>
      </c>
      <c r="B381" s="9" t="str">
        <f t="array" ref="B381:C381">IFNA(INDEX(Inputs!C:D,MATCH(A381,Inputs!B:B,)),"")</f>
        <v>PG</v>
      </c>
      <c r="C381" s="9" t="s">
        <v>52</v>
      </c>
      <c r="D381" s="9" t="str">
        <f t="array" ref="D381">ifna(XLOOKUP(A381,Inputs!B:B,Inputs!F:F,""))</f>
        <v>ORL</v>
      </c>
      <c r="E381" s="10">
        <f t="array" ref="E381">IFNA(INDEX('Player Page'!E:E,MATCH(A381,'Player Page'!A:A,)),"")</f>
        <v>26.2</v>
      </c>
      <c r="F381" s="12">
        <f t="array" ref="F381">IFNA(INDEX('Player Page'!F:F,MATCH(A381,'Player Page'!A:A,)),"")</f>
        <v>0.7005347594</v>
      </c>
      <c r="G381" s="12">
        <f t="array" ref="G381">XLOOKUP(A381,'PPM L10'!B:B,'PPM L10'!X:X)</f>
        <v>0.6416666667</v>
      </c>
      <c r="H381" s="12">
        <f t="array" ref="H381">ifna(XLOOKUP(A381,'Recent Minutes Tracker'!A:A,'Recent Minutes Tracker'!P:P,""))</f>
        <v>40.16666667</v>
      </c>
      <c r="I381" s="11">
        <f t="array" ref="I381">IFNA(INDEX('Opponent Defense'!$E$37:$E$67,MATCH(D381,'Opponent Defense'!$A$37:$A$67,0)),"")</f>
        <v>0.9290281323</v>
      </c>
      <c r="J381" s="11">
        <f t="array" ref="J381">IFNA(INDEX('Opponent Defense'!$E$105:$E$134,MATCH(D381,'Opponent Defense'!$A$105:$A$134,0)),"")</f>
        <v>0.9410004301</v>
      </c>
      <c r="K381" s="11">
        <f t="array" ref="K381">ifna(INDEX('Team Defense Hashtag Basketball'!N:N,MATCH(B381&amp;D381,'Team Defense Hashtag Basketball'!A:A,0)),"")</f>
        <v>0.9808102345</v>
      </c>
      <c r="L381" s="11">
        <f t="shared" si="230"/>
        <v>0.9597081025</v>
      </c>
      <c r="M381" s="13">
        <f t="shared" si="231"/>
        <v>0.6440607919</v>
      </c>
      <c r="N381" s="14">
        <f t="shared" si="232"/>
        <v>24.82743281</v>
      </c>
      <c r="O381" s="15"/>
      <c r="P381" s="9" t="str">
        <f t="shared" si="233"/>
        <v/>
      </c>
      <c r="Q381" s="16">
        <f>iferror(if(L381&gt;1,(L381-1)/'Matchup Rating'!$E$4+5,(L381-1)/'Matchup Rating'!$E$9+5),"")</f>
        <v>4.101049823</v>
      </c>
      <c r="R381" s="17">
        <f t="array" ref="R381">IFNA(INDEX('Player Page'!J:J,MATCH(A381,'Player Page'!A:A,0)),"")</f>
        <v>3.2</v>
      </c>
      <c r="S381" s="10">
        <f t="array" ref="S381">IFNA(INDEX('Player Page'!K:K,MATCH(A381,'Player Page'!A:A,0)),"")</f>
        <v>8.3</v>
      </c>
      <c r="T381" s="10">
        <f t="array" ref="T381">IFNA(INDEX('Player Page'!L:L,MATCH(A381,'Player Page'!A:A,0)),"")</f>
        <v>38.3</v>
      </c>
      <c r="U381" s="18">
        <f t="array" ref="U381">ifna(IF(OR(B381="PG",B381="SG"),XLOOKUP(D381,'Opponent Shot Stats'!$A$41:$A$69,'Opponent Shot Stats'!$R$41:$R$69),IF(OR(B381="SF",B381="PF"),XLOOKUP(D381,'Opponent Shot Stats'!$A$111:$A$140,'Opponent Shot Stats'!$R$111:$R$140),XLOOKUP(D381,'Opponent Shot Stats'!$A$181:$A$210,'Opponent Shot Stats'!$R$181:$R$210))),"")</f>
        <v>0.8976784179</v>
      </c>
      <c r="V381" s="19">
        <f t="shared" si="234"/>
        <v>2.872570937</v>
      </c>
      <c r="W381" s="20">
        <f t="shared" si="235"/>
        <v>-0.3274290628</v>
      </c>
      <c r="X381" s="9" t="str">
        <f t="array" ref="X381">ifna(XLOOKUP(A381,'Recent Minutes Tracker'!A:A,'Recent Minutes Tracker'!O:O),"")</f>
        <v/>
      </c>
      <c r="Y381" s="10">
        <f t="array" ref="Y381">ifna(XLOOKUP(A381,'Recent Minutes Tracker'!A:A,'Recent Minutes Tracker'!M:M),"")</f>
        <v>-0.5</v>
      </c>
    </row>
    <row r="382" hidden="1">
      <c r="A382" s="2" t="str">
        <f>Inputs!B524</f>
        <v>Mike Muscala</v>
      </c>
      <c r="B382" s="9" t="str">
        <f t="array" ref="B382:C382">IFNA(INDEX(Inputs!C:D,MATCH(A382,Inputs!B:B,)),"")</f>
        <v>C</v>
      </c>
      <c r="C382" s="9" t="s">
        <v>37</v>
      </c>
      <c r="D382" s="9" t="str">
        <f t="array" ref="D382">ifna(INDEX(Inputs!F:F,MATCH(A382,Inputs!B:B,0)),"")</f>
        <v>CHI</v>
      </c>
      <c r="E382" s="10" t="str">
        <f t="array" ref="E382">IFNA(INDEX('Player Page'!E:E,MATCH(A382,'Player Page'!A:A,)),"")</f>
        <v/>
      </c>
      <c r="F382" s="10"/>
      <c r="G382" s="10"/>
      <c r="H382" s="12">
        <f t="array" ref="H382">ifna(XLOOKUP(A382,'Recent Minutes Tracker'!A:A,'Recent Minutes Tracker'!P:P,""))</f>
        <v>6.033333333</v>
      </c>
      <c r="I382" s="11">
        <f t="array" ref="I382">IFNA(INDEX('Opponent Defense'!$D$37:$D$67,MATCH(D382,'Opponent Defense'!$A$37:$A$67)),"")</f>
        <v>0.9582521983</v>
      </c>
      <c r="J382" s="11"/>
      <c r="K382" s="11">
        <f t="array" ref="K382">ifna(INDEX('Team Defense Hashtag Basketball'!N:N,MATCH(B382&amp;D382,'Team Defense Hashtag Basketball'!A:A,0)),"")</f>
        <v>1.174377224</v>
      </c>
      <c r="L382" s="11"/>
      <c r="M382" s="11"/>
      <c r="N382" s="14">
        <f>E382*I382*K382</f>
        <v>0</v>
      </c>
      <c r="O382" s="11"/>
      <c r="P382" s="16">
        <f>N382-E382</f>
        <v>0</v>
      </c>
      <c r="Q382" s="11"/>
    </row>
    <row r="383" hidden="1">
      <c r="A383" s="2" t="str">
        <f>Inputs!B371</f>
        <v>Miles McBride</v>
      </c>
      <c r="B383" s="9" t="str">
        <f t="array" ref="B383:C383">IFNA(INDEX(Inputs!C:D,MATCH(A383,Inputs!B:B,)),"")</f>
        <v>PG</v>
      </c>
      <c r="C383" s="9" t="s">
        <v>47</v>
      </c>
      <c r="D383" s="9" t="str">
        <f t="array" ref="D383">ifna(INDEX(Inputs!F:F,MATCH(A383,Inputs!B:B,0)),"")</f>
        <v>BKN</v>
      </c>
      <c r="E383" s="10">
        <f t="array" ref="E383">IFNA(INDEX('Player Page'!E:E,MATCH(A383,'Player Page'!A:A,)),"")</f>
        <v>5.3</v>
      </c>
      <c r="F383" s="10"/>
      <c r="G383" s="10"/>
      <c r="H383" s="12">
        <f t="array" ref="H383">ifna(XLOOKUP(A383,'Recent Minutes Tracker'!A:A,'Recent Minutes Tracker'!P:P,""))</f>
        <v>37.36666667</v>
      </c>
      <c r="I383" s="11">
        <f t="array" ref="I383">IFNA(INDEX('Opponent Defense'!$D$37:$D$67,MATCH(D383,'Opponent Defense'!$A$37:$A$67)),"")</f>
        <v>1.012478061</v>
      </c>
      <c r="J383" s="11"/>
      <c r="K383" s="11">
        <f t="array" ref="K383">ifna(INDEX('Team Defense Hashtag Basketball'!N:N,MATCH(B383&amp;D383,'Team Defense Hashtag Basketball'!A:A,0)),"")</f>
        <v>0.9637526652</v>
      </c>
      <c r="L383" s="11"/>
      <c r="M383" s="11"/>
    </row>
    <row r="384" hidden="1">
      <c r="A384" s="2" t="str">
        <f>Inputs!B349</f>
        <v>Miles Norris</v>
      </c>
      <c r="B384" s="9" t="str">
        <f t="array" ref="B384:C384">IFNA(INDEX(Inputs!C:D,MATCH(A384,Inputs!B:B,)),"")</f>
        <v>PF</v>
      </c>
      <c r="C384" s="9" t="s">
        <v>26</v>
      </c>
      <c r="D384" s="9" t="str">
        <f t="array" ref="D384">ifna(INDEX(Inputs!F:F,MATCH(A384,Inputs!B:B,0)),"")</f>
        <v>MIN</v>
      </c>
      <c r="E384" s="10" t="str">
        <f t="array" ref="E384">IFNA(INDEX('Player Page'!E:E,MATCH(A384,'Player Page'!A:A,)),"")</f>
        <v/>
      </c>
      <c r="F384" s="10"/>
      <c r="G384" s="10"/>
      <c r="H384" s="12" t="str">
        <f t="array" ref="H384">ifna(XLOOKUP(A384,'Recent Minutes Tracker'!A:A,'Recent Minutes Tracker'!P:P,""))</f>
        <v/>
      </c>
      <c r="I384" s="11">
        <f t="array" ref="I384">IFNA(INDEX('Opponent Defense'!$D$37:$D$67,MATCH(D384,'Opponent Defense'!$A$37:$A$67)),"")</f>
        <v>1.038412169</v>
      </c>
      <c r="J384" s="11"/>
      <c r="K384" s="11">
        <f t="array" ref="K384">ifna(INDEX('Team Defense Hashtag Basketball'!N:N,MATCH(B384&amp;D384,'Team Defense Hashtag Basketball'!A:A,0)),"")</f>
        <v>0.8472998138</v>
      </c>
      <c r="L384" s="11"/>
      <c r="M384" s="11"/>
    </row>
    <row r="385" hidden="1">
      <c r="A385" s="2" t="str">
        <f>Inputs!B403</f>
        <v>Mitchell Robinson</v>
      </c>
      <c r="B385" s="9" t="str">
        <f t="array" ref="B385:C385">IFNA(INDEX(Inputs!C:D,MATCH(A385,Inputs!B:B,)),"")</f>
        <v>C</v>
      </c>
      <c r="C385" s="9" t="s">
        <v>47</v>
      </c>
      <c r="D385" s="9" t="str">
        <f t="array" ref="D385">ifna(INDEX(Inputs!F:F,MATCH(A385,Inputs!B:B,0)),"")</f>
        <v>BKN</v>
      </c>
      <c r="E385" s="10" t="str">
        <f t="array" ref="E385">IFNA(INDEX('Player Page'!E:E,MATCH(A385,'Player Page'!A:A,)),"")</f>
        <v/>
      </c>
      <c r="F385" s="10"/>
      <c r="G385" s="10"/>
      <c r="H385" s="12">
        <f t="array" ref="H385">ifna(XLOOKUP(A385,'Recent Minutes Tracker'!A:A,'Recent Minutes Tracker'!P:P,""))</f>
        <v>14.43333333</v>
      </c>
      <c r="I385" s="11">
        <f t="array" ref="I385">IFNA(INDEX('Opponent Defense'!$D$37:$D$67,MATCH(D385,'Opponent Defense'!$A$37:$A$67,0)),"")</f>
        <v>1.012478061</v>
      </c>
      <c r="J385" s="11"/>
      <c r="K385" s="11">
        <f t="array" ref="K385">ifna(INDEX('Team Defense Hashtag Basketball'!N:N,MATCH(B385&amp;D385,'Team Defense Hashtag Basketball'!A:A,0)),"")</f>
        <v>1.062973851</v>
      </c>
      <c r="L385" s="11"/>
      <c r="M385" s="11"/>
      <c r="N385" s="14">
        <f>E385*I385*K385</f>
        <v>0</v>
      </c>
      <c r="O385" s="11"/>
      <c r="Q385" s="11"/>
    </row>
    <row r="386" hidden="1">
      <c r="A386" s="2" t="str">
        <f>Inputs!B486</f>
        <v>Moe Wagner</v>
      </c>
      <c r="B386" s="9" t="str">
        <f t="array" ref="B386:C386">IFNA(INDEX(Inputs!C:D,MATCH(A386,Inputs!B:B,)),"")</f>
        <v>PF</v>
      </c>
      <c r="C386" s="9" t="s">
        <v>31</v>
      </c>
      <c r="D386" s="9" t="str">
        <f t="array" ref="D386">ifna(INDEX(Inputs!F:F,MATCH(A386,Inputs!B:B,0)),"")</f>
        <v>PHI</v>
      </c>
      <c r="E386" s="10" t="str">
        <f t="array" ref="E386">IFNA(INDEX('Player Page'!E:E,MATCH(A386,'Player Page'!A:A,)),"")</f>
        <v/>
      </c>
      <c r="F386" s="10"/>
      <c r="G386" s="10"/>
      <c r="H386" s="12" t="str">
        <f t="array" ref="H386">ifna(XLOOKUP(A386,'Recent Minutes Tracker'!A:A,'Recent Minutes Tracker'!P:P,""))</f>
        <v/>
      </c>
      <c r="I386" s="11">
        <f t="array" ref="I386">IFNA(INDEX('Opponent Defense'!$D$37:$D$67,MATCH(D386,'Opponent Defense'!$A$37:$A$67)),"")</f>
        <v>1.038412169</v>
      </c>
      <c r="J386" s="11"/>
      <c r="K386" s="11">
        <f t="array" ref="K386">ifna(INDEX('Team Defense Hashtag Basketball'!N:N,MATCH(B386&amp;D386,'Team Defense Hashtag Basketball'!A:A,0)),"")</f>
        <v>1.117318436</v>
      </c>
      <c r="L386" s="11"/>
      <c r="M386" s="11"/>
    </row>
    <row r="387" hidden="1">
      <c r="A387" s="2" t="str">
        <f>Inputs!B25</f>
        <v>Mohamed Bamba</v>
      </c>
      <c r="B387" s="9" t="str">
        <f t="array" ref="B387:C387">IFNA(INDEX(Inputs!C:D,MATCH(A387,Inputs!B:B,)),"")</f>
        <v>C</v>
      </c>
      <c r="C387" s="9" t="s">
        <v>52</v>
      </c>
      <c r="D387" s="9" t="str">
        <f t="array" ref="D387">ifna(INDEX(Inputs!F:F,MATCH(A387,Inputs!B:B,0)),"")</f>
        <v>ORL</v>
      </c>
      <c r="E387" s="10" t="str">
        <f t="array" ref="E387">IFNA(INDEX('Player Page'!E:E,MATCH(A387,'Player Page'!A:A,)),"")</f>
        <v/>
      </c>
      <c r="F387" s="10"/>
      <c r="G387" s="10"/>
      <c r="H387" s="12" t="str">
        <f t="array" ref="H387">ifna(XLOOKUP(A387,'Recent Minutes Tracker'!A:A,'Recent Minutes Tracker'!P:P,""))</f>
        <v/>
      </c>
      <c r="I387" s="11">
        <f t="array" ref="I387">IFNA(INDEX('Opponent Defense'!$D$37:$D$67,MATCH(D387,'Opponent Defense'!$A$37:$A$67)),"")</f>
        <v>1.038412169</v>
      </c>
      <c r="J387" s="11"/>
      <c r="K387" s="11">
        <f t="array" ref="K387">ifna(INDEX('Team Defense Hashtag Basketball'!N:N,MATCH(B387&amp;D387,'Team Defense Hashtag Basketball'!A:A,0)),"")</f>
        <v>0.6637784311</v>
      </c>
      <c r="L387" s="11"/>
      <c r="M387" s="11"/>
    </row>
    <row r="388" hidden="1">
      <c r="A388" s="2" t="str">
        <f>Inputs!B180</f>
        <v>Monte Morris</v>
      </c>
      <c r="B388" s="9" t="str">
        <f t="array" ref="B388:C388">IFNA(INDEX(Inputs!C:D,MATCH(A388,Inputs!B:B,)),"")</f>
        <v>PG</v>
      </c>
      <c r="C388" s="9" t="s">
        <v>53</v>
      </c>
      <c r="D388" s="9" t="str">
        <f t="array" ref="D388">ifna(INDEX(Inputs!F:F,MATCH(A388,Inputs!B:B,0)),"")</f>
        <v>DAL</v>
      </c>
      <c r="E388" s="10" t="str">
        <f t="array" ref="E388">IFNA(INDEX('Player Page'!E:E,MATCH(A388,'Player Page'!A:A,)),"")</f>
        <v/>
      </c>
      <c r="F388" s="10"/>
      <c r="G388" s="10"/>
      <c r="H388" s="12">
        <f t="array" ref="H388">ifna(XLOOKUP(A388,'Recent Minutes Tracker'!A:A,'Recent Minutes Tracker'!P:P,""))</f>
        <v>18.23333333</v>
      </c>
      <c r="I388" s="11">
        <f t="array" ref="I388">IFNA(INDEX('Opponent Defense'!$D$37:$D$67,MATCH(D388,'Opponent Defense'!$A$37:$A$67)),"")</f>
        <v>0.9582521983</v>
      </c>
      <c r="J388" s="11"/>
      <c r="K388" s="11">
        <f t="array" ref="K388">ifna(INDEX('Team Defense Hashtag Basketball'!N:N,MATCH(B388&amp;D388,'Team Defense Hashtag Basketball'!A:A,0)),"")</f>
        <v>1.078891258</v>
      </c>
      <c r="L388" s="11"/>
      <c r="M388" s="11"/>
    </row>
    <row r="389" hidden="1">
      <c r="A389" s="2" t="str">
        <f>Inputs!B73</f>
        <v>Moses Brown</v>
      </c>
      <c r="B389" s="9" t="str">
        <f t="array" ref="B389:C389">IFNA(INDEX(Inputs!C:D,MATCH(A389,Inputs!B:B,)),"")</f>
        <v>C</v>
      </c>
      <c r="C389" s="9" t="s">
        <v>55</v>
      </c>
      <c r="D389" s="9" t="str">
        <f t="array" ref="D389">ifna(INDEX(Inputs!F:F,MATCH(A389,Inputs!B:B,0)),"")</f>
        <v>HOU</v>
      </c>
      <c r="E389" s="10" t="str">
        <f t="array" ref="E389">IFNA(INDEX('Player Page'!E:E,MATCH(A389,'Player Page'!A:A,)),"")</f>
        <v/>
      </c>
      <c r="F389" s="10"/>
      <c r="G389" s="10"/>
      <c r="H389" s="12" t="str">
        <f t="array" ref="H389">ifna(XLOOKUP(A389,'Recent Minutes Tracker'!A:A,'Recent Minutes Tracker'!P:P,""))</f>
        <v/>
      </c>
      <c r="I389" s="11">
        <f t="array" ref="I389">IFNA(INDEX('Opponent Defense'!$D$37:$D$67,MATCH(D389,'Opponent Defense'!$A$37:$A$67)),"")</f>
        <v>0.9097894709</v>
      </c>
      <c r="J389" s="11"/>
      <c r="K389" s="11">
        <f t="array" ref="K389">ifna(INDEX('Team Defense Hashtag Basketball'!N:N,MATCH(B389&amp;D389,'Team Defense Hashtag Basketball'!A:A,0)),"")</f>
        <v>0.8123162618</v>
      </c>
      <c r="L389" s="11"/>
      <c r="M389" s="11"/>
    </row>
    <row r="390">
      <c r="A390" s="2" t="str">
        <f>Inputs!B410</f>
        <v>Tobias Harris</v>
      </c>
      <c r="B390" s="9" t="str">
        <f t="array" ref="B390:C390">IFNA(INDEX(Inputs!C:D,MATCH(A390,Inputs!B:B,)),"")</f>
        <v>PF</v>
      </c>
      <c r="C390" s="9" t="s">
        <v>52</v>
      </c>
      <c r="D390" s="9" t="str">
        <f t="array" ref="D390">ifna(XLOOKUP(A390,Inputs!B:B,Inputs!F:F,""))</f>
        <v>ORL</v>
      </c>
      <c r="E390" s="10">
        <f t="array" ref="E390">IFNA(INDEX('Player Page'!E:E,MATCH(A390,'Player Page'!A:A,)),"")</f>
        <v>17.9</v>
      </c>
      <c r="F390" s="12">
        <f t="array" ref="F390">IFNA(INDEX('Player Page'!F:F,MATCH(A390,'Player Page'!A:A,)),"")</f>
        <v>0.5264705882</v>
      </c>
      <c r="G390" s="12">
        <f t="array" ref="G390">XLOOKUP(A390,'PPM L10'!B:B,'PPM L10'!X:X)</f>
        <v>0.4611111111</v>
      </c>
      <c r="H390" s="12">
        <f t="array" ref="H390">ifna(XLOOKUP(A390,'Recent Minutes Tracker'!A:A,'Recent Minutes Tracker'!P:P,""))</f>
        <v>31.23333333</v>
      </c>
      <c r="I390" s="11">
        <f t="array" ref="I390">IFNA(INDEX('Opponent Defense'!$E$37:$E$67,MATCH(D390,'Opponent Defense'!$A$37:$A$67,0)),"")</f>
        <v>0.9290281323</v>
      </c>
      <c r="J390" s="11">
        <f t="array" ref="J390">IFNA(INDEX('Opponent Defense'!$E$105:$E$134,MATCH(D390,'Opponent Defense'!$A$105:$A$134,0)),"")</f>
        <v>0.9410004301</v>
      </c>
      <c r="K390" s="11">
        <f t="array" ref="K390">ifna(INDEX('Team Defense Hashtag Basketball'!N:N,MATCH(B390&amp;D390,'Team Defense Hashtag Basketball'!A:A,0)),"")</f>
        <v>0.9636871508</v>
      </c>
      <c r="L390" s="11">
        <f>I390*0.1+J390*0.4+K390*0.5</f>
        <v>0.9511465607</v>
      </c>
      <c r="M390" s="13">
        <f>(F390+G390)/2*L390</f>
        <v>0.4696674684</v>
      </c>
      <c r="N390" s="14">
        <f>M390*L390*H390</f>
        <v>13.95263579</v>
      </c>
      <c r="O390" s="15"/>
      <c r="P390" s="9" t="str">
        <f>if(O390="","",N390-O390)</f>
        <v/>
      </c>
      <c r="Q390" s="16">
        <f>iferror(if(L390&gt;1,(L390-1)/'Matchup Rating'!$E$4+5,(L390-1)/'Matchup Rating'!$E$9+5),"")</f>
        <v>3.910033762</v>
      </c>
      <c r="R390" s="17">
        <f t="array" ref="R390">IFNA(INDEX('Player Page'!J:J,MATCH(A390,'Player Page'!A:A,0)),"")</f>
        <v>1.2</v>
      </c>
      <c r="S390" s="10">
        <f t="array" ref="S390">IFNA(INDEX('Player Page'!K:K,MATCH(A390,'Player Page'!A:A,0)),"")</f>
        <v>3.5</v>
      </c>
      <c r="T390" s="10">
        <f t="array" ref="T390">IFNA(INDEX('Player Page'!L:L,MATCH(A390,'Player Page'!A:A,0)),"")</f>
        <v>34.4</v>
      </c>
      <c r="U390" s="18">
        <f t="array" ref="U390">ifna(IF(OR(B390="PG",B390="SG"),XLOOKUP(D390,'Opponent Shot Stats'!$A$41:$A$69,'Opponent Shot Stats'!$R$41:$R$69),IF(OR(B390="SF",B390="PF"),XLOOKUP(D390,'Opponent Shot Stats'!$A$111:$A$140,'Opponent Shot Stats'!$R$111:$R$140),XLOOKUP(D390,'Opponent Shot Stats'!$A$181:$A$210,'Opponent Shot Stats'!$R$181:$R$210))),"")</f>
        <v>1.157718121</v>
      </c>
      <c r="V390" s="19">
        <f>R390*U390</f>
        <v>1.389261745</v>
      </c>
      <c r="W390" s="20">
        <f>V390-R390</f>
        <v>0.189261745</v>
      </c>
      <c r="X390" s="9" t="str">
        <f t="array" ref="X390">ifna(XLOOKUP(A390,'Recent Minutes Tracker'!A:A,'Recent Minutes Tracker'!O:O),"")</f>
        <v/>
      </c>
      <c r="Y390" s="10">
        <f t="array" ref="Y390">ifna(XLOOKUP(A390,'Recent Minutes Tracker'!A:A,'Recent Minutes Tracker'!M:M),"")</f>
        <v>-0.8</v>
      </c>
    </row>
    <row r="391" hidden="1">
      <c r="A391" s="2" t="str">
        <f>Inputs!B16</f>
        <v>Mouhamed Gueye</v>
      </c>
      <c r="B391" s="9" t="str">
        <f t="array" ref="B391:C391">IFNA(INDEX(Inputs!C:D,MATCH(A391,Inputs!B:B,)),"")</f>
        <v>PF</v>
      </c>
      <c r="C391" s="9" t="s">
        <v>26</v>
      </c>
      <c r="D391" s="9" t="str">
        <f t="array" ref="D391">ifna(INDEX(Inputs!F:F,MATCH(A391,Inputs!B:B,0)),"")</f>
        <v>MIN</v>
      </c>
      <c r="E391" s="10" t="str">
        <f t="array" ref="E391">IFNA(INDEX('Player Page'!E:E,MATCH(A391,'Player Page'!A:A,)),"")</f>
        <v/>
      </c>
      <c r="F391" s="10"/>
      <c r="G391" s="10"/>
      <c r="H391" s="12" t="str">
        <f t="array" ref="H391">ifna(XLOOKUP(A391,'Recent Minutes Tracker'!A:A,'Recent Minutes Tracker'!P:P,""))</f>
        <v/>
      </c>
      <c r="I391" s="11">
        <f t="array" ref="I391">IFNA(INDEX('Opponent Defense'!$D$37:$D$67,MATCH(D391,'Opponent Defense'!$A$37:$A$67)),"")</f>
        <v>1.038412169</v>
      </c>
      <c r="J391" s="11"/>
      <c r="K391" s="11">
        <f t="array" ref="K391">ifna(INDEX('Team Defense Hashtag Basketball'!N:N,MATCH(B391&amp;D391,'Team Defense Hashtag Basketball'!A:A,0)),"")</f>
        <v>0.8472998138</v>
      </c>
      <c r="L391" s="11"/>
      <c r="M391" s="11"/>
    </row>
    <row r="392" hidden="1">
      <c r="A392" s="2" t="str">
        <f>Inputs!B121</f>
        <v>Moussa Diabate</v>
      </c>
      <c r="B392" s="9" t="str">
        <f t="array" ref="B392:C392">IFNA(INDEX(Inputs!C:D,MATCH(A392,Inputs!B:B,)),"")</f>
        <v>PF</v>
      </c>
      <c r="C392" s="9" t="s">
        <v>36</v>
      </c>
      <c r="D392" s="9" t="str">
        <f t="array" ref="D392">ifna(INDEX(Inputs!F:F,MATCH(A392,Inputs!B:B,0)),"")</f>
        <v>UTA</v>
      </c>
      <c r="E392" s="10" t="str">
        <f t="array" ref="E392">IFNA(INDEX('Player Page'!E:E,MATCH(A392,'Player Page'!A:A,)),"")</f>
        <v/>
      </c>
      <c r="F392" s="10"/>
      <c r="G392" s="10"/>
      <c r="H392" s="12" t="str">
        <f t="array" ref="H392">ifna(XLOOKUP(A392,'Recent Minutes Tracker'!A:A,'Recent Minutes Tracker'!P:P,""))</f>
        <v/>
      </c>
      <c r="I392" s="11">
        <f t="array" ref="I392">IFNA(INDEX('Opponent Defense'!$D$37:$D$67,MATCH(D392,'Opponent Defense'!$A$37:$A$67)),"")</f>
        <v>1.019289039</v>
      </c>
      <c r="J392" s="11"/>
      <c r="K392" s="11">
        <f t="array" ref="K392">ifna(INDEX('Team Defense Hashtag Basketball'!N:N,MATCH(B392&amp;D392,'Team Defense Hashtag Basketball'!A:A,0)),"")</f>
        <v>1.070763501</v>
      </c>
      <c r="L392" s="11"/>
      <c r="M392" s="11"/>
    </row>
    <row r="393" ht="16.5" customHeight="1">
      <c r="A393" s="2" t="str">
        <f>Inputs!B229</f>
        <v>Buddy Hield</v>
      </c>
      <c r="B393" s="9" t="str">
        <f t="array" ref="B393:C393">IFNA(INDEX(Inputs!C:D,MATCH(A393,Inputs!B:B,)),"")</f>
        <v>SG</v>
      </c>
      <c r="C393" s="9" t="s">
        <v>52</v>
      </c>
      <c r="D393" s="9" t="str">
        <f t="array" ref="D393">ifna(XLOOKUP(A393,Inputs!B:B,Inputs!F:F,""))</f>
        <v>ORL</v>
      </c>
      <c r="E393" s="10">
        <f t="array" ref="E393">IFNA(INDEX('Player Page'!E:E,MATCH(A393,'Player Page'!A:A,)),"")</f>
        <v>12.2</v>
      </c>
      <c r="F393" s="12">
        <f t="array" ref="F393">IFNA(INDEX('Player Page'!F:F,MATCH(A393,'Player Page'!A:A,)),"")</f>
        <v>0.4692307692</v>
      </c>
      <c r="G393" s="12">
        <f t="array" ref="G393">XLOOKUP(A393,'PPM L10'!B:B,'PPM L10'!X:X)</f>
        <v>0.4111111111</v>
      </c>
      <c r="H393" s="12">
        <f t="array" ref="H393">ifna(XLOOKUP(A393,'Recent Minutes Tracker'!A:A,'Recent Minutes Tracker'!P:P,""))</f>
        <v>20.26666667</v>
      </c>
      <c r="I393" s="11">
        <f t="array" ref="I393">IFNA(INDEX('Opponent Defense'!$E$37:$E$67,MATCH(D393,'Opponent Defense'!$A$37:$A$67,0)),"")</f>
        <v>0.9290281323</v>
      </c>
      <c r="J393" s="11">
        <f t="array" ref="J393">IFNA(INDEX('Opponent Defense'!$E$105:$E$134,MATCH(D393,'Opponent Defense'!$A$105:$A$134,0)),"")</f>
        <v>0.9410004301</v>
      </c>
      <c r="K393" s="11">
        <f t="array" ref="K393">ifna(INDEX('Team Defense Hashtag Basketball'!N:N,MATCH(B393&amp;D393,'Team Defense Hashtag Basketball'!A:A,0)),"")</f>
        <v>0.8311884936</v>
      </c>
      <c r="L393" s="11">
        <f>I393*0.1+J393*0.4+K393*0.5</f>
        <v>0.8848972321</v>
      </c>
      <c r="M393" s="13">
        <f>(F393+G393)/2*L393</f>
        <v>0.3895060466</v>
      </c>
      <c r="N393" s="14">
        <f>M393*L393*H393</f>
        <v>6.985369203</v>
      </c>
      <c r="O393" s="15"/>
      <c r="P393" s="9" t="str">
        <f>if(O393="","",N393-O393)</f>
        <v/>
      </c>
      <c r="Q393" s="16">
        <f>iferror(if(L393&gt;1,(L393-1)/'Matchup Rating'!$E$4+5,(L393-1)/'Matchup Rating'!$E$9+5),"")</f>
        <v>2.43194885</v>
      </c>
      <c r="R393" s="17">
        <f t="array" ref="R393">IFNA(INDEX('Player Page'!J:J,MATCH(A393,'Player Page'!A:A,0)),"")</f>
        <v>2.7</v>
      </c>
      <c r="S393" s="10">
        <f t="array" ref="S393">IFNA(INDEX('Player Page'!K:K,MATCH(A393,'Player Page'!A:A,0)),"")</f>
        <v>7</v>
      </c>
      <c r="T393" s="10">
        <f t="array" ref="T393">IFNA(INDEX('Player Page'!L:L,MATCH(A393,'Player Page'!A:A,0)),"")</f>
        <v>38.3</v>
      </c>
      <c r="U393" s="18">
        <f t="array" ref="U393">ifna(IF(OR(B393="PG",B393="SG"),XLOOKUP(D393,'Opponent Shot Stats'!$A$41:$A$69,'Opponent Shot Stats'!$R$41:$R$69),IF(OR(B393="SF",B393="PF"),XLOOKUP(D393,'Opponent Shot Stats'!$A$111:$A$140,'Opponent Shot Stats'!$R$111:$R$140),XLOOKUP(D393,'Opponent Shot Stats'!$A$181:$A$210,'Opponent Shot Stats'!$R$181:$R$210))),"")</f>
        <v>0.8976784179</v>
      </c>
      <c r="V393" s="19">
        <f>R393*U393</f>
        <v>2.423731728</v>
      </c>
      <c r="W393" s="20">
        <f>V393-R393</f>
        <v>-0.2762682717</v>
      </c>
      <c r="X393" s="9" t="str">
        <f t="array" ref="X393">ifna(XLOOKUP(A393,'Recent Minutes Tracker'!A:A,'Recent Minutes Tracker'!O:O),"")</f>
        <v/>
      </c>
      <c r="Y393" s="10">
        <f t="array" ref="Y393">ifna(XLOOKUP(A393,'Recent Minutes Tracker'!A:A,'Recent Minutes Tracker'!M:M),"")</f>
        <v>-2</v>
      </c>
    </row>
    <row r="394" hidden="1">
      <c r="A394" s="2" t="str">
        <f>Inputs!B295</f>
        <v>Naji Marshall</v>
      </c>
      <c r="B394" s="9" t="str">
        <f t="array" ref="B394:C394">IFNA(INDEX(Inputs!C:D,MATCH(A394,Inputs!B:B,)),"")</f>
        <v>SF</v>
      </c>
      <c r="C394" s="9" t="s">
        <v>50</v>
      </c>
      <c r="D394" s="9" t="str">
        <f t="array" ref="D394">ifna(INDEX(Inputs!F:F,MATCH(A394,Inputs!B:B,0)),"")</f>
        <v>GSW</v>
      </c>
      <c r="E394" s="10">
        <f t="array" ref="E394">IFNA(INDEX('Player Page'!E:E,MATCH(A394,'Player Page'!A:A,)),"")</f>
        <v>7.4</v>
      </c>
      <c r="F394" s="10"/>
      <c r="G394" s="10"/>
      <c r="H394" s="12">
        <f t="array" ref="H394">ifna(XLOOKUP(A394,'Recent Minutes Tracker'!A:A,'Recent Minutes Tracker'!P:P,""))</f>
        <v>20.16666667</v>
      </c>
      <c r="I394" s="11">
        <f t="array" ref="I394">IFNA(INDEX('Opponent Defense'!$D$37:$D$67,MATCH(D394,'Opponent Defense'!$A$37:$A$67)),"")</f>
        <v>0.9097894709</v>
      </c>
      <c r="J394" s="11"/>
      <c r="K394" s="11">
        <f t="array" ref="K394">ifna(INDEX('Team Defense Hashtag Basketball'!N:N,MATCH(B394&amp;D394,'Team Defense Hashtag Basketball'!A:A,0)),"")</f>
        <v>1.044289044</v>
      </c>
      <c r="L394" s="11"/>
      <c r="M394" s="11"/>
    </row>
    <row r="395" hidden="1">
      <c r="A395" s="2" t="str">
        <f>Inputs!B277</f>
        <v>Nassir Little</v>
      </c>
      <c r="B395" s="9" t="str">
        <f t="array" ref="B395:C395">IFNA(INDEX(Inputs!C:D,MATCH(A395,Inputs!B:B,)),"")</f>
        <v>SF</v>
      </c>
      <c r="C395" s="9" t="s">
        <v>42</v>
      </c>
      <c r="D395" s="9" t="str">
        <f t="array" ref="D395">ifna(INDEX(Inputs!F:F,MATCH(A395,Inputs!B:B,0)),"")</f>
        <v>SAC</v>
      </c>
      <c r="E395" s="10" t="str">
        <f t="array" ref="E395">IFNA(INDEX('Player Page'!E:E,MATCH(A395,'Player Page'!A:A,)),"")</f>
        <v/>
      </c>
      <c r="F395" s="10"/>
      <c r="G395" s="10"/>
      <c r="H395" s="12">
        <f t="array" ref="H395">ifna(XLOOKUP(A395,'Recent Minutes Tracker'!A:A,'Recent Minutes Tracker'!P:P,""))</f>
        <v>3.666666667</v>
      </c>
      <c r="I395" s="11">
        <f t="array" ref="I395">IFNA(INDEX('Opponent Defense'!$D$37:$D$67,MATCH(D395,'Opponent Defense'!$A$37:$A$67,0)),"")</f>
        <v>0.9902114023</v>
      </c>
      <c r="J395" s="11"/>
      <c r="K395" s="11">
        <f t="array" ref="K395">ifna(INDEX('Team Defense Hashtag Basketball'!N:N,MATCH(B395&amp;D395,'Team Defense Hashtag Basketball'!A:A,0)),"")</f>
        <v>1.020979021</v>
      </c>
      <c r="L395" s="11"/>
      <c r="M395" s="11"/>
      <c r="N395" s="14">
        <f>E395*I395*K395</f>
        <v>0</v>
      </c>
      <c r="O395" s="11"/>
      <c r="Q395" s="11"/>
    </row>
    <row r="396" hidden="1">
      <c r="A396" s="2" t="str">
        <f>Inputs!B513</f>
        <v>Nate Williams, Jr.</v>
      </c>
      <c r="B396" s="9" t="str">
        <f t="array" ref="B396:C396">IFNA(INDEX(Inputs!C:D,MATCH(A396,Inputs!B:B,)),"")</f>
        <v>SG</v>
      </c>
      <c r="C396" s="9" t="s">
        <v>28</v>
      </c>
      <c r="D396" s="9" t="str">
        <f t="array" ref="D396">ifna(INDEX(Inputs!F:F,MATCH(A396,Inputs!B:B,0)),"")</f>
        <v>POR</v>
      </c>
      <c r="E396" s="10" t="str">
        <f t="array" ref="E396">IFNA(INDEX('Player Page'!E:E,MATCH(A396,'Player Page'!A:A,)),"")</f>
        <v/>
      </c>
      <c r="F396" s="10"/>
      <c r="G396" s="10"/>
      <c r="H396" s="12" t="str">
        <f t="array" ref="H396">ifna(XLOOKUP(A396,'Recent Minutes Tracker'!A:A,'Recent Minutes Tracker'!P:P,""))</f>
        <v/>
      </c>
      <c r="I396" s="11">
        <f t="array" ref="I396">IFNA(INDEX('Opponent Defense'!$D$37:$D$67,MATCH(D396,'Opponent Defense'!$A$37:$A$67)),"")</f>
        <v>1.019289039</v>
      </c>
      <c r="J396" s="11"/>
      <c r="K396" s="11">
        <f t="array" ref="K396">ifna(INDEX('Team Defense Hashtag Basketball'!N:N,MATCH(B396&amp;D396,'Team Defense Hashtag Basketball'!A:A,0)),"")</f>
        <v>0.9810749432</v>
      </c>
      <c r="L396" s="11"/>
      <c r="M396" s="11"/>
    </row>
    <row r="397" hidden="1">
      <c r="A397" s="2" t="str">
        <f>Inputs!B255</f>
        <v>Nathan Knight</v>
      </c>
      <c r="B397" s="9" t="str">
        <f t="array" ref="B397:C397">IFNA(INDEX(Inputs!C:D,MATCH(A397,Inputs!B:B,)),"")</f>
        <v>PF</v>
      </c>
      <c r="C397" s="9" t="s">
        <v>32</v>
      </c>
      <c r="D397" s="9" t="str">
        <f t="array" ref="D397">ifna(INDEX(Inputs!F:F,MATCH(A397,Inputs!B:B,0)),"")</f>
        <v>CHA</v>
      </c>
      <c r="E397" s="10" t="str">
        <f t="array" ref="E397">IFNA(INDEX('Player Page'!E:E,MATCH(A397,'Player Page'!A:A,)),"")</f>
        <v/>
      </c>
      <c r="F397" s="10"/>
      <c r="G397" s="10"/>
      <c r="H397" s="12" t="str">
        <f t="array" ref="H397">ifna(XLOOKUP(A397,'Recent Minutes Tracker'!A:A,'Recent Minutes Tracker'!P:P,""))</f>
        <v/>
      </c>
      <c r="I397" s="11">
        <f t="array" ref="I397">IFNA(INDEX('Opponent Defense'!$D$37:$D$67,MATCH(D397,'Opponent Defense'!$A$37:$A$67)),"")</f>
        <v>0.9582521983</v>
      </c>
      <c r="J397" s="11"/>
      <c r="K397" s="11">
        <f t="array" ref="K397">ifna(INDEX('Team Defense Hashtag Basketball'!N:N,MATCH(B397&amp;D397,'Team Defense Hashtag Basketball'!A:A,0)),"")</f>
        <v>0.9357541899</v>
      </c>
      <c r="L397" s="11"/>
      <c r="M397" s="11"/>
    </row>
    <row r="398" hidden="1">
      <c r="A398" s="2" t="str">
        <f>Inputs!B201</f>
        <v>Nathaniel Hinton</v>
      </c>
      <c r="B398" s="9" t="str">
        <f t="array" ref="B398:C398">IFNA(INDEX(Inputs!C:D,MATCH(A398,Inputs!B:B,)),"")</f>
        <v>SF</v>
      </c>
      <c r="C398" s="9" t="s">
        <v>28</v>
      </c>
      <c r="D398" s="9" t="str">
        <f t="array" ref="D398">ifna(INDEX(Inputs!F:F,MATCH(A398,Inputs!B:B,0)),"")</f>
        <v>POR</v>
      </c>
      <c r="E398" s="10" t="str">
        <f t="array" ref="E398">IFNA(INDEX('Player Page'!E:E,MATCH(A398,'Player Page'!A:A,)),"")</f>
        <v/>
      </c>
      <c r="F398" s="10"/>
      <c r="G398" s="10"/>
      <c r="H398" s="12" t="str">
        <f t="array" ref="H398">ifna(XLOOKUP(A398,'Recent Minutes Tracker'!A:A,'Recent Minutes Tracker'!P:P,""))</f>
        <v/>
      </c>
      <c r="I398" s="11">
        <f t="array" ref="I398">IFNA(INDEX('Opponent Defense'!$D$37:$D$67,MATCH(D398,'Opponent Defense'!$A$37:$A$67)),"")</f>
        <v>1.019289039</v>
      </c>
      <c r="J398" s="11"/>
      <c r="K398" s="11">
        <f t="array" ref="K398">ifna(INDEX('Team Defense Hashtag Basketball'!N:N,MATCH(B398&amp;D398,'Team Defense Hashtag Basketball'!A:A,0)),"")</f>
        <v>1.090909091</v>
      </c>
      <c r="L398" s="11"/>
      <c r="M398" s="11"/>
    </row>
    <row r="399">
      <c r="A399" s="2" t="str">
        <f>Inputs!B137</f>
        <v>Joel Embiid</v>
      </c>
      <c r="B399" s="9" t="str">
        <f t="array" ref="B399:C399">IFNA(INDEX(Inputs!C:D,MATCH(A399,Inputs!B:B,)),"")</f>
        <v>C</v>
      </c>
      <c r="C399" s="9" t="s">
        <v>52</v>
      </c>
      <c r="D399" s="9" t="str">
        <f t="array" ref="D399">ifna(XLOOKUP(A399,Inputs!B:B,Inputs!F:F,""))</f>
        <v>ORL</v>
      </c>
      <c r="E399" s="10">
        <f t="array" ref="E399">IFNA(INDEX('Player Page'!E:E,MATCH(A399,'Player Page'!A:A,)),"")</f>
        <v>35.3</v>
      </c>
      <c r="F399" s="12">
        <f t="array" ref="F399">IFNA(INDEX('Player Page'!F:F,MATCH(A399,'Player Page'!A:A,)),"")</f>
        <v>1.038235294</v>
      </c>
      <c r="G399" s="12">
        <f t="array" ref="G399">XLOOKUP(A399,'PPM L10'!B:B,'PPM L10'!X:X)</f>
        <v>1.091666667</v>
      </c>
      <c r="H399" s="12">
        <f t="array" ref="H399">ifna(XLOOKUP(A399,'Recent Minutes Tracker'!A:A,'Recent Minutes Tracker'!P:P,""))</f>
        <v>28.2</v>
      </c>
      <c r="I399" s="11">
        <f t="array" ref="I399">IFNA(INDEX('Opponent Defense'!$E$37:$E$67,MATCH(D399,'Opponent Defense'!$A$37:$A$67,0)),"")</f>
        <v>0.9290281323</v>
      </c>
      <c r="J399" s="11">
        <f t="array" ref="J399">IFNA(INDEX('Opponent Defense'!$E$105:$E$134,MATCH(D399,'Opponent Defense'!$A$105:$A$134,0)),"")</f>
        <v>0.9410004301</v>
      </c>
      <c r="K399" s="11">
        <f t="array" ref="K399">ifna(INDEX('Team Defense Hashtag Basketball'!N:N,MATCH(B399&amp;D399,'Team Defense Hashtag Basketball'!A:A,0)),"")</f>
        <v>0.6637784311</v>
      </c>
      <c r="L399" s="11">
        <f>I399*0.1+J399*0.4+K399*0.5</f>
        <v>0.8011922008</v>
      </c>
      <c r="M399" s="13">
        <f>(F399+G399)/2*L399</f>
        <v>0.8532304197</v>
      </c>
      <c r="N399" s="14">
        <f>M399*L399*H399</f>
        <v>19.27756393</v>
      </c>
      <c r="O399" s="23"/>
      <c r="P399" s="9" t="str">
        <f>if(O399="","",N399-O399)</f>
        <v/>
      </c>
      <c r="Q399" s="16">
        <f>iferror(if(L399&gt;1,(L399-1)/'Matchup Rating'!$E$4+5,(L399-1)/'Matchup Rating'!$E$9+5),"")</f>
        <v>0.5644107746</v>
      </c>
      <c r="R399" s="17">
        <f t="array" ref="R399">IFNA(INDEX('Player Page'!J:J,MATCH(A399,'Player Page'!A:A,0)),"")</f>
        <v>1.2</v>
      </c>
      <c r="S399" s="10">
        <f t="array" ref="S399">IFNA(INDEX('Player Page'!K:K,MATCH(A399,'Player Page'!A:A,0)),"")</f>
        <v>3.3</v>
      </c>
      <c r="T399" s="10">
        <f t="array" ref="T399">IFNA(INDEX('Player Page'!L:L,MATCH(A399,'Player Page'!A:A,0)),"")</f>
        <v>36.6</v>
      </c>
      <c r="U399" s="18">
        <f t="array" ref="U399">ifna(IF(OR(B399="PG",B399="SG"),XLOOKUP(D399,'Opponent Shot Stats'!$A$41:$A$69,'Opponent Shot Stats'!$R$41:$R$69),IF(OR(B399="SF",B399="PF"),XLOOKUP(D399,'Opponent Shot Stats'!$A$111:$A$140,'Opponent Shot Stats'!$R$111:$R$140),XLOOKUP(D399,'Opponent Shot Stats'!$A$181:$A$210,'Opponent Shot Stats'!$R$181:$R$210))),"")</f>
        <v>0.985915493</v>
      </c>
      <c r="V399" s="19">
        <f>R399*U399</f>
        <v>1.183098592</v>
      </c>
      <c r="W399" s="20">
        <f>V399-R399</f>
        <v>-0.01690140845</v>
      </c>
      <c r="X399" s="9" t="str">
        <f t="array" ref="X399">ifna(XLOOKUP(A399,'Recent Minutes Tracker'!A:A,'Recent Minutes Tracker'!O:O),"")</f>
        <v>DNP</v>
      </c>
      <c r="Y399" s="10">
        <f t="array" ref="Y399">ifna(XLOOKUP(A399,'Recent Minutes Tracker'!A:A,'Recent Minutes Tracker'!M:M),"")</f>
        <v>-0.3</v>
      </c>
    </row>
    <row r="400" hidden="1">
      <c r="A400" s="2" t="str">
        <f>Inputs!B388</f>
        <v>Neemias Queta</v>
      </c>
      <c r="B400" s="9" t="str">
        <f t="array" ref="B400:C400">IFNA(INDEX(Inputs!C:D,MATCH(A400,Inputs!B:B,)),"")</f>
        <v>C</v>
      </c>
      <c r="C400" s="9" t="s">
        <v>32</v>
      </c>
      <c r="D400" s="9" t="str">
        <f t="array" ref="D400">ifna(INDEX(Inputs!F:F,MATCH(A400,Inputs!B:B,0)),"")</f>
        <v>CHA</v>
      </c>
      <c r="E400" s="10" t="str">
        <f t="array" ref="E400">IFNA(INDEX('Player Page'!E:E,MATCH(A400,'Player Page'!A:A,)),"")</f>
        <v/>
      </c>
      <c r="F400" s="10"/>
      <c r="G400" s="10"/>
      <c r="H400" s="12">
        <f t="array" ref="H400">ifna(XLOOKUP(A400,'Recent Minutes Tracker'!A:A,'Recent Minutes Tracker'!P:P,""))</f>
        <v>8.333333333</v>
      </c>
      <c r="I400" s="11">
        <f t="array" ref="I400">IFNA(INDEX('Opponent Defense'!$D$37:$D$67,MATCH(D400,'Opponent Defense'!$A$37:$A$67)),"")</f>
        <v>0.9582521983</v>
      </c>
      <c r="J400" s="11"/>
      <c r="K400" s="11">
        <f t="array" ref="K400">ifna(INDEX('Team Defense Hashtag Basketball'!N:N,MATCH(B400&amp;D400,'Team Defense Hashtag Basketball'!A:A,0)),"")</f>
        <v>1.155809995</v>
      </c>
      <c r="L400" s="11"/>
      <c r="M400" s="11"/>
    </row>
    <row r="401">
      <c r="A401" s="2" t="str">
        <f>Inputs!B306</f>
        <v>David Roddy</v>
      </c>
      <c r="B401" s="9" t="str">
        <f t="array" ref="B401:C401">IFNA(INDEX(Inputs!C:D,MATCH(A401,Inputs!B:B,)),"")</f>
        <v>PF</v>
      </c>
      <c r="C401" s="9" t="s">
        <v>42</v>
      </c>
      <c r="D401" s="9" t="str">
        <f t="array" ref="D401">ifna(XLOOKUP(A401,Inputs!B:B,Inputs!F:F,""))</f>
        <v>SAC</v>
      </c>
      <c r="E401" s="10">
        <f t="array" ref="E401">IFNA(INDEX('Player Page'!E:E,MATCH(A401,'Player Page'!A:A,)),"")</f>
        <v>8.1</v>
      </c>
      <c r="F401" s="12">
        <f t="array" ref="F401">IFNA(INDEX('Player Page'!F:F,MATCH(A401,'Player Page'!A:A,)),"")</f>
        <v>0.352173913</v>
      </c>
      <c r="G401" s="12">
        <f t="array" ref="G401">XLOOKUP(A401,'PPM L10'!B:B,'PPM L10'!X:X)</f>
        <v>0.4472222222</v>
      </c>
      <c r="H401" s="12">
        <f t="array" ref="H401">ifna(XLOOKUP(A401,'Recent Minutes Tracker'!A:A,'Recent Minutes Tracker'!P:P,""))</f>
        <v>9.333333333</v>
      </c>
      <c r="I401" s="11">
        <f t="array" ref="I401">IFNA(INDEX('Opponent Defense'!$E$37:$E$67,MATCH(D401,'Opponent Defense'!$A$37:$A$67,0)),"")</f>
        <v>1.012316616</v>
      </c>
      <c r="J401" s="11">
        <f t="array" ref="J401">IFNA(INDEX('Opponent Defense'!$E$105:$E$134,MATCH(D401,'Opponent Defense'!$A$105:$A$134,0)),"")</f>
        <v>0.9458720945</v>
      </c>
      <c r="K401" s="11">
        <f t="array" ref="K401">ifna(INDEX('Team Defense Hashtag Basketball'!N:N,MATCH(B401&amp;D401,'Team Defense Hashtag Basketball'!A:A,0)),"")</f>
        <v>1.061452514</v>
      </c>
      <c r="L401" s="11">
        <f>I401*0.1+J401*0.4+K401*0.5</f>
        <v>1.010306756</v>
      </c>
      <c r="M401" s="13">
        <f>(F401+G401)/2*L401</f>
        <v>0.4038176582</v>
      </c>
      <c r="N401" s="14">
        <f>M401*L401*H401</f>
        <v>3.807810612</v>
      </c>
      <c r="O401" s="16"/>
      <c r="P401" s="9" t="str">
        <f>if(O401="","",N401-O401)</f>
        <v/>
      </c>
      <c r="Q401" s="16">
        <f>iferror(if(L401&gt;1,(L401-1)/'Matchup Rating'!$E$4+5,(L401-1)/'Matchup Rating'!$E$9+5),"")</f>
        <v>5.308944928</v>
      </c>
      <c r="R401" s="17">
        <f t="array" ref="R401">IFNA(INDEX('Player Page'!J:J,MATCH(A401,'Player Page'!A:A,0)),"")</f>
        <v>1</v>
      </c>
      <c r="S401" s="10">
        <f t="array" ref="S401">IFNA(INDEX('Player Page'!K:K,MATCH(A401,'Player Page'!A:A,0)),"")</f>
        <v>3.2</v>
      </c>
      <c r="T401" s="10">
        <f t="array" ref="T401">IFNA(INDEX('Player Page'!L:L,MATCH(A401,'Player Page'!A:A,0)),"")</f>
        <v>30.1</v>
      </c>
      <c r="U401" s="18">
        <f t="array" ref="U401">ifna(IF(OR(B401="PG",B401="SG"),XLOOKUP(D401,'Opponent Shot Stats'!$A$41:$A$70,'Opponent Shot Stats'!$R$41:$R$70),IF(OR(B401="SF",B401="PF"),XLOOKUP(D401,'Opponent Shot Stats'!$A$111:$A$140,'Opponent Shot Stats'!$R$111:$R$140),XLOOKUP(D401,'Opponent Shot Stats'!$A$181:$A$210,'Opponent Shot Stats'!$R$181:$R$210))),"")</f>
        <v>0.8808724832</v>
      </c>
      <c r="V401" s="19">
        <f>R401*U401</f>
        <v>0.8808724832</v>
      </c>
      <c r="W401" s="20">
        <f>V401-R401</f>
        <v>-0.1191275168</v>
      </c>
      <c r="X401" s="9" t="str">
        <f t="array" ref="X401">ifna(XLOOKUP(A401,'Recent Minutes Tracker'!A:A,'Recent Minutes Tracker'!O:O),"")</f>
        <v>DNP</v>
      </c>
      <c r="Y401" s="10">
        <f t="array" ref="Y401">ifna(XLOOKUP(A401,'Recent Minutes Tracker'!A:A,'Recent Minutes Tracker'!M:M),"")</f>
        <v>-28</v>
      </c>
    </row>
    <row r="402" hidden="1">
      <c r="A402" s="2" t="str">
        <f>Inputs!B95</f>
        <v>Nick Smith, Jr.</v>
      </c>
      <c r="B402" s="9" t="str">
        <f t="array" ref="B402:C402">IFNA(INDEX(Inputs!C:D,MATCH(A402,Inputs!B:B,)),"")</f>
        <v>SG</v>
      </c>
      <c r="C402" s="9" t="s">
        <v>35</v>
      </c>
      <c r="D402" s="9" t="str">
        <f t="array" ref="D402">ifna(INDEX(Inputs!F:F,MATCH(A402,Inputs!B:B,0)),"")</f>
        <v>BOS</v>
      </c>
      <c r="E402" s="10" t="str">
        <f t="array" ref="E402">IFNA(INDEX('Player Page'!E:E,MATCH(A402,'Player Page'!A:A,)),"")</f>
        <v/>
      </c>
      <c r="F402" s="10"/>
      <c r="G402" s="10"/>
      <c r="H402" s="12" t="str">
        <f t="array" ref="H402">ifna(XLOOKUP(A402,'Recent Minutes Tracker'!A:A,'Recent Minutes Tracker'!P:P,""))</f>
        <v/>
      </c>
      <c r="I402" s="11">
        <f t="array" ref="I402">IFNA(INDEX('Opponent Defense'!$D$37:$D$67,MATCH(D402,'Opponent Defense'!$A$37:$A$67)),"")</f>
        <v>0.9582521983</v>
      </c>
      <c r="J402" s="11"/>
      <c r="K402" s="11">
        <f t="array" ref="K402">ifna(INDEX('Team Defense Hashtag Basketball'!N:N,MATCH(B402&amp;D402,'Team Defense Hashtag Basketball'!A:A,0)),"")</f>
        <v>0.971990916</v>
      </c>
      <c r="L402" s="11"/>
      <c r="M402" s="11"/>
    </row>
    <row r="403" hidden="1">
      <c r="A403" s="2" t="str">
        <f>Inputs!B7</f>
        <v>Nickeil Alexander-Walker</v>
      </c>
      <c r="B403" s="9" t="str">
        <f t="array" ref="B403:C403">IFNA(INDEX(Inputs!C:D,MATCH(A403,Inputs!B:B,)),"")</f>
        <v>SG</v>
      </c>
      <c r="C403" s="9" t="s">
        <v>51</v>
      </c>
      <c r="D403" s="9" t="str">
        <f t="array" ref="D403">ifna(INDEX(Inputs!F:F,MATCH(A403,Inputs!B:B,0)),"")</f>
        <v>ATL</v>
      </c>
      <c r="E403" s="10">
        <f t="array" ref="E403">IFNA(INDEX('Player Page'!E:E,MATCH(A403,'Player Page'!A:A,)),"")</f>
        <v>6.9</v>
      </c>
      <c r="F403" s="10"/>
      <c r="G403" s="10"/>
      <c r="H403" s="12">
        <f t="array" ref="H403">ifna(XLOOKUP(A403,'Recent Minutes Tracker'!A:A,'Recent Minutes Tracker'!P:P,""))</f>
        <v>22.66666667</v>
      </c>
      <c r="I403" s="11">
        <f t="array" ref="I403">IFNA(INDEX('Opponent Defense'!$D$37:$D$67,MATCH(D403,'Opponent Defense'!$A$37:$A$67,0)),"")</f>
        <v>1.068537648</v>
      </c>
      <c r="J403" s="11"/>
      <c r="K403" s="11">
        <f t="array" ref="K403">ifna(INDEX('Team Defense Hashtag Basketball'!N:N,MATCH(B403&amp;D403,'Team Defense Hashtag Basketball'!A:A,0)),"")</f>
        <v>0.9992429977</v>
      </c>
      <c r="L403" s="11"/>
      <c r="M403" s="11"/>
      <c r="N403" s="14">
        <f>E403*I403*K403</f>
        <v>7.367328463</v>
      </c>
      <c r="O403" s="11"/>
      <c r="Q403" s="11"/>
    </row>
    <row r="404" hidden="1">
      <c r="A404" s="2" t="str">
        <f>Inputs!B406</f>
        <v>Nicolas Batum</v>
      </c>
      <c r="B404" s="9" t="str">
        <f t="array" ref="B404:C404">IFNA(INDEX(Inputs!C:D,MATCH(A404,Inputs!B:B,)),"")</f>
        <v>PF</v>
      </c>
      <c r="C404" s="9" t="s">
        <v>52</v>
      </c>
      <c r="D404" s="9" t="str">
        <f t="array" ref="D404">ifna(INDEX(Inputs!F:F,MATCH(A404,Inputs!B:B,0)),"")</f>
        <v>ORL</v>
      </c>
      <c r="E404" s="10">
        <f t="array" ref="E404">IFNA(INDEX('Player Page'!E:E,MATCH(A404,'Player Page'!A:A,)),"")</f>
        <v>5.7</v>
      </c>
      <c r="F404" s="10"/>
      <c r="G404" s="10"/>
      <c r="H404" s="12">
        <f t="array" ref="H404">ifna(XLOOKUP(A404,'Recent Minutes Tracker'!A:A,'Recent Minutes Tracker'!P:P,""))</f>
        <v>31</v>
      </c>
      <c r="I404" s="11">
        <f t="array" ref="I404">IFNA(INDEX('Opponent Defense'!$D$37:$D$67,MATCH(D404,'Opponent Defense'!$A$37:$A$67,0)),"")</f>
        <v>0.9087416282</v>
      </c>
      <c r="J404" s="11"/>
      <c r="K404" s="11">
        <f t="array" ref="K404">ifna(INDEX('Team Defense Hashtag Basketball'!N:N,MATCH(B404&amp;D404,'Team Defense Hashtag Basketball'!A:A,0)),"")</f>
        <v>0.9636871508</v>
      </c>
      <c r="L404" s="11"/>
      <c r="M404" s="11"/>
    </row>
    <row r="405">
      <c r="A405" s="2" t="str">
        <f>Inputs!B131</f>
        <v>Kevin Durant</v>
      </c>
      <c r="B405" s="9" t="str">
        <f t="array" ref="B405:C405">IFNA(INDEX(Inputs!C:D,MATCH(A405,Inputs!B:B,)),"")</f>
        <v>SF</v>
      </c>
      <c r="C405" s="9" t="s">
        <v>42</v>
      </c>
      <c r="D405" s="9" t="str">
        <f t="array" ref="D405">ifna(XLOOKUP(A405,Inputs!B:B,Inputs!F:F,""))</f>
        <v>SAC</v>
      </c>
      <c r="E405" s="10">
        <f t="array" ref="E405">IFNA(INDEX('Player Page'!E:E,MATCH(A405,'Player Page'!A:A,)),"")</f>
        <v>28.2</v>
      </c>
      <c r="F405" s="12">
        <f t="array" ref="F405">IFNA(INDEX('Player Page'!F:F,MATCH(A405,'Player Page'!A:A,)),"")</f>
        <v>0.7560321716</v>
      </c>
      <c r="G405" s="12">
        <f t="array" ref="G405">XLOOKUP(A405,'PPM L10'!B:B,'PPM L10'!X:X)</f>
        <v>0.6916666667</v>
      </c>
      <c r="H405" s="12">
        <f t="array" ref="H405">ifna(XLOOKUP(A405,'Recent Minutes Tracker'!A:A,'Recent Minutes Tracker'!P:P,""))</f>
        <v>36.13333333</v>
      </c>
      <c r="I405" s="11">
        <f t="array" ref="I405">IFNA(INDEX('Opponent Defense'!$E$37:$E$67,MATCH(D405,'Opponent Defense'!$A$37:$A$67,0)),"")</f>
        <v>1.012316616</v>
      </c>
      <c r="J405" s="11">
        <f t="array" ref="J405">IFNA(INDEX('Opponent Defense'!$E$105:$E$134,MATCH(D405,'Opponent Defense'!$A$105:$A$134,0)),"")</f>
        <v>0.9458720945</v>
      </c>
      <c r="K405" s="11">
        <f t="array" ref="K405">ifna(INDEX('Team Defense Hashtag Basketball'!N:N,MATCH(B405&amp;D405,'Team Defense Hashtag Basketball'!A:A,0)),"")</f>
        <v>1.020979021</v>
      </c>
      <c r="L405" s="11">
        <f t="shared" ref="L405:L406" si="236">I405*0.1+J405*0.4+K405*0.5</f>
        <v>0.9900700099</v>
      </c>
      <c r="M405" s="13">
        <f t="shared" ref="M405:M406" si="237">(F405+G405)/2*L405</f>
        <v>0.7166616015</v>
      </c>
      <c r="N405" s="14">
        <f t="shared" ref="N405:N406" si="238">M405*L405*H405</f>
        <v>25.63823174</v>
      </c>
      <c r="O405" s="15"/>
      <c r="P405" s="9" t="str">
        <f t="shared" ref="P405:P406" si="239">if(O405="","",N405-O405)</f>
        <v/>
      </c>
      <c r="Q405" s="16">
        <f>iferror(if(L405&gt;1,(L405-1)/'Matchup Rating'!$E$4+5,(L405-1)/'Matchup Rating'!$E$9+5),"")</f>
        <v>4.778452568</v>
      </c>
      <c r="R405" s="17">
        <f t="array" ref="R405">IFNA(INDEX('Player Page'!J:J,MATCH(A405,'Player Page'!A:A,0)),"")</f>
        <v>2.3</v>
      </c>
      <c r="S405" s="10">
        <f t="array" ref="S405">IFNA(INDEX('Player Page'!K:K,MATCH(A405,'Player Page'!A:A,0)),"")</f>
        <v>5.1</v>
      </c>
      <c r="T405" s="10">
        <f t="array" ref="T405">IFNA(INDEX('Player Page'!L:L,MATCH(A405,'Player Page'!A:A,0)),"")</f>
        <v>45.3</v>
      </c>
      <c r="U405" s="18">
        <f t="array" ref="U405">ifna(IF(OR(B405="PG",B405="SG"),XLOOKUP(D405,'Opponent Shot Stats'!$A$41:$A$70,'Opponent Shot Stats'!$R$41:$R$70),IF(OR(B405="SF",B405="PF"),XLOOKUP(D405,'Opponent Shot Stats'!$A$111:$A$140,'Opponent Shot Stats'!$R$111:$R$140),XLOOKUP(D405,'Opponent Shot Stats'!$A$181:$A$210,'Opponent Shot Stats'!$R$181:$R$210))),"")</f>
        <v>0.8808724832</v>
      </c>
      <c r="V405" s="19">
        <f t="shared" ref="V405:V406" si="240">R405*U405</f>
        <v>2.026006711</v>
      </c>
      <c r="W405" s="20">
        <f t="shared" ref="W405:W406" si="241">V405-R405</f>
        <v>-0.2739932886</v>
      </c>
      <c r="X405" s="9" t="str">
        <f t="array" ref="X405">ifna(XLOOKUP(A405,'Recent Minutes Tracker'!A:A,'Recent Minutes Tracker'!O:O),"")</f>
        <v/>
      </c>
      <c r="Y405" s="10">
        <f t="array" ref="Y405">ifna(XLOOKUP(A405,'Recent Minutes Tracker'!A:A,'Recent Minutes Tracker'!M:M),"")</f>
        <v>0.4</v>
      </c>
    </row>
    <row r="406">
      <c r="A406" s="2" t="str">
        <f>Inputs!B431</f>
        <v>Eric Gordon</v>
      </c>
      <c r="B406" s="9" t="str">
        <f t="array" ref="B406:C406">IFNA(INDEX(Inputs!C:D,MATCH(A406,Inputs!B:B,)),"")</f>
        <v>SG</v>
      </c>
      <c r="C406" s="9" t="s">
        <v>42</v>
      </c>
      <c r="D406" s="9" t="str">
        <f t="array" ref="D406">ifna(XLOOKUP(A406,Inputs!B:B,Inputs!F:F,""))</f>
        <v>SAC</v>
      </c>
      <c r="E406" s="10">
        <f t="array" ref="E406">IFNA(INDEX('Player Page'!E:E,MATCH(A406,'Player Page'!A:A,)),"")</f>
        <v>12.6</v>
      </c>
      <c r="F406" s="12">
        <f t="array" ref="F406">IFNA(INDEX('Player Page'!F:F,MATCH(A406,'Player Page'!A:A,)),"")</f>
        <v>0.417218543</v>
      </c>
      <c r="G406" s="12">
        <f t="array" ref="G406">XLOOKUP(A406,'PPM L10'!B:B,'PPM L10'!X:X)</f>
        <v>0.3111111111</v>
      </c>
      <c r="H406" s="12">
        <f t="array" ref="H406">ifna(XLOOKUP(A406,'Recent Minutes Tracker'!A:A,'Recent Minutes Tracker'!P:P,""))</f>
        <v>20.23333333</v>
      </c>
      <c r="I406" s="11">
        <f t="array" ref="I406">IFNA(INDEX('Opponent Defense'!$E$37:$E$67,MATCH(D406,'Opponent Defense'!$A$37:$A$67,0)),"")</f>
        <v>1.012316616</v>
      </c>
      <c r="J406" s="11">
        <f t="array" ref="J406">IFNA(INDEX('Opponent Defense'!$E$105:$E$134,MATCH(D406,'Opponent Defense'!$A$105:$A$134,0)),"")</f>
        <v>0.9458720945</v>
      </c>
      <c r="K406" s="11">
        <f t="array" ref="K406">ifna(INDEX('Team Defense Hashtag Basketball'!N:N,MATCH(B406&amp;D406,'Team Defense Hashtag Basketball'!A:A,0)),"")</f>
        <v>1.008327025</v>
      </c>
      <c r="L406" s="11">
        <f t="shared" si="236"/>
        <v>0.9837440119</v>
      </c>
      <c r="M406" s="13">
        <f t="shared" si="237"/>
        <v>0.358244968</v>
      </c>
      <c r="N406" s="14">
        <f t="shared" si="238"/>
        <v>7.130658487</v>
      </c>
      <c r="O406" s="15"/>
      <c r="P406" s="9" t="str">
        <f t="shared" si="239"/>
        <v/>
      </c>
      <c r="Q406" s="16">
        <f>iferror(if(L406&gt;1,(L406-1)/'Matchup Rating'!$E$4+5,(L406-1)/'Matchup Rating'!$E$9+5),"")</f>
        <v>4.637313596</v>
      </c>
      <c r="R406" s="17">
        <f t="array" ref="R406">IFNA(INDEX('Player Page'!J:J,MATCH(A406,'Player Page'!A:A,0)),"")</f>
        <v>2.5</v>
      </c>
      <c r="S406" s="10">
        <f t="array" ref="S406">IFNA(INDEX('Player Page'!K:K,MATCH(A406,'Player Page'!A:A,0)),"")</f>
        <v>6.6</v>
      </c>
      <c r="T406" s="10">
        <f t="array" ref="T406">IFNA(INDEX('Player Page'!L:L,MATCH(A406,'Player Page'!A:A,0)),"")</f>
        <v>38.4</v>
      </c>
      <c r="U406" s="18">
        <f t="array" ref="U406">ifna(IF(OR(B406="PG",B406="SG"),XLOOKUP(D406,'Opponent Shot Stats'!$A$41:$A$70,'Opponent Shot Stats'!$R$41:$R$70),IF(OR(B406="SF",B406="PF"),XLOOKUP(D406,'Opponent Shot Stats'!$A$111:$A$140,'Opponent Shot Stats'!$R$111:$R$140),XLOOKUP(D406,'Opponent Shot Stats'!$A$181:$A$210,'Opponent Shot Stats'!$R$181:$R$210))),"")</f>
        <v>0.8228718831</v>
      </c>
      <c r="V406" s="19">
        <f t="shared" si="240"/>
        <v>2.057179708</v>
      </c>
      <c r="W406" s="20">
        <f t="shared" si="241"/>
        <v>-0.4428202923</v>
      </c>
      <c r="X406" s="9" t="str">
        <f t="array" ref="X406">ifna(XLOOKUP(A406,'Recent Minutes Tracker'!A:A,'Recent Minutes Tracker'!O:O),"")</f>
        <v/>
      </c>
      <c r="Y406" s="10">
        <f t="array" ref="Y406">ifna(XLOOKUP(A406,'Recent Minutes Tracker'!A:A,'Recent Minutes Tracker'!M:M),"")</f>
        <v>-1.3</v>
      </c>
    </row>
    <row r="407" hidden="1">
      <c r="A407" s="2" t="str">
        <f>Inputs!B319</f>
        <v>Nikola Jovic</v>
      </c>
      <c r="B407" s="9" t="str">
        <f t="array" ref="B407:C407">IFNA(INDEX(Inputs!C:D,MATCH(A407,Inputs!B:B,)),"")</f>
        <v>PF</v>
      </c>
      <c r="C407" s="9" t="s">
        <v>46</v>
      </c>
      <c r="D407" s="9" t="str">
        <f t="array" ref="D407">ifna(INDEX(Inputs!F:F,MATCH(A407,Inputs!B:B,0)),"")</f>
        <v>TOR</v>
      </c>
      <c r="E407" s="10" t="str">
        <f t="array" ref="E407">IFNA(INDEX('Player Page'!E:E,MATCH(A407,'Player Page'!A:A,)),"")</f>
        <v/>
      </c>
      <c r="F407" s="10"/>
      <c r="G407" s="10"/>
      <c r="H407" s="12">
        <f t="array" ref="H407">ifna(XLOOKUP(A407,'Recent Minutes Tracker'!A:A,'Recent Minutes Tracker'!P:P,""))</f>
        <v>21.1</v>
      </c>
      <c r="I407" s="11">
        <f t="array" ref="I407">IFNA(INDEX('Opponent Defense'!$D$37:$D$67,MATCH(D407,'Opponent Defense'!$A$37:$A$67)),"")</f>
        <v>1.019289039</v>
      </c>
      <c r="J407" s="11"/>
      <c r="K407" s="11">
        <f t="array" ref="K407">ifna(INDEX('Team Defense Hashtag Basketball'!N:N,MATCH(B407&amp;D407,'Team Defense Hashtag Basketball'!A:A,0)),"")</f>
        <v>1.163873371</v>
      </c>
      <c r="L407" s="11"/>
      <c r="M407" s="11"/>
    </row>
    <row r="408">
      <c r="A408" s="2" t="str">
        <f>Inputs!B8</f>
        <v>Grayson Allen</v>
      </c>
      <c r="B408" s="9" t="str">
        <f t="array" ref="B408:C408">IFNA(INDEX(Inputs!C:D,MATCH(A408,Inputs!B:B,)),"")</f>
        <v>SG</v>
      </c>
      <c r="C408" s="9" t="s">
        <v>42</v>
      </c>
      <c r="D408" s="9" t="str">
        <f t="array" ref="D408">ifna(XLOOKUP(A408,Inputs!B:B,Inputs!F:F,""))</f>
        <v>SAC</v>
      </c>
      <c r="E408" s="10">
        <f t="array" ref="E408">IFNA(INDEX('Player Page'!E:E,MATCH(A408,'Player Page'!A:A,)),"")</f>
        <v>13.2</v>
      </c>
      <c r="F408" s="12">
        <f t="array" ref="F408">IFNA(INDEX('Player Page'!F:F,MATCH(A408,'Player Page'!A:A,)),"")</f>
        <v>0.4</v>
      </c>
      <c r="G408" s="12">
        <f t="array" ref="G408">XLOOKUP(A408,'PPM L10'!B:B,'PPM L10'!X:X)</f>
        <v>0.4638888889</v>
      </c>
      <c r="H408" s="12">
        <f t="array" ref="H408">ifna(XLOOKUP(A408,'Recent Minutes Tracker'!A:A,'Recent Minutes Tracker'!P:P,""))</f>
        <v>33.53333333</v>
      </c>
      <c r="I408" s="11">
        <f t="array" ref="I408">IFNA(INDEX('Opponent Defense'!$E$37:$E$67,MATCH(D408,'Opponent Defense'!$A$37:$A$67,0)),"")</f>
        <v>1.012316616</v>
      </c>
      <c r="J408" s="11">
        <f t="array" ref="J408">IFNA(INDEX('Opponent Defense'!$E$105:$E$134,MATCH(D408,'Opponent Defense'!$A$105:$A$134,0)),"")</f>
        <v>0.9458720945</v>
      </c>
      <c r="K408" s="11">
        <f t="array" ref="K408">ifna(INDEX('Team Defense Hashtag Basketball'!N:N,MATCH(B408&amp;D408,'Team Defense Hashtag Basketball'!A:A,0)),"")</f>
        <v>1.008327025</v>
      </c>
      <c r="L408" s="11">
        <f>I408*0.1+J408*0.4+K408*0.5</f>
        <v>0.9837440119</v>
      </c>
      <c r="M408" s="13">
        <f>(F408+G408)/2*L408</f>
        <v>0.4249227607</v>
      </c>
      <c r="N408" s="14">
        <f>M408*L408*H408</f>
        <v>14.01744375</v>
      </c>
      <c r="O408" s="15"/>
      <c r="P408" s="9" t="str">
        <f>if(O408="","",N408-O408)</f>
        <v/>
      </c>
      <c r="Q408" s="16">
        <f>iferror(if(L408&gt;1,(L408-1)/'Matchup Rating'!$E$4+5,(L408-1)/'Matchup Rating'!$E$9+5),"")</f>
        <v>4.637313596</v>
      </c>
      <c r="R408" s="17">
        <f t="array" ref="R408">IFNA(INDEX('Player Page'!J:J,MATCH(A408,'Player Page'!A:A,0)),"")</f>
        <v>2.6</v>
      </c>
      <c r="S408" s="10">
        <f t="array" ref="S408">IFNA(INDEX('Player Page'!K:K,MATCH(A408,'Player Page'!A:A,0)),"")</f>
        <v>5.3</v>
      </c>
      <c r="T408" s="10">
        <f t="array" ref="T408">IFNA(INDEX('Player Page'!L:L,MATCH(A408,'Player Page'!A:A,0)),"")</f>
        <v>49.6</v>
      </c>
      <c r="U408" s="18">
        <f t="array" ref="U408">ifna(IF(OR(B408="PG",B408="SG"),XLOOKUP(D408,'Opponent Shot Stats'!$A$41:$A$70,'Opponent Shot Stats'!$R$41:$R$70),IF(OR(B408="SF",B408="PF"),XLOOKUP(D408,'Opponent Shot Stats'!$A$111:$A$140,'Opponent Shot Stats'!$R$111:$R$140),XLOOKUP(D408,'Opponent Shot Stats'!$A$181:$A$210,'Opponent Shot Stats'!$R$181:$R$210))),"")</f>
        <v>0.8228718831</v>
      </c>
      <c r="V408" s="19">
        <f>R408*U408</f>
        <v>2.139466896</v>
      </c>
      <c r="W408" s="20">
        <f>V408-R408</f>
        <v>-0.460533104</v>
      </c>
      <c r="X408" s="9" t="str">
        <f t="array" ref="X408">ifna(XLOOKUP(A408,'Recent Minutes Tracker'!A:A,'Recent Minutes Tracker'!O:O),"")</f>
        <v/>
      </c>
      <c r="Y408" s="10">
        <f t="array" ref="Y408">ifna(XLOOKUP(A408,'Recent Minutes Tracker'!A:A,'Recent Minutes Tracker'!M:M),"")</f>
        <v>2.2</v>
      </c>
    </row>
    <row r="409" hidden="1">
      <c r="A409" s="2" t="str">
        <f>Inputs!B58</f>
        <v>Noah Clowney</v>
      </c>
      <c r="B409" s="9" t="str">
        <f t="array" ref="B409:C409">IFNA(INDEX(Inputs!C:D,MATCH(A409,Inputs!B:B,)),"")</f>
        <v>PF</v>
      </c>
      <c r="C409" s="9" t="s">
        <v>38</v>
      </c>
      <c r="D409" s="9" t="str">
        <f t="array" ref="D409">ifna(INDEX(Inputs!F:F,MATCH(A409,Inputs!B:B,0)),"")</f>
        <v>NYK</v>
      </c>
      <c r="E409" s="10" t="str">
        <f t="array" ref="E409">IFNA(INDEX('Player Page'!E:E,MATCH(A409,'Player Page'!A:A,)),"")</f>
        <v/>
      </c>
      <c r="F409" s="10"/>
      <c r="G409" s="10"/>
      <c r="H409" s="12">
        <f t="array" ref="H409">ifna(XLOOKUP(A409,'Recent Minutes Tracker'!A:A,'Recent Minutes Tracker'!P:P,""))</f>
        <v>21.83333333</v>
      </c>
      <c r="I409" s="11">
        <f t="array" ref="I409">IFNA(INDEX('Opponent Defense'!$D$37:$D$67,MATCH(D409,'Opponent Defense'!$A$37:$A$67,0)),"")</f>
        <v>0.8877847731</v>
      </c>
      <c r="J409" s="11"/>
      <c r="K409" s="11">
        <f t="array" ref="K409">ifna(INDEX('Team Defense Hashtag Basketball'!N:N,MATCH(B409&amp;D409,'Team Defense Hashtag Basketball'!A:A,0)),"")</f>
        <v>0.9450651769</v>
      </c>
      <c r="L409" s="11"/>
      <c r="M409" s="11"/>
    </row>
    <row r="410">
      <c r="A410" s="2" t="str">
        <f>Inputs!B37</f>
        <v>Bradley Beal</v>
      </c>
      <c r="B410" s="9" t="str">
        <f t="array" ref="B410:C410">IFNA(INDEX(Inputs!C:D,MATCH(A410,Inputs!B:B,)),"")</f>
        <v>SG</v>
      </c>
      <c r="C410" s="9" t="s">
        <v>42</v>
      </c>
      <c r="D410" s="9" t="str">
        <f t="array" ref="D410">ifna(INDEX(Inputs!F:F,MATCH(A410,Inputs!B:B,0)),"")</f>
        <v>SAC</v>
      </c>
      <c r="E410" s="10">
        <f t="array" ref="E410">IFNA(INDEX('Player Page'!E:E,MATCH(A410,'Player Page'!A:A,)),"")</f>
        <v>18.2</v>
      </c>
      <c r="F410" s="12">
        <f t="array" ref="F410">IFNA(INDEX('Player Page'!F:F,MATCH(A410,'Player Page'!A:A,)),"")</f>
        <v>0.5617283951</v>
      </c>
      <c r="G410" s="12">
        <f t="array" ref="G410">XLOOKUP(A410,'PPM L10'!B:B,'PPM L10'!X:X)</f>
        <v>0.3833333333</v>
      </c>
      <c r="H410" s="12">
        <f t="array" ref="H410">ifna(XLOOKUP(A410,'Recent Minutes Tracker'!A:A,'Recent Minutes Tracker'!P:P,""))</f>
        <v>33.23333333</v>
      </c>
      <c r="I410" s="11">
        <f t="array" ref="I410">IFNA(INDEX('Opponent Defense'!$E$37:$E$67,MATCH(D410,'Opponent Defense'!$A$37:$A$67,0)),"")</f>
        <v>1.012316616</v>
      </c>
      <c r="J410" s="11">
        <f t="array" ref="J410">IFNA(INDEX('Opponent Defense'!$E$105:$E$134,MATCH(D410,'Opponent Defense'!$A$105:$A$134,0)),"")</f>
        <v>0.9458720945</v>
      </c>
      <c r="K410" s="11">
        <f t="array" ref="K410">ifna(INDEX('Team Defense Hashtag Basketball'!N:N,MATCH(B410&amp;D410,'Team Defense Hashtag Basketball'!A:A,0)),"")</f>
        <v>1.008327025</v>
      </c>
      <c r="L410" s="11">
        <f t="shared" ref="L410:L411" si="242">I410*0.1+J410*0.4+K410*0.5</f>
        <v>0.9837440119</v>
      </c>
      <c r="M410" s="13">
        <f t="shared" ref="M410:M411" si="243">(F410+G410)/2*L410</f>
        <v>0.4648494081</v>
      </c>
      <c r="N410" s="14">
        <f t="shared" ref="N410:N411" si="244">M410*L410*H410</f>
        <v>15.19736477</v>
      </c>
      <c r="O410" s="15"/>
      <c r="P410" s="9" t="str">
        <f t="shared" ref="P410:P411" si="245">if(O410="","",N410-O410)</f>
        <v/>
      </c>
      <c r="Q410" s="16">
        <f>iferror(if(L410&gt;1,(L410-1)/'Matchup Rating'!$E$4+5,(L410-1)/'Matchup Rating'!$E$9+5),"")</f>
        <v>4.637313596</v>
      </c>
      <c r="R410" s="17">
        <f t="array" ref="R410">IFNA(INDEX('Player Page'!J:J,MATCH(A410,'Player Page'!A:A,0)),"")</f>
        <v>1.7</v>
      </c>
      <c r="S410" s="10">
        <f t="array" ref="S410">IFNA(INDEX('Player Page'!K:K,MATCH(A410,'Player Page'!A:A,0)),"")</f>
        <v>4.4</v>
      </c>
      <c r="T410" s="10" t="str">
        <f t="array" ref="T410">IFNA(INDEX('Player Page'!L:L,MATCH(A410,'Player Page'!A:A,0)),"")</f>
        <v/>
      </c>
      <c r="U410" s="18">
        <f t="array" ref="U410">ifna(IF(OR(B410="PG",B410="SG"),XLOOKUP(D410,'Opponent Shot Stats'!$A$41:$A$70,'Opponent Shot Stats'!$R$41:$R$70),IF(OR(B410="SF",B410="PF"),XLOOKUP(D410,'Opponent Shot Stats'!$A$111:$A$140,'Opponent Shot Stats'!$R$111:$R$140),XLOOKUP(D410,'Opponent Shot Stats'!$A$181:$A$210,'Opponent Shot Stats'!$R$181:$R$210))),"")</f>
        <v>0.8228718831</v>
      </c>
      <c r="V410" s="19">
        <f t="shared" ref="V410:V411" si="246">R410*U410</f>
        <v>1.398882201</v>
      </c>
      <c r="W410" s="20">
        <f t="shared" ref="W410:W411" si="247">V410-R410</f>
        <v>-0.3011177988</v>
      </c>
      <c r="X410" s="9" t="str">
        <f t="array" ref="X410">ifna(XLOOKUP(A410,'Recent Minutes Tracker'!A:A,'Recent Minutes Tracker'!O:O),"")</f>
        <v/>
      </c>
      <c r="Y410" s="10">
        <f t="array" ref="Y410">ifna(XLOOKUP(A410,'Recent Minutes Tracker'!A:A,'Recent Minutes Tracker'!M:M),"")</f>
        <v>-0.9</v>
      </c>
    </row>
    <row r="411">
      <c r="A411" s="2" t="str">
        <f>Inputs!B53</f>
        <v>Devin Booker</v>
      </c>
      <c r="B411" s="9" t="str">
        <f t="array" ref="B411:C411">IFNA(INDEX(Inputs!C:D,MATCH(A411,Inputs!B:B,)),"")</f>
        <v>PG</v>
      </c>
      <c r="C411" s="9" t="s">
        <v>42</v>
      </c>
      <c r="D411" s="9" t="str">
        <f t="array" ref="D411">ifna(XLOOKUP(A411,Inputs!B:B,Inputs!F:F,""))</f>
        <v>SAC</v>
      </c>
      <c r="E411" s="10">
        <f t="array" ref="E411">IFNA(INDEX('Player Page'!E:E,MATCH(A411,'Player Page'!A:A,)),"")</f>
        <v>28.2</v>
      </c>
      <c r="F411" s="12">
        <f t="array" ref="F411">IFNA(INDEX('Player Page'!F:F,MATCH(A411,'Player Page'!A:A,)),"")</f>
        <v>0.7768595041</v>
      </c>
      <c r="G411" s="12">
        <f t="array" ref="G411">XLOOKUP(A411,'PPM L10'!B:B,'PPM L10'!X:X)</f>
        <v>0.7888888889</v>
      </c>
      <c r="H411" s="12">
        <f t="array" ref="H411">ifna(XLOOKUP(A411,'Recent Minutes Tracker'!A:A,'Recent Minutes Tracker'!P:P,""))</f>
        <v>35.63333333</v>
      </c>
      <c r="I411" s="11">
        <f t="array" ref="I411">IFNA(INDEX('Opponent Defense'!$E$37:$E$67,MATCH(D411,'Opponent Defense'!$A$37:$A$67,0)),"")</f>
        <v>1.012316616</v>
      </c>
      <c r="J411" s="11">
        <f t="array" ref="J411">IFNA(INDEX('Opponent Defense'!$E$105:$E$134,MATCH(D411,'Opponent Defense'!$A$105:$A$134,0)),"")</f>
        <v>0.9458720945</v>
      </c>
      <c r="K411" s="11">
        <f t="array" ref="K411">ifna(INDEX('Team Defense Hashtag Basketball'!N:N,MATCH(B411&amp;D411,'Team Defense Hashtag Basketball'!A:A,0)),"")</f>
        <v>0.9680170576</v>
      </c>
      <c r="L411" s="11">
        <f t="shared" si="242"/>
        <v>0.9635890282</v>
      </c>
      <c r="M411" s="13">
        <f t="shared" si="243"/>
        <v>0.7543689862</v>
      </c>
      <c r="N411" s="14">
        <f t="shared" si="244"/>
        <v>25.9019298</v>
      </c>
      <c r="O411" s="15"/>
      <c r="P411" s="9" t="str">
        <f t="shared" si="245"/>
        <v/>
      </c>
      <c r="Q411" s="16">
        <f>iferror(if(L411&gt;1,(L411-1)/'Matchup Rating'!$E$4+5,(L411-1)/'Matchup Rating'!$E$9+5),"")</f>
        <v>4.187636928</v>
      </c>
      <c r="R411" s="17">
        <f t="array" ref="R411">IFNA(INDEX('Player Page'!J:J,MATCH(A411,'Player Page'!A:A,0)),"")</f>
        <v>2.3</v>
      </c>
      <c r="S411" s="10">
        <f t="array" ref="S411">IFNA(INDEX('Player Page'!K:K,MATCH(A411,'Player Page'!A:A,0)),"")</f>
        <v>6</v>
      </c>
      <c r="T411" s="10">
        <f t="array" ref="T411">IFNA(INDEX('Player Page'!L:L,MATCH(A411,'Player Page'!A:A,0)),"")</f>
        <v>38.8</v>
      </c>
      <c r="U411" s="18">
        <f t="array" ref="U411">ifna(IF(OR(B411="PG",B411="SG"),XLOOKUP(D411,'Opponent Shot Stats'!$A$41:$A$70,'Opponent Shot Stats'!$R$41:$R$70),IF(OR(B411="SF",B411="PF"),XLOOKUP(D411,'Opponent Shot Stats'!$A$111:$A$140,'Opponent Shot Stats'!$R$111:$R$140),XLOOKUP(D411,'Opponent Shot Stats'!$A$181:$A$210,'Opponent Shot Stats'!$R$181:$R$210))),"")</f>
        <v>0.8228718831</v>
      </c>
      <c r="V411" s="19">
        <f t="shared" si="246"/>
        <v>1.892605331</v>
      </c>
      <c r="W411" s="20">
        <f t="shared" si="247"/>
        <v>-0.407394669</v>
      </c>
      <c r="X411" s="9" t="str">
        <f t="array" ref="X411">ifna(XLOOKUP(A411,'Recent Minutes Tracker'!A:A,'Recent Minutes Tracker'!O:O),"")</f>
        <v/>
      </c>
      <c r="Y411" s="10">
        <f t="array" ref="Y411">ifna(XLOOKUP(A411,'Recent Minutes Tracker'!A:A,'Recent Minutes Tracker'!M:M),"")</f>
        <v>1.7</v>
      </c>
    </row>
    <row r="412" hidden="1">
      <c r="A412" s="2" t="str">
        <f>Inputs!B5</f>
        <v>Ochai Agbaji</v>
      </c>
      <c r="B412" s="9" t="str">
        <f t="array" ref="B412:C412">IFNA(INDEX(Inputs!C:D,MATCH(A412,Inputs!B:B,)),"")</f>
        <v>SF</v>
      </c>
      <c r="C412" s="9" t="s">
        <v>45</v>
      </c>
      <c r="D412" s="9" t="str">
        <f t="array" ref="D412">ifna(INDEX(Inputs!F:F,MATCH(A412,Inputs!B:B,0)),"")</f>
        <v>MIA</v>
      </c>
      <c r="E412" s="10">
        <f t="array" ref="E412">IFNA(INDEX('Player Page'!E:E,MATCH(A412,'Player Page'!A:A,)),"")</f>
        <v>5.4</v>
      </c>
      <c r="F412" s="10"/>
      <c r="G412" s="10"/>
      <c r="H412" s="12">
        <f t="array" ref="H412">ifna(XLOOKUP(A412,'Recent Minutes Tracker'!A:A,'Recent Minutes Tracker'!P:P,""))</f>
        <v>30.2</v>
      </c>
      <c r="I412" s="11">
        <f t="array" ref="I412">IFNA(INDEX('Opponent Defense'!$D$37:$D$67,MATCH(D412,'Opponent Defense'!$A$37:$A$67,0)),"")</f>
        <v>0.9202678985</v>
      </c>
      <c r="J412" s="11"/>
      <c r="K412" s="11">
        <f t="array" ref="K412">ifna(INDEX('Team Defense Hashtag Basketball'!N:N,MATCH(B412&amp;D412,'Team Defense Hashtag Basketball'!A:A,0)),"")</f>
        <v>0.951048951</v>
      </c>
      <c r="L412" s="11"/>
      <c r="M412" s="11"/>
      <c r="N412" s="14">
        <f>E412*I412*K412</f>
        <v>4.726187025</v>
      </c>
      <c r="O412" s="11"/>
      <c r="Q412" s="11"/>
    </row>
    <row r="413">
      <c r="A413" s="2" t="str">
        <f>Inputs!B436</f>
        <v>Jusuf Nurkic</v>
      </c>
      <c r="B413" s="9" t="str">
        <f t="array" ref="B413:C413">IFNA(INDEX(Inputs!C:D,MATCH(A413,Inputs!B:B,)),"")</f>
        <v>C</v>
      </c>
      <c r="C413" s="9" t="s">
        <v>42</v>
      </c>
      <c r="D413" s="9" t="str">
        <f t="array" ref="D413">ifna(XLOOKUP(A413,Inputs!B:B,Inputs!F:F,""))</f>
        <v>SAC</v>
      </c>
      <c r="E413" s="10">
        <f t="array" ref="E413">IFNA(INDEX('Player Page'!E:E,MATCH(A413,'Player Page'!A:A,)),"")</f>
        <v>11.9</v>
      </c>
      <c r="F413" s="12">
        <f t="array" ref="F413">IFNA(INDEX('Player Page'!F:F,MATCH(A413,'Player Page'!A:A,)),"")</f>
        <v>0.4358974359</v>
      </c>
      <c r="G413" s="12">
        <f t="array" ref="G413">XLOOKUP(A413,'PPM L10'!B:B,'PPM L10'!X:X)</f>
        <v>0.2944444444</v>
      </c>
      <c r="H413" s="12">
        <f t="array" ref="H413">ifna(XLOOKUP(A413,'Recent Minutes Tracker'!A:A,'Recent Minutes Tracker'!P:P,""))</f>
        <v>29.1</v>
      </c>
      <c r="I413" s="11">
        <f t="array" ref="I413">IFNA(INDEX('Opponent Defense'!$E$37:$E$67,MATCH(D413,'Opponent Defense'!$A$37:$A$67,0)),"")</f>
        <v>1.012316616</v>
      </c>
      <c r="J413" s="11">
        <f t="array" ref="J413">IFNA(INDEX('Opponent Defense'!$E$105:$E$134,MATCH(D413,'Opponent Defense'!$A$105:$A$134,0)),"")</f>
        <v>0.9458720945</v>
      </c>
      <c r="K413" s="11">
        <f t="array" ref="K413">ifna(INDEX('Team Defense Hashtag Basketball'!N:N,MATCH(B413&amp;D413,'Team Defense Hashtag Basketball'!A:A,0)),"")</f>
        <v>0.7705399969</v>
      </c>
      <c r="L413" s="11">
        <f>I413*0.1+J413*0.4+K413*0.5</f>
        <v>0.8648504978</v>
      </c>
      <c r="M413" s="13">
        <f>(F413+G413)/2*L413</f>
        <v>0.3158182694</v>
      </c>
      <c r="N413" s="14">
        <f>M413*L413*H413</f>
        <v>7.948245596</v>
      </c>
      <c r="O413" s="15"/>
      <c r="P413" s="9" t="str">
        <f>if(O413="","",N413-O413)</f>
        <v/>
      </c>
      <c r="Q413" s="16">
        <f>iferror(if(L413&gt;1,(L413-1)/'Matchup Rating'!$E$4+5,(L413-1)/'Matchup Rating'!$E$9+5),"")</f>
        <v>1.98468733</v>
      </c>
      <c r="R413" s="17">
        <f t="array" ref="R413">IFNA(INDEX('Player Page'!J:J,MATCH(A413,'Player Page'!A:A,0)),"")</f>
        <v>0.4</v>
      </c>
      <c r="S413" s="10">
        <f t="array" ref="S413">IFNA(INDEX('Player Page'!K:K,MATCH(A413,'Player Page'!A:A,0)),"")</f>
        <v>1.7</v>
      </c>
      <c r="T413" s="10">
        <f t="array" ref="T413">IFNA(INDEX('Player Page'!L:L,MATCH(A413,'Player Page'!A:A,0)),"")</f>
        <v>26.6</v>
      </c>
      <c r="U413" s="18">
        <f t="array" ref="U413">ifna(IF(OR(B413="PG",B413="SG"),XLOOKUP(D413,'Opponent Shot Stats'!$A$41:$A$70,'Opponent Shot Stats'!$R$41:$R$70),IF(OR(B413="SF",B413="PF"),XLOOKUP(D413,'Opponent Shot Stats'!$A$111:$A$140,'Opponent Shot Stats'!$R$111:$R$140),XLOOKUP(D413,'Opponent Shot Stats'!$A$181:$A$210,'Opponent Shot Stats'!$R$181:$R$210))),"")</f>
        <v>0.985915493</v>
      </c>
      <c r="V413" s="19">
        <f>R413*U413</f>
        <v>0.3943661972</v>
      </c>
      <c r="W413" s="20">
        <f>V413-R413</f>
        <v>-0.005633802817</v>
      </c>
      <c r="X413" s="9" t="str">
        <f t="array" ref="X413">ifna(XLOOKUP(A413,'Recent Minutes Tracker'!A:A,'Recent Minutes Tracker'!O:O),"")</f>
        <v/>
      </c>
      <c r="Y413" s="10">
        <f t="array" ref="Y413">ifna(XLOOKUP(A413,'Recent Minutes Tracker'!A:A,'Recent Minutes Tracker'!M:M),"")</f>
        <v>1.7</v>
      </c>
    </row>
    <row r="414" hidden="1">
      <c r="A414" s="2" t="str">
        <f>Inputs!B384</f>
        <v>Olivier Sarr</v>
      </c>
      <c r="B414" s="9" t="str">
        <f t="array" ref="B414:C414">IFNA(INDEX(Inputs!C:D,MATCH(A414,Inputs!B:B,)),"")</f>
        <v>C</v>
      </c>
      <c r="C414" s="9" t="s">
        <v>29</v>
      </c>
      <c r="D414" s="9" t="str">
        <f t="array" ref="D414">ifna(INDEX(Inputs!F:F,MATCH(A414,Inputs!B:B,0)),"")</f>
        <v>MIL</v>
      </c>
      <c r="E414" s="10" t="str">
        <f t="array" ref="E414">IFNA(INDEX('Player Page'!E:E,MATCH(A414,'Player Page'!A:A,)),"")</f>
        <v/>
      </c>
      <c r="F414" s="10"/>
      <c r="G414" s="10"/>
      <c r="H414" s="12" t="str">
        <f t="array" ref="H414">ifna(XLOOKUP(A414,'Recent Minutes Tracker'!A:A,'Recent Minutes Tracker'!P:P,""))</f>
        <v/>
      </c>
      <c r="I414" s="11">
        <f t="array" ref="I414">IFNA(INDEX('Opponent Defense'!$D$37:$D$67,MATCH(D414,'Opponent Defense'!$A$37:$A$67,0)),"")</f>
        <v>0.978685132</v>
      </c>
      <c r="J414" s="11"/>
      <c r="K414" s="11">
        <f t="array" ref="K414">ifna(INDEX('Team Defense Hashtag Basketball'!N:N,MATCH(B414&amp;D414,'Team Defense Hashtag Basketball'!A:A,0)),"")</f>
        <v>0.993346743</v>
      </c>
      <c r="L414" s="11"/>
      <c r="M414" s="11"/>
    </row>
    <row r="415" hidden="1">
      <c r="A415" s="2" t="str">
        <f>Inputs!B156</f>
        <v>Olivier-Maxence Prosper</v>
      </c>
      <c r="B415" s="9" t="str">
        <f t="array" ref="B415:C415">IFNA(INDEX(Inputs!C:D,MATCH(A415,Inputs!B:B,)),"")</f>
        <v>PF</v>
      </c>
      <c r="C415" s="9" t="s">
        <v>27</v>
      </c>
      <c r="D415" s="9" t="str">
        <f t="array" ref="D415">ifna(INDEX(Inputs!F:F,MATCH(A415,Inputs!B:B,0)),"")</f>
        <v>DET</v>
      </c>
      <c r="E415" s="10" t="str">
        <f t="array" ref="E415">IFNA(INDEX('Player Page'!E:E,MATCH(A415,'Player Page'!A:A,)),"")</f>
        <v/>
      </c>
      <c r="F415" s="10"/>
      <c r="G415" s="10"/>
      <c r="H415" s="12">
        <f t="array" ref="H415">ifna(XLOOKUP(A415,'Recent Minutes Tracker'!A:A,'Recent Minutes Tracker'!P:P,""))</f>
        <v>1.266666667</v>
      </c>
      <c r="I415" s="11">
        <f t="array" ref="I415">IFNA(INDEX('Opponent Defense'!$D$37:$D$67,MATCH(D415,'Opponent Defense'!$A$37:$A$67,0)),"")</f>
        <v>1.040769815</v>
      </c>
      <c r="J415" s="11"/>
      <c r="K415" s="11">
        <f t="array" ref="K415">ifna(INDEX('Team Defense Hashtag Basketball'!N:N,MATCH(B415&amp;D415,'Team Defense Hashtag Basketball'!A:A,0)),"")</f>
        <v>1.05679702</v>
      </c>
      <c r="L415" s="11"/>
      <c r="M415" s="11"/>
    </row>
    <row r="416" hidden="1">
      <c r="A416" s="2" t="str">
        <f>Inputs!B529</f>
        <v>Omer Yurtseven</v>
      </c>
      <c r="B416" s="9" t="str">
        <f t="array" ref="B416:C416">IFNA(INDEX(Inputs!C:D,MATCH(A416,Inputs!B:B,)),"")</f>
        <v>C</v>
      </c>
      <c r="C416" s="9" t="s">
        <v>44</v>
      </c>
      <c r="D416" s="9" t="str">
        <f t="array" ref="D416">ifna(INDEX(Inputs!F:F,MATCH(A416,Inputs!B:B,0)),"")</f>
        <v>LAC</v>
      </c>
      <c r="E416" s="10" t="str">
        <f t="array" ref="E416">IFNA(INDEX('Player Page'!E:E,MATCH(A416,'Player Page'!A:A,)),"")</f>
        <v/>
      </c>
      <c r="F416" s="10"/>
      <c r="G416" s="10"/>
      <c r="H416" s="12">
        <f t="array" ref="H416">ifna(XLOOKUP(A416,'Recent Minutes Tracker'!A:A,'Recent Minutes Tracker'!P:P,""))</f>
        <v>19.23333333</v>
      </c>
      <c r="I416" s="11">
        <f t="array" ref="I416">IFNA(INDEX('Opponent Defense'!$D$37:$D$67,MATCH(D416,'Opponent Defense'!$A$37:$A$67,0)),"")</f>
        <v>0.9857580706</v>
      </c>
      <c r="J416" s="11"/>
      <c r="K416" s="11">
        <f t="array" ref="K416">ifna(INDEX('Team Defense Hashtag Basketball'!N:N,MATCH(B416&amp;D416,'Team Defense Hashtag Basketball'!A:A,0)),"")</f>
        <v>0.9237196348</v>
      </c>
      <c r="L416" s="11"/>
      <c r="M416" s="11"/>
      <c r="N416" s="14">
        <f>E416*I416*K416</f>
        <v>0</v>
      </c>
      <c r="O416" s="11"/>
      <c r="Q416" s="11"/>
    </row>
    <row r="417" hidden="1">
      <c r="A417" s="2" t="str">
        <f>Inputs!B45</f>
        <v>Onuralp Bitim</v>
      </c>
      <c r="B417" s="9" t="str">
        <f t="array" ref="B417:C417">IFNA(INDEX(Inputs!C:D,MATCH(A417,Inputs!B:B,)),"")</f>
        <v>SG</v>
      </c>
      <c r="C417" s="9" t="s">
        <v>30</v>
      </c>
      <c r="D417" s="9" t="str">
        <f t="array" ref="D417">ifna(INDEX(Inputs!F:F,MATCH(A417,Inputs!B:B,0)),"")</f>
        <v>WAS</v>
      </c>
      <c r="E417" s="10" t="str">
        <f t="array" ref="E417">IFNA(INDEX('Player Page'!E:E,MATCH(A417,'Player Page'!A:A,)),"")</f>
        <v/>
      </c>
      <c r="F417" s="10"/>
      <c r="G417" s="10"/>
      <c r="H417" s="12">
        <f t="array" ref="H417">ifna(XLOOKUP(A417,'Recent Minutes Tracker'!A:A,'Recent Minutes Tracker'!P:P,""))</f>
        <v>19.66666667</v>
      </c>
      <c r="I417" s="11">
        <f t="array" ref="I417">IFNA(INDEX('Opponent Defense'!$D$37:$D$67,MATCH(D417,'Opponent Defense'!$A$37:$A$67)),"")</f>
        <v>1.019289039</v>
      </c>
      <c r="J417" s="11"/>
      <c r="K417" s="11">
        <f t="array" ref="K417">ifna(INDEX('Team Defense Hashtag Basketball'!N:N,MATCH(B417&amp;D417,'Team Defense Hashtag Basketball'!A:A,0)),"")</f>
        <v>1.108251325</v>
      </c>
      <c r="L417" s="11"/>
      <c r="M417" s="11"/>
    </row>
    <row r="418">
      <c r="A418" s="2" t="str">
        <f>Inputs!B63</f>
        <v>Malcolm Brogdon</v>
      </c>
      <c r="B418" s="9" t="str">
        <f t="array" ref="B418:C418">IFNA(INDEX(Inputs!C:D,MATCH(A418,Inputs!B:B,)),"")</f>
        <v>PG</v>
      </c>
      <c r="C418" s="9" t="s">
        <v>55</v>
      </c>
      <c r="D418" s="9" t="str">
        <f t="array" ref="D418">ifna(XLOOKUP(A418,Inputs!B:B,Inputs!F:F,""))</f>
        <v>HOU</v>
      </c>
      <c r="E418" s="10">
        <f t="array" ref="E418">IFNA(INDEX('Player Page'!E:E,MATCH(A418,'Player Page'!A:A,)),"")</f>
        <v>15.7</v>
      </c>
      <c r="F418" s="12">
        <f t="array" ref="F418">IFNA(INDEX('Player Page'!F:F,MATCH(A418,'Player Page'!A:A,)),"")</f>
        <v>0.5470383275</v>
      </c>
      <c r="G418" s="12">
        <f t="array" ref="G418">XLOOKUP(A418,'PPM L10'!B:B,'PPM L10'!X:X)</f>
        <v>0.5222222222</v>
      </c>
      <c r="H418" s="12" t="str">
        <f t="array" ref="H418">ifna(XLOOKUP(A418,'Recent Minutes Tracker'!A:A,'Recent Minutes Tracker'!P:P,""))</f>
        <v/>
      </c>
      <c r="I418" s="11">
        <f t="array" ref="I418">IFNA(INDEX('Opponent Defense'!$E$37:$E$67,MATCH(D418,'Opponent Defense'!$A$37:$A$67,0)),"")</f>
        <v>1.005676537</v>
      </c>
      <c r="J418" s="11">
        <f t="array" ref="J418">IFNA(INDEX('Opponent Defense'!$E$105:$E$134,MATCH(D418,'Opponent Defense'!$A$105:$A$134,0)),"")</f>
        <v>0.9680082536</v>
      </c>
      <c r="K418" s="11">
        <f t="array" ref="K418">ifna(INDEX('Team Defense Hashtag Basketball'!N:N,MATCH(B418&amp;D418,'Team Defense Hashtag Basketball'!A:A,0)),"")</f>
        <v>1.228144989</v>
      </c>
      <c r="L418" s="11">
        <f>I418*0.1+J418*0.4+K418*0.5</f>
        <v>1.10184345</v>
      </c>
      <c r="M418" s="13">
        <f>(F418+G418)/2*L418</f>
        <v>0.5890788664</v>
      </c>
      <c r="N418" s="14">
        <f>M418*L418*H418</f>
        <v>0</v>
      </c>
      <c r="O418" s="15"/>
      <c r="P418" s="9" t="str">
        <f>if(O418="","",N418-O418)</f>
        <v/>
      </c>
      <c r="Q418" s="16">
        <f>iferror(if(L418&gt;1,(L418-1)/'Matchup Rating'!$E$4+5,(L418-1)/'Matchup Rating'!$E$9+5),"")</f>
        <v>8.052756483</v>
      </c>
      <c r="R418" s="17">
        <f t="array" ref="R418">IFNA(INDEX('Player Page'!J:J,MATCH(A418,'Player Page'!A:A,0)),"")</f>
        <v>2.1</v>
      </c>
      <c r="S418" s="10">
        <f t="array" ref="S418">IFNA(INDEX('Player Page'!K:K,MATCH(A418,'Player Page'!A:A,0)),"")</f>
        <v>5.1</v>
      </c>
      <c r="T418" s="10">
        <f t="array" ref="T418">IFNA(INDEX('Player Page'!L:L,MATCH(A418,'Player Page'!A:A,0)),"")</f>
        <v>41.2</v>
      </c>
      <c r="U418" s="18">
        <f t="array" ref="U418">ifna(IF(OR(B418="PG",B418="SG"),XLOOKUP(D418,'Opponent Shot Stats'!$A$41:$A$70,'Opponent Shot Stats'!$R$41:$R$70),IF(OR(B418="SF",B418="PF"),XLOOKUP(D418,'Opponent Shot Stats'!$A$111:$A$140,'Opponent Shot Stats'!$R$111:$R$140),XLOOKUP(D418,'Opponent Shot Stats'!$A$181:$A$210,'Opponent Shot Stats'!$R$181:$R$210))),"")</f>
        <v>1.196904557</v>
      </c>
      <c r="V418" s="19">
        <f>R418*U418</f>
        <v>2.51349957</v>
      </c>
      <c r="W418" s="20">
        <f>V418-R418</f>
        <v>0.4134995701</v>
      </c>
      <c r="X418" s="9" t="str">
        <f t="array" ref="X418">ifna(XLOOKUP(A418,'Recent Minutes Tracker'!A:A,'Recent Minutes Tracker'!O:O),"")</f>
        <v/>
      </c>
      <c r="Y418" s="10" t="str">
        <f t="array" ref="Y418">ifna(XLOOKUP(A418,'Recent Minutes Tracker'!A:A,'Recent Minutes Tracker'!M:M),"")</f>
        <v/>
      </c>
    </row>
    <row r="419" hidden="1">
      <c r="A419" s="2" t="str">
        <f>Inputs!B404</f>
        <v>Orlando Robinson</v>
      </c>
      <c r="B419" s="9" t="str">
        <f t="array" ref="B419:C419">IFNA(INDEX(Inputs!C:D,MATCH(A419,Inputs!B:B,)),"")</f>
        <v>PF</v>
      </c>
      <c r="C419" s="9" t="s">
        <v>46</v>
      </c>
      <c r="D419" s="9" t="str">
        <f t="array" ref="D419">ifna(INDEX(Inputs!F:F,MATCH(A419,Inputs!B:B,0)),"")</f>
        <v>TOR</v>
      </c>
      <c r="E419" s="10" t="str">
        <f t="array" ref="E419">IFNA(INDEX('Player Page'!E:E,MATCH(A419,'Player Page'!A:A,)),"")</f>
        <v/>
      </c>
      <c r="F419" s="10"/>
      <c r="G419" s="10"/>
      <c r="H419" s="12">
        <f t="array" ref="H419">ifna(XLOOKUP(A419,'Recent Minutes Tracker'!A:A,'Recent Minutes Tracker'!P:P,""))</f>
        <v>9.766666667</v>
      </c>
      <c r="I419" s="11">
        <f t="array" ref="I419">IFNA(INDEX('Opponent Defense'!$D$37:$D$67,MATCH(D419,'Opponent Defense'!$A$37:$A$67)),"")</f>
        <v>1.019289039</v>
      </c>
      <c r="J419" s="11"/>
      <c r="K419" s="11">
        <f t="array" ref="K419">ifna(INDEX('Team Defense Hashtag Basketball'!N:N,MATCH(B419&amp;D419,'Team Defense Hashtag Basketball'!A:A,0)),"")</f>
        <v>1.163873371</v>
      </c>
      <c r="L419" s="11"/>
      <c r="M419" s="11"/>
    </row>
    <row r="420" hidden="1">
      <c r="A420" s="2" t="str">
        <f>Inputs!B260</f>
        <v>Oscar Tshiebwe</v>
      </c>
      <c r="B420" s="9" t="str">
        <f t="array" ref="B420:C420">IFNA(INDEX(Inputs!C:D,MATCH(A420,Inputs!B:B,)),"")</f>
        <v>PF</v>
      </c>
      <c r="C420" s="9" t="s">
        <v>39</v>
      </c>
      <c r="D420" s="9" t="str">
        <f t="array" ref="D420">ifna(INDEX(Inputs!F:F,MATCH(A420,Inputs!B:B,0)),"")</f>
        <v>CLE</v>
      </c>
      <c r="E420" s="10" t="str">
        <f t="array" ref="E420">IFNA(INDEX('Player Page'!E:E,MATCH(A420,'Player Page'!A:A,)),"")</f>
        <v/>
      </c>
      <c r="F420" s="10"/>
      <c r="G420" s="10"/>
      <c r="H420" s="12" t="str">
        <f t="array" ref="H420">ifna(XLOOKUP(A420,'Recent Minutes Tracker'!A:A,'Recent Minutes Tracker'!P:P,""))</f>
        <v/>
      </c>
      <c r="I420" s="11">
        <f t="array" ref="I420">IFNA(INDEX('Opponent Defense'!$D$37:$D$67,MATCH(D420,'Opponent Defense'!$A$37:$A$67,0)),"")</f>
        <v>1.013263943</v>
      </c>
      <c r="J420" s="11"/>
      <c r="K420" s="11">
        <f t="array" ref="K420">ifna(INDEX('Team Defense Hashtag Basketball'!N:N,MATCH(B420&amp;D420,'Team Defense Hashtag Basketball'!A:A,0)),"")</f>
        <v>0.9683426443</v>
      </c>
      <c r="L420" s="11"/>
      <c r="M420" s="11"/>
    </row>
    <row r="421" hidden="1">
      <c r="A421" s="2" t="str">
        <f>Inputs!B62</f>
        <v>Oshae Brissett</v>
      </c>
      <c r="B421" s="9" t="str">
        <f t="array" ref="B421:C421">IFNA(INDEX(Inputs!C:D,MATCH(A421,Inputs!B:B,)),"")</f>
        <v>PF</v>
      </c>
      <c r="C421" s="9" t="s">
        <v>32</v>
      </c>
      <c r="D421" s="9" t="str">
        <f t="array" ref="D421">ifna(INDEX(Inputs!F:F,MATCH(A421,Inputs!B:B,0)),"")</f>
        <v>CHA</v>
      </c>
      <c r="E421" s="10" t="str">
        <f t="array" ref="E421">IFNA(INDEX('Player Page'!E:E,MATCH(A421,'Player Page'!A:A,)),"")</f>
        <v/>
      </c>
      <c r="F421" s="10"/>
      <c r="G421" s="10"/>
      <c r="H421" s="12">
        <f t="array" ref="H421">ifna(XLOOKUP(A421,'Recent Minutes Tracker'!A:A,'Recent Minutes Tracker'!P:P,""))</f>
        <v>8.533333333</v>
      </c>
      <c r="I421" s="11">
        <f t="array" ref="I421">IFNA(INDEX('Opponent Defense'!$D$37:$D$67,MATCH(D421,'Opponent Defense'!$A$37:$A$67)),"")</f>
        <v>0.9582521983</v>
      </c>
      <c r="J421" s="11"/>
      <c r="K421" s="11">
        <f t="array" ref="K421">ifna(INDEX('Team Defense Hashtag Basketball'!N:N,MATCH(B421&amp;D421,'Team Defense Hashtag Basketball'!A:A,0)),"")</f>
        <v>0.9357541899</v>
      </c>
      <c r="L421" s="11"/>
      <c r="M421" s="11"/>
    </row>
    <row r="422" hidden="1">
      <c r="A422" s="2" t="str">
        <f>Inputs!B377</f>
        <v>Otto Porter</v>
      </c>
      <c r="B422" s="9" t="str">
        <f t="array" ref="B422:C422">IFNA(INDEX(Inputs!C:D,MATCH(A422,Inputs!B:B,)),"")</f>
        <v>SF</v>
      </c>
      <c r="C422" s="9" t="s">
        <v>45</v>
      </c>
      <c r="D422" s="9" t="str">
        <f t="array" ref="D422">ifna(INDEX(Inputs!F:F,MATCH(A422,Inputs!B:B,0)),"")</f>
        <v>MIA</v>
      </c>
      <c r="E422" s="10" t="str">
        <f t="array" ref="E422">IFNA(INDEX('Player Page'!E:E,MATCH(A422,'Player Page'!A:A,)),"")</f>
        <v/>
      </c>
      <c r="F422" s="10"/>
      <c r="G422" s="10"/>
      <c r="H422" s="12" t="str">
        <f t="array" ref="H422">ifna(XLOOKUP(A422,'Recent Minutes Tracker'!A:A,'Recent Minutes Tracker'!P:P,""))</f>
        <v/>
      </c>
      <c r="I422" s="11">
        <f t="array" ref="I422">IFNA(INDEX('Opponent Defense'!$D$37:$D$67,MATCH(D422,'Opponent Defense'!$A$37:$A$67)),"")</f>
        <v>0.9097894709</v>
      </c>
      <c r="J422" s="11"/>
      <c r="K422" s="11">
        <f t="array" ref="K422">ifna(INDEX('Team Defense Hashtag Basketball'!N:N,MATCH(B422&amp;D422,'Team Defense Hashtag Basketball'!A:A,0)),"")</f>
        <v>0.951048951</v>
      </c>
      <c r="L422" s="11"/>
      <c r="M422" s="11"/>
    </row>
    <row r="423" hidden="1">
      <c r="A423" s="2" t="str">
        <f>Inputs!B123</f>
        <v>Ousmane Dieng</v>
      </c>
      <c r="B423" s="9" t="str">
        <f t="array" ref="B423:C423">IFNA(INDEX(Inputs!C:D,MATCH(A423,Inputs!B:B,)),"")</f>
        <v>SG</v>
      </c>
      <c r="C423" s="9" t="s">
        <v>29</v>
      </c>
      <c r="D423" s="9" t="str">
        <f t="array" ref="D423">ifna(INDEX(Inputs!F:F,MATCH(A423,Inputs!B:B,0)),"")</f>
        <v>MIL</v>
      </c>
      <c r="E423" s="10" t="str">
        <f t="array" ref="E423">IFNA(INDEX('Player Page'!E:E,MATCH(A423,'Player Page'!A:A,)),"")</f>
        <v/>
      </c>
      <c r="F423" s="10"/>
      <c r="G423" s="10"/>
      <c r="H423" s="12" t="str">
        <f t="array" ref="H423">ifna(XLOOKUP(A423,'Recent Minutes Tracker'!A:A,'Recent Minutes Tracker'!P:P,""))</f>
        <v/>
      </c>
      <c r="I423" s="11">
        <f t="array" ref="I423">IFNA(INDEX('Opponent Defense'!$D$37:$D$67,MATCH(D423,'Opponent Defense'!$A$37:$A$67,0)),"")</f>
        <v>0.978685132</v>
      </c>
      <c r="J423" s="11"/>
      <c r="K423" s="11">
        <f t="array" ref="K423">ifna(INDEX('Team Defense Hashtag Basketball'!N:N,MATCH(B423&amp;D423,'Team Defense Hashtag Basketball'!A:A,0)),"")</f>
        <v>1.14004542</v>
      </c>
      <c r="L423" s="11"/>
      <c r="M423" s="11"/>
      <c r="N423" s="14">
        <f t="shared" ref="N423:N424" si="248">E423*I423*K423</f>
        <v>0</v>
      </c>
      <c r="O423" s="11"/>
      <c r="Q423" s="11"/>
    </row>
    <row r="424" hidden="1">
      <c r="A424" s="2" t="str">
        <f>Inputs!B473</f>
        <v>P.J. Tucker</v>
      </c>
      <c r="B424" s="9" t="str">
        <f t="array" ref="B424:C424">IFNA(INDEX(Inputs!C:D,MATCH(A424,Inputs!B:B,)),"")</f>
        <v>SF</v>
      </c>
      <c r="C424" s="9" t="s">
        <v>36</v>
      </c>
      <c r="D424" s="9" t="str">
        <f t="array" ref="D424">ifna(INDEX(Inputs!F:F,MATCH(A424,Inputs!B:B,0)),"")</f>
        <v>UTA</v>
      </c>
      <c r="E424" s="10" t="str">
        <f t="array" ref="E424">IFNA(INDEX('Player Page'!E:E,MATCH(A424,'Player Page'!A:A,)),"")</f>
        <v/>
      </c>
      <c r="F424" s="10"/>
      <c r="G424" s="10"/>
      <c r="H424" s="12">
        <f t="array" ref="H424">ifna(XLOOKUP(A424,'Recent Minutes Tracker'!A:A,'Recent Minutes Tracker'!P:P,""))</f>
        <v>10</v>
      </c>
      <c r="I424" s="11">
        <f t="array" ref="I424">IFNA(INDEX('Opponent Defense'!$D$37:$D$67,MATCH(D424,'Opponent Defense'!$A$37:$A$67,0)),"")</f>
        <v>1.036578444</v>
      </c>
      <c r="J424" s="11"/>
      <c r="K424" s="11">
        <f t="array" ref="K424">ifna(INDEX('Team Defense Hashtag Basketball'!N:N,MATCH(B424&amp;D424,'Team Defense Hashtag Basketball'!A:A,0)),"")</f>
        <v>1.072261072</v>
      </c>
      <c r="L424" s="11"/>
      <c r="M424" s="11"/>
      <c r="N424" s="14">
        <f t="shared" si="248"/>
        <v>0</v>
      </c>
      <c r="O424" s="11"/>
      <c r="Q424" s="11"/>
    </row>
    <row r="425">
      <c r="A425" s="2" t="str">
        <f>Inputs!B445</f>
        <v>Scoot Henderson</v>
      </c>
      <c r="B425" s="9" t="str">
        <f t="array" ref="B425:C425">IFNA(INDEX(Inputs!C:D,MATCH(A425,Inputs!B:B,)),"")</f>
        <v>PG</v>
      </c>
      <c r="C425" s="9" t="s">
        <v>55</v>
      </c>
      <c r="D425" s="9" t="str">
        <f t="array" ref="D425">ifna(XLOOKUP(A425,Inputs!B:B,Inputs!F:F,""))</f>
        <v>HOU</v>
      </c>
      <c r="E425" s="10">
        <f t="array" ref="E425">IFNA(INDEX('Player Page'!E:E,MATCH(A425,'Player Page'!A:A,)),"")</f>
        <v>12.8</v>
      </c>
      <c r="F425" s="12">
        <f t="array" ref="F425">IFNA(INDEX('Player Page'!F:F,MATCH(A425,'Player Page'!A:A,)),"")</f>
        <v>0.4830188679</v>
      </c>
      <c r="G425" s="12">
        <f t="array" ref="G425">XLOOKUP(A425,'PPM L10'!B:B,'PPM L10'!X:X)</f>
        <v>0.5472222222</v>
      </c>
      <c r="H425" s="12">
        <f t="array" ref="H425">ifna(XLOOKUP(A425,'Recent Minutes Tracker'!A:A,'Recent Minutes Tracker'!P:P,""))</f>
        <v>34.5</v>
      </c>
      <c r="I425" s="11">
        <f t="array" ref="I425">IFNA(INDEX('Opponent Defense'!$E$37:$E$67,MATCH(D425,'Opponent Defense'!$A$37:$A$67,0)),"")</f>
        <v>1.005676537</v>
      </c>
      <c r="J425" s="11">
        <f t="array" ref="J425">IFNA(INDEX('Opponent Defense'!$E$105:$E$134,MATCH(D425,'Opponent Defense'!$A$105:$A$134,0)),"")</f>
        <v>0.9680082536</v>
      </c>
      <c r="K425" s="11">
        <f t="array" ref="K425">ifna(INDEX('Team Defense Hashtag Basketball'!N:N,MATCH(B425&amp;D425,'Team Defense Hashtag Basketball'!A:A,0)),"")</f>
        <v>1.228144989</v>
      </c>
      <c r="L425" s="11">
        <f t="shared" ref="L425:L427" si="249">I425*0.1+J425*0.4+K425*0.5</f>
        <v>1.10184345</v>
      </c>
      <c r="M425" s="13">
        <f t="shared" ref="M425:M427" si="250">(F425+G425)/2*L425</f>
        <v>0.5675821984</v>
      </c>
      <c r="N425" s="14">
        <f t="shared" ref="N425:N427" si="251">M425*L425*H425</f>
        <v>21.5758421</v>
      </c>
      <c r="O425" s="15">
        <v>18.5</v>
      </c>
      <c r="P425" s="16">
        <f t="shared" ref="P425:P427" si="252">if(O425="","",N425-O425)</f>
        <v>3.075842102</v>
      </c>
      <c r="Q425" s="16">
        <f>iferror(if(L425&gt;1,(L425-1)/'Matchup Rating'!$E$4+5,(L425-1)/'Matchup Rating'!$E$9+5),"")</f>
        <v>8.052756483</v>
      </c>
      <c r="R425" s="17">
        <f t="array" ref="R425">IFNA(INDEX('Player Page'!J:J,MATCH(A425,'Player Page'!A:A,0)),"")</f>
        <v>1.2</v>
      </c>
      <c r="S425" s="10">
        <f t="array" ref="S425">IFNA(INDEX('Player Page'!K:K,MATCH(A425,'Player Page'!A:A,0)),"")</f>
        <v>3.9</v>
      </c>
      <c r="T425" s="10">
        <f t="array" ref="T425">IFNA(INDEX('Player Page'!L:L,MATCH(A425,'Player Page'!A:A,0)),"")</f>
        <v>31.4</v>
      </c>
      <c r="U425" s="18">
        <f t="array" ref="U425">ifna(IF(OR(B425="PG",B425="SG"),XLOOKUP(D425,'Opponent Shot Stats'!$A$41:$A$70,'Opponent Shot Stats'!$R$41:$R$70),IF(OR(B425="SF",B425="PF"),XLOOKUP(D425,'Opponent Shot Stats'!$A$111:$A$140,'Opponent Shot Stats'!$R$111:$R$140),XLOOKUP(D425,'Opponent Shot Stats'!$A$181:$A$210,'Opponent Shot Stats'!$R$181:$R$210))),"")</f>
        <v>1.196904557</v>
      </c>
      <c r="V425" s="19">
        <f t="shared" ref="V425:V427" si="253">R425*U425</f>
        <v>1.436285469</v>
      </c>
      <c r="W425" s="20">
        <f t="shared" ref="W425:W427" si="254">V425-R425</f>
        <v>0.2362854686</v>
      </c>
      <c r="X425" s="9" t="str">
        <f t="array" ref="X425">ifna(XLOOKUP(A425,'Recent Minutes Tracker'!A:A,'Recent Minutes Tracker'!O:O),"")</f>
        <v/>
      </c>
      <c r="Y425" s="10">
        <f t="array" ref="Y425">ifna(XLOOKUP(A425,'Recent Minutes Tracker'!A:A,'Recent Minutes Tracker'!M:M),"")</f>
        <v>0.9</v>
      </c>
    </row>
    <row r="426">
      <c r="A426" s="2" t="str">
        <f>Inputs!B444</f>
        <v>Jerami Grant</v>
      </c>
      <c r="B426" s="9" t="str">
        <f t="array" ref="B426:C426">IFNA(INDEX(Inputs!C:D,MATCH(A426,Inputs!B:B,)),"")</f>
        <v>PF</v>
      </c>
      <c r="C426" s="9" t="s">
        <v>55</v>
      </c>
      <c r="D426" s="9" t="str">
        <f t="array" ref="D426">ifna(XLOOKUP(A426,Inputs!B:B,Inputs!F:F,""))</f>
        <v>HOU</v>
      </c>
      <c r="E426" s="10">
        <f t="array" ref="E426">IFNA(INDEX('Player Page'!E:E,MATCH(A426,'Player Page'!A:A,)),"")</f>
        <v>21.3</v>
      </c>
      <c r="F426" s="12">
        <f t="array" ref="F426">IFNA(INDEX('Player Page'!F:F,MATCH(A426,'Player Page'!A:A,)),"")</f>
        <v>0.6339285714</v>
      </c>
      <c r="G426" s="12">
        <f t="array" ref="G426">XLOOKUP(A426,'PPM L10'!B:B,'PPM L10'!X:X)</f>
        <v>0.4944444444</v>
      </c>
      <c r="H426" s="12" t="str">
        <f t="array" ref="H426">ifna(XLOOKUP(A426,'Recent Minutes Tracker'!A:A,'Recent Minutes Tracker'!P:P,""))</f>
        <v/>
      </c>
      <c r="I426" s="11">
        <f t="array" ref="I426">IFNA(INDEX('Opponent Defense'!$E$37:$E$67,MATCH(D426,'Opponent Defense'!$A$37:$A$67,0)),"")</f>
        <v>1.005676537</v>
      </c>
      <c r="J426" s="11">
        <f t="array" ref="J426">IFNA(INDEX('Opponent Defense'!$E$105:$E$134,MATCH(D426,'Opponent Defense'!$A$105:$A$134,0)),"")</f>
        <v>0.9680082536</v>
      </c>
      <c r="K426" s="11">
        <f t="array" ref="K426">ifna(INDEX('Team Defense Hashtag Basketball'!N:N,MATCH(B426&amp;D426,'Team Defense Hashtag Basketball'!A:A,0)),"")</f>
        <v>1.014897579</v>
      </c>
      <c r="L426" s="11">
        <f t="shared" si="249"/>
        <v>0.9952197447</v>
      </c>
      <c r="M426" s="13">
        <f t="shared" si="250"/>
        <v>0.5614895524</v>
      </c>
      <c r="N426" s="14">
        <f t="shared" si="251"/>
        <v>0</v>
      </c>
      <c r="O426" s="15"/>
      <c r="P426" s="9" t="str">
        <f t="shared" si="252"/>
        <v/>
      </c>
      <c r="Q426" s="16">
        <f>iferror(if(L426&gt;1,(L426-1)/'Matchup Rating'!$E$4+5,(L426-1)/'Matchup Rating'!$E$9+5),"")</f>
        <v>4.893348003</v>
      </c>
      <c r="R426" s="17">
        <f t="array" ref="R426">IFNA(INDEX('Player Page'!J:J,MATCH(A426,'Player Page'!A:A,0)),"")</f>
        <v>2.1</v>
      </c>
      <c r="S426" s="10">
        <f t="array" ref="S426">IFNA(INDEX('Player Page'!K:K,MATCH(A426,'Player Page'!A:A,0)),"")</f>
        <v>5.1</v>
      </c>
      <c r="T426" s="10">
        <f t="array" ref="T426">IFNA(INDEX('Player Page'!L:L,MATCH(A426,'Player Page'!A:A,0)),"")</f>
        <v>40.3</v>
      </c>
      <c r="U426" s="18">
        <f t="array" ref="U426">ifna(IF(OR(B426="PG",B426="SG"),XLOOKUP(D426,'Opponent Shot Stats'!$A$41:$A$70,'Opponent Shot Stats'!$R$41:$R$70),IF(OR(B426="SF",B426="PF"),XLOOKUP(D426,'Opponent Shot Stats'!$A$111:$A$140,'Opponent Shot Stats'!$R$111:$R$140),XLOOKUP(D426,'Opponent Shot Stats'!$A$181:$A$210,'Opponent Shot Stats'!$R$181:$R$210))),"")</f>
        <v>1.031879195</v>
      </c>
      <c r="V426" s="19">
        <f t="shared" si="253"/>
        <v>2.166946309</v>
      </c>
      <c r="W426" s="20">
        <f t="shared" si="254"/>
        <v>0.06694630872</v>
      </c>
      <c r="X426" s="9" t="str">
        <f t="array" ref="X426">ifna(XLOOKUP(A426,'Recent Minutes Tracker'!A:A,'Recent Minutes Tracker'!O:O),"")</f>
        <v/>
      </c>
      <c r="Y426" s="10" t="str">
        <f t="array" ref="Y426">ifna(XLOOKUP(A426,'Recent Minutes Tracker'!A:A,'Recent Minutes Tracker'!M:M),"")</f>
        <v/>
      </c>
    </row>
    <row r="427">
      <c r="A427" s="2" t="str">
        <f>Inputs!B457</f>
        <v>Jabari Walker</v>
      </c>
      <c r="B427" s="9" t="str">
        <f t="array" ref="B427:C427">IFNA(INDEX(Inputs!C:D,MATCH(A427,Inputs!B:B,)),"")</f>
        <v>PF</v>
      </c>
      <c r="C427" s="9" t="s">
        <v>55</v>
      </c>
      <c r="D427" s="9" t="str">
        <f t="array" ref="D427">ifna(XLOOKUP(A427,Inputs!B:B,Inputs!F:F,""))</f>
        <v>HOU</v>
      </c>
      <c r="E427" s="10">
        <f t="array" ref="E427">IFNA(INDEX('Player Page'!E:E,MATCH(A427,'Player Page'!A:A,)),"")</f>
        <v>8.4</v>
      </c>
      <c r="F427" s="12">
        <f t="array" ref="F427">IFNA(INDEX('Player Page'!F:F,MATCH(A427,'Player Page'!A:A,)),"")</f>
        <v>0.3925233645</v>
      </c>
      <c r="G427" s="12">
        <f t="array" ref="G427">XLOOKUP(A427,'PPM L10'!B:B,'PPM L10'!X:X)</f>
        <v>0.3638888889</v>
      </c>
      <c r="H427" s="12">
        <f t="array" ref="H427">ifna(XLOOKUP(A427,'Recent Minutes Tracker'!A:A,'Recent Minutes Tracker'!P:P,""))</f>
        <v>35.73333333</v>
      </c>
      <c r="I427" s="11">
        <f t="array" ref="I427">IFNA(INDEX('Opponent Defense'!$E$37:$E$67,MATCH(D427,'Opponent Defense'!$A$37:$A$67,0)),"")</f>
        <v>1.005676537</v>
      </c>
      <c r="J427" s="11">
        <f t="array" ref="J427">IFNA(INDEX('Opponent Defense'!$E$105:$E$134,MATCH(D427,'Opponent Defense'!$A$105:$A$134,0)),"")</f>
        <v>0.9680082536</v>
      </c>
      <c r="K427" s="11">
        <f t="array" ref="K427">ifna(INDEX('Team Defense Hashtag Basketball'!N:N,MATCH(B427&amp;D427,'Team Defense Hashtag Basketball'!A:A,0)),"")</f>
        <v>1.014897579</v>
      </c>
      <c r="L427" s="11">
        <f t="shared" si="249"/>
        <v>0.9952197447</v>
      </c>
      <c r="M427" s="13">
        <f t="shared" si="250"/>
        <v>0.3763982048</v>
      </c>
      <c r="N427" s="14">
        <f t="shared" si="251"/>
        <v>13.38566827</v>
      </c>
      <c r="O427" s="15"/>
      <c r="P427" s="9" t="str">
        <f t="shared" si="252"/>
        <v/>
      </c>
      <c r="Q427" s="16">
        <f>iferror(if(L427&gt;1,(L427-1)/'Matchup Rating'!$E$4+5,(L427-1)/'Matchup Rating'!$E$9+5),"")</f>
        <v>4.893348003</v>
      </c>
      <c r="R427" s="17">
        <f t="array" ref="R427">IFNA(INDEX('Player Page'!J:J,MATCH(A427,'Player Page'!A:A,0)),"")</f>
        <v>0.6</v>
      </c>
      <c r="S427" s="10">
        <f t="array" ref="S427">IFNA(INDEX('Player Page'!K:K,MATCH(A427,'Player Page'!A:A,0)),"")</f>
        <v>2</v>
      </c>
      <c r="T427" s="10">
        <f t="array" ref="T427">IFNA(INDEX('Player Page'!L:L,MATCH(A427,'Player Page'!A:A,0)),"")</f>
        <v>29.5</v>
      </c>
      <c r="U427" s="18">
        <f t="array" ref="U427">ifna(IF(OR(B427="PG",B427="SG"),XLOOKUP(D427,'Opponent Shot Stats'!$A$41:$A$70,'Opponent Shot Stats'!$R$41:$R$70),IF(OR(B427="SF",B427="PF"),XLOOKUP(D427,'Opponent Shot Stats'!$A$111:$A$140,'Opponent Shot Stats'!$R$111:$R$140),XLOOKUP(D427,'Opponent Shot Stats'!$A$181:$A$210,'Opponent Shot Stats'!$R$181:$R$210))),"")</f>
        <v>1.031879195</v>
      </c>
      <c r="V427" s="19">
        <f t="shared" si="253"/>
        <v>0.6191275168</v>
      </c>
      <c r="W427" s="20">
        <f t="shared" si="254"/>
        <v>0.01912751678</v>
      </c>
      <c r="X427" s="9" t="str">
        <f t="array" ref="X427">ifna(XLOOKUP(A427,'Recent Minutes Tracker'!A:A,'Recent Minutes Tracker'!O:O),"")</f>
        <v/>
      </c>
      <c r="Y427" s="10">
        <f t="array" ref="Y427">ifna(XLOOKUP(A427,'Recent Minutes Tracker'!A:A,'Recent Minutes Tracker'!M:M),"")</f>
        <v>7.2</v>
      </c>
    </row>
    <row r="428" hidden="1">
      <c r="A428" s="2" t="str">
        <f>Inputs!B105</f>
        <v>Pat Connaughton</v>
      </c>
      <c r="B428" s="9" t="str">
        <f t="array" ref="B428:C428">IFNA(INDEX(Inputs!C:D,MATCH(A428,Inputs!B:B,)),"")</f>
        <v>SF</v>
      </c>
      <c r="C428" s="9" t="s">
        <v>25</v>
      </c>
      <c r="D428" s="9" t="str">
        <f t="array" ref="D428">ifna(INDEX(Inputs!F:F,MATCH(A428,Inputs!B:B,0)),"")</f>
        <v>OKC</v>
      </c>
      <c r="E428" s="10">
        <f t="array" ref="E428">IFNA(INDEX('Player Page'!E:E,MATCH(A428,'Player Page'!A:A,)),"")</f>
        <v>5.3</v>
      </c>
      <c r="F428" s="10"/>
      <c r="G428" s="10"/>
      <c r="H428" s="12">
        <f t="array" ref="H428">ifna(XLOOKUP(A428,'Recent Minutes Tracker'!A:A,'Recent Minutes Tracker'!P:P,""))</f>
        <v>28.8</v>
      </c>
      <c r="I428" s="11">
        <f t="array" ref="I428">IFNA(INDEX('Opponent Defense'!$D$37:$D$67,MATCH(D428,'Opponent Defense'!$A$37:$A$67,0)),"")</f>
        <v>1.006191004</v>
      </c>
      <c r="J428" s="11"/>
      <c r="K428" s="11">
        <f t="array" ref="K428">ifna(INDEX('Team Defense Hashtag Basketball'!N:N,MATCH(B428&amp;D428,'Team Defense Hashtag Basketball'!A:A,0)),"")</f>
        <v>0.9324009324</v>
      </c>
      <c r="L428" s="11"/>
      <c r="M428" s="11"/>
      <c r="N428" s="14">
        <f>E428*I428*K428</f>
        <v>4.972319182</v>
      </c>
      <c r="O428" s="11"/>
      <c r="Q428" s="11"/>
    </row>
    <row r="429" hidden="1">
      <c r="A429" s="2" t="str">
        <f>Inputs!B22</f>
        <v>Patrick Baldwin, Jr.</v>
      </c>
      <c r="B429" s="9" t="str">
        <f t="array" ref="B429:C429">IFNA(INDEX(Inputs!C:D,MATCH(A429,Inputs!B:B,)),"")</f>
        <v>SG</v>
      </c>
      <c r="C429" s="9" t="s">
        <v>37</v>
      </c>
      <c r="D429" s="9" t="str">
        <f t="array" ref="D429">ifna(INDEX(Inputs!F:F,MATCH(A429,Inputs!B:B,0)),"")</f>
        <v>CHI</v>
      </c>
      <c r="E429" s="10" t="str">
        <f t="array" ref="E429">IFNA(INDEX('Player Page'!E:E,MATCH(A429,'Player Page'!A:A,)),"")</f>
        <v/>
      </c>
      <c r="F429" s="10"/>
      <c r="G429" s="10"/>
      <c r="H429" s="12" t="str">
        <f t="array" ref="H429">ifna(XLOOKUP(A429,'Recent Minutes Tracker'!A:A,'Recent Minutes Tracker'!P:P,""))</f>
        <v/>
      </c>
      <c r="I429" s="11">
        <f t="array" ref="I429">IFNA(INDEX('Opponent Defense'!$D$37:$D$67,MATCH(D429,'Opponent Defense'!$A$37:$A$67)),"")</f>
        <v>0.9582521983</v>
      </c>
      <c r="J429" s="11"/>
      <c r="K429" s="11">
        <f t="array" ref="K429">ifna(INDEX('Team Defense Hashtag Basketball'!N:N,MATCH(B429&amp;D429,'Team Defense Hashtag Basketball'!A:A,0)),"")</f>
        <v>1.053747161</v>
      </c>
      <c r="L429" s="11"/>
      <c r="M429" s="11"/>
    </row>
    <row r="430" hidden="1">
      <c r="A430" s="2" t="str">
        <f>Inputs!B42</f>
        <v>Patrick Beverley</v>
      </c>
      <c r="B430" s="9" t="str">
        <f t="array" ref="B430:C430">IFNA(INDEX(Inputs!C:D,MATCH(A430,Inputs!B:B,)),"")</f>
        <v>PG</v>
      </c>
      <c r="C430" s="9" t="s">
        <v>25</v>
      </c>
      <c r="D430" s="9" t="str">
        <f t="array" ref="D430">ifna(INDEX(Inputs!F:F,MATCH(A430,Inputs!B:B,0)),"")</f>
        <v>OKC</v>
      </c>
      <c r="E430" s="10">
        <f t="array" ref="E430">IFNA(INDEX('Player Page'!E:E,MATCH(A430,'Player Page'!A:A,)),"")</f>
        <v>6.1</v>
      </c>
      <c r="F430" s="10"/>
      <c r="G430" s="10"/>
      <c r="H430" s="12" t="str">
        <f t="array" ref="H430">ifna(XLOOKUP(A430,'Recent Minutes Tracker'!A:A,'Recent Minutes Tracker'!P:P,""))</f>
        <v/>
      </c>
      <c r="I430" s="11">
        <f t="array" ref="I430">IFNA(INDEX('Opponent Defense'!$D$37:$D$67,MATCH(D430,'Opponent Defense'!$A$37:$A$67,0)),"")</f>
        <v>1.006191004</v>
      </c>
      <c r="J430" s="11"/>
      <c r="K430" s="11">
        <f t="array" ref="K430">ifna(INDEX('Team Defense Hashtag Basketball'!N:N,MATCH(B430&amp;D430,'Team Defense Hashtag Basketball'!A:A,0)),"")</f>
        <v>1.031982942</v>
      </c>
      <c r="L430" s="11"/>
      <c r="M430" s="11"/>
      <c r="N430" s="14">
        <f>E430*I430*K430</f>
        <v>6.334068915</v>
      </c>
      <c r="O430" s="11"/>
      <c r="Q430" s="11"/>
    </row>
    <row r="431">
      <c r="A431" s="2" t="str">
        <f>Inputs!B434</f>
        <v>Anfernee Simons</v>
      </c>
      <c r="B431" s="9" t="str">
        <f t="array" ref="B431:C431">IFNA(INDEX(Inputs!C:D,MATCH(A431,Inputs!B:B,)),"")</f>
        <v>SG</v>
      </c>
      <c r="C431" s="9" t="s">
        <v>55</v>
      </c>
      <c r="D431" s="9" t="str">
        <f t="array" ref="D431">ifna(XLOOKUP(A431,Inputs!B:B,Inputs!F:F,""))</f>
        <v>HOU</v>
      </c>
      <c r="E431" s="10">
        <f t="array" ref="E431">IFNA(INDEX('Player Page'!E:E,MATCH(A431,'Player Page'!A:A,)),"")</f>
        <v>23.1</v>
      </c>
      <c r="F431" s="12">
        <f t="array" ref="F431">IFNA(INDEX('Player Page'!F:F,MATCH(A431,'Player Page'!A:A,)),"")</f>
        <v>0.6854599407</v>
      </c>
      <c r="G431" s="12">
        <f t="array" ref="G431">XLOOKUP(A431,'PPM L10'!B:B,'PPM L10'!X:X)</f>
        <v>0.65</v>
      </c>
      <c r="H431" s="12" t="str">
        <f t="array" ref="H431">ifna(XLOOKUP(A431,'Recent Minutes Tracker'!A:A,'Recent Minutes Tracker'!P:P,""))</f>
        <v/>
      </c>
      <c r="I431" s="11">
        <f t="array" ref="I431">IFNA(INDEX('Opponent Defense'!$E$37:$E$67,MATCH(D431,'Opponent Defense'!$A$37:$A$67,0)),"")</f>
        <v>1.005676537</v>
      </c>
      <c r="J431" s="11">
        <f t="array" ref="J431">IFNA(INDEX('Opponent Defense'!$E$105:$E$134,MATCH(D431,'Opponent Defense'!$A$105:$A$134,0)),"")</f>
        <v>0.9680082536</v>
      </c>
      <c r="K431" s="11">
        <f t="array" ref="K431">ifna(INDEX('Team Defense Hashtag Basketball'!N:N,MATCH(B431&amp;D431,'Team Defense Hashtag Basketball'!A:A,0)),"")</f>
        <v>0.9492808478</v>
      </c>
      <c r="L431" s="11">
        <f>I431*0.1+J431*0.4+K431*0.5</f>
        <v>0.9624113791</v>
      </c>
      <c r="M431" s="13">
        <f>(F431+G431)/2*L431</f>
        <v>0.6426309216</v>
      </c>
      <c r="N431" s="14">
        <f>M431*L431*H431</f>
        <v>0</v>
      </c>
      <c r="O431" s="15"/>
      <c r="P431" s="9" t="str">
        <f>if(O431="","",N431-O431)</f>
        <v/>
      </c>
      <c r="Q431" s="16">
        <f>iferror(if(L431&gt;1,(L431-1)/'Matchup Rating'!$E$4+5,(L431-1)/'Matchup Rating'!$E$9+5),"")</f>
        <v>4.161362468</v>
      </c>
      <c r="R431" s="17" t="str">
        <f t="array" ref="R431">IFNA(INDEX('Player Page'!J:J,MATCH(A431,'Player Page'!A:A,0)),"")</f>
        <v/>
      </c>
      <c r="S431" s="10" t="str">
        <f t="array" ref="S431">IFNA(INDEX('Player Page'!K:K,MATCH(A431,'Player Page'!A:A,0)),"")</f>
        <v/>
      </c>
      <c r="T431" s="10" t="str">
        <f t="array" ref="T431">IFNA(INDEX('Player Page'!L:L,MATCH(A431,'Player Page'!A:A,0)),"")</f>
        <v/>
      </c>
      <c r="U431" s="18">
        <f t="array" ref="U431">ifna(IF(OR(B431="PG",B431="SG"),XLOOKUP(D431,'Opponent Shot Stats'!$A$41:$A$70,'Opponent Shot Stats'!$R$41:$R$70),IF(OR(B431="SF",B431="PF"),XLOOKUP(D431,'Opponent Shot Stats'!$A$111:$A$140,'Opponent Shot Stats'!$R$111:$R$140),XLOOKUP(D431,'Opponent Shot Stats'!$A$181:$A$210,'Opponent Shot Stats'!$R$181:$R$210))),"")</f>
        <v>1.196904557</v>
      </c>
      <c r="V431" s="19">
        <f>R431*U431</f>
        <v>0</v>
      </c>
      <c r="W431" s="20">
        <f>V431-R431</f>
        <v>0</v>
      </c>
      <c r="X431" s="9" t="str">
        <f t="array" ref="X431">ifna(XLOOKUP(A431,'Recent Minutes Tracker'!A:A,'Recent Minutes Tracker'!O:O),"")</f>
        <v/>
      </c>
      <c r="Y431" s="10" t="str">
        <f t="array" ref="Y431">ifna(XLOOKUP(A431,'Recent Minutes Tracker'!A:A,'Recent Minutes Tracker'!M:M),"")</f>
        <v/>
      </c>
    </row>
    <row r="432" hidden="1">
      <c r="A432" s="2" t="str">
        <f>Inputs!B29</f>
        <v>Patty Mills</v>
      </c>
      <c r="B432" s="9" t="str">
        <f t="array" ref="B432:C432">IFNA(INDEX(Inputs!C:D,MATCH(A432,Inputs!B:B,)),"")</f>
        <v>PG</v>
      </c>
      <c r="C432" s="9" t="s">
        <v>26</v>
      </c>
      <c r="D432" s="9" t="str">
        <f t="array" ref="D432">ifna(INDEX(Inputs!F:F,MATCH(A432,Inputs!B:B,0)),"")</f>
        <v>MIN</v>
      </c>
      <c r="E432" s="10" t="str">
        <f t="array" ref="E432">IFNA(INDEX('Player Page'!E:E,MATCH(A432,'Player Page'!A:A,)),"")</f>
        <v/>
      </c>
      <c r="F432" s="10"/>
      <c r="G432" s="10"/>
      <c r="H432" s="12" t="str">
        <f t="array" ref="H432">ifna(XLOOKUP(A432,'Recent Minutes Tracker'!A:A,'Recent Minutes Tracker'!P:P,""))</f>
        <v/>
      </c>
      <c r="I432" s="11">
        <f t="array" ref="I432">IFNA(INDEX('Opponent Defense'!$D$37:$D$67,MATCH(D432,'Opponent Defense'!$A$37:$A$67)),"")</f>
        <v>1.038412169</v>
      </c>
      <c r="J432" s="11"/>
      <c r="K432" s="11">
        <f t="array" ref="K432">ifna(INDEX('Team Defense Hashtag Basketball'!N:N,MATCH(B432&amp;D432,'Team Defense Hashtag Basketball'!A:A,0)),"")</f>
        <v>0.921108742</v>
      </c>
      <c r="L432" s="11"/>
      <c r="M432" s="11"/>
    </row>
    <row r="433">
      <c r="A433" s="2" t="str">
        <f>Inputs!B18</f>
        <v>Deandre Ayton</v>
      </c>
      <c r="B433" s="9" t="str">
        <f t="array" ref="B433:C433">IFNA(INDEX(Inputs!C:D,MATCH(A433,Inputs!B:B,)),"")</f>
        <v>C</v>
      </c>
      <c r="C433" s="9" t="s">
        <v>55</v>
      </c>
      <c r="D433" s="9" t="str">
        <f t="array" ref="D433">ifna(XLOOKUP(A433,Inputs!B:B,Inputs!F:F,""))</f>
        <v>HOU</v>
      </c>
      <c r="E433" s="10">
        <f t="array" ref="E433">IFNA(INDEX('Player Page'!E:E,MATCH(A433,'Player Page'!A:A,)),"")</f>
        <v>13.9</v>
      </c>
      <c r="F433" s="12">
        <f t="array" ref="F433">IFNA(INDEX('Player Page'!F:F,MATCH(A433,'Player Page'!A:A,)),"")</f>
        <v>0.434375</v>
      </c>
      <c r="G433" s="12">
        <f t="array" ref="G433">XLOOKUP(A433,'PPM L10'!B:B,'PPM L10'!X:X)</f>
        <v>0.6611111111</v>
      </c>
      <c r="H433" s="12">
        <f t="array" ref="H433">ifna(XLOOKUP(A433,'Recent Minutes Tracker'!A:A,'Recent Minutes Tracker'!P:P,""))</f>
        <v>35.03333333</v>
      </c>
      <c r="I433" s="11">
        <f t="array" ref="I433">IFNA(INDEX('Opponent Defense'!$E$37:$E$67,MATCH(D433,'Opponent Defense'!$A$37:$A$67,0)),"")</f>
        <v>1.005676537</v>
      </c>
      <c r="J433" s="11">
        <f t="array" ref="J433">IFNA(INDEX('Opponent Defense'!$E$105:$E$134,MATCH(D433,'Opponent Defense'!$A$105:$A$134,0)),"")</f>
        <v>0.9680082536</v>
      </c>
      <c r="K433" s="11">
        <f t="array" ref="K433">ifna(INDEX('Team Defense Hashtag Basketball'!N:N,MATCH(B433&amp;D433,'Team Defense Hashtag Basketball'!A:A,0)),"")</f>
        <v>0.8123162618</v>
      </c>
      <c r="L433" s="11">
        <f t="shared" ref="L433:L434" si="255">I433*0.1+J433*0.4+K433*0.5</f>
        <v>0.893929086</v>
      </c>
      <c r="M433" s="13">
        <f t="shared" ref="M433:M434" si="256">(F433+G433)/2*L433</f>
        <v>0.489643449</v>
      </c>
      <c r="N433" s="14">
        <f t="shared" ref="N433:N434" si="257">M433*L433*H433</f>
        <v>15.33431845</v>
      </c>
      <c r="O433" s="15"/>
      <c r="P433" s="9" t="str">
        <f t="shared" ref="P433:P434" si="258">if(O433="","",N433-O433)</f>
        <v/>
      </c>
      <c r="Q433" s="16">
        <f>iferror(if(L433&gt;1,(L433-1)/'Matchup Rating'!$E$4+5,(L433-1)/'Matchup Rating'!$E$9+5),"")</f>
        <v>2.633458018</v>
      </c>
      <c r="R433" s="17" t="str">
        <f t="array" ref="R433">IFNA(INDEX('Player Page'!J:J,MATCH(A433,'Player Page'!A:A,0)),"")</f>
        <v/>
      </c>
      <c r="S433" s="10" t="str">
        <f t="array" ref="S433">IFNA(INDEX('Player Page'!K:K,MATCH(A433,'Player Page'!A:A,0)),"")</f>
        <v/>
      </c>
      <c r="T433" s="10" t="str">
        <f t="array" ref="T433">IFNA(INDEX('Player Page'!L:L,MATCH(A433,'Player Page'!A:A,0)),"")</f>
        <v/>
      </c>
      <c r="U433" s="18">
        <f t="array" ref="U433">ifna(IF(OR(B433="PG",B433="SG"),XLOOKUP(D433,'Opponent Shot Stats'!$A$41:$A$70,'Opponent Shot Stats'!$R$41:$R$70),IF(OR(B433="SF",B433="PF"),XLOOKUP(D433,'Opponent Shot Stats'!$A$111:$A$140,'Opponent Shot Stats'!$R$111:$R$140),XLOOKUP(D433,'Opponent Shot Stats'!$A$181:$A$210,'Opponent Shot Stats'!$R$181:$R$210))),"")</f>
        <v>0.4929577465</v>
      </c>
      <c r="V433" s="19">
        <f t="shared" ref="V433:V434" si="259">R433*U433</f>
        <v>0</v>
      </c>
      <c r="W433" s="20">
        <f t="shared" ref="W433:W434" si="260">V433-R433</f>
        <v>0</v>
      </c>
      <c r="X433" s="9" t="str">
        <f t="array" ref="X433">ifna(XLOOKUP(A433,'Recent Minutes Tracker'!A:A,'Recent Minutes Tracker'!O:O),"")</f>
        <v/>
      </c>
    </row>
    <row r="434" hidden="1">
      <c r="A434" s="2" t="str">
        <f>Inputs!B421</f>
        <v>Paul Reed</v>
      </c>
      <c r="B434" s="9" t="str">
        <f t="array" ref="B434:C434">IFNA(INDEX(Inputs!C:D,MATCH(A434,Inputs!B:B,)),"")</f>
        <v>C</v>
      </c>
      <c r="C434" s="9" t="s">
        <v>52</v>
      </c>
      <c r="D434" s="9" t="str">
        <f t="array" ref="D434">ifna(INDEX(Inputs!F:F,MATCH(A434,Inputs!B:B,0)),"")</f>
        <v>ORL</v>
      </c>
      <c r="E434" s="10">
        <f t="array" ref="E434">IFNA(INDEX('Player Page'!E:E,MATCH(A434,'Player Page'!A:A,)),"")</f>
        <v>6.1</v>
      </c>
      <c r="F434" s="12">
        <f t="array" ref="F434">IFNA(INDEX('Player Page'!F:F,MATCH(A434,'Player Page'!A:A,)),"")</f>
        <v>0.3765432099</v>
      </c>
      <c r="G434" s="12" t="str">
        <f t="array" ref="G434">XLOOKUP(A434,'PPM L10'!B:B,'PPM L10'!X:X)</f>
        <v>#N/A</v>
      </c>
      <c r="H434" s="12">
        <f t="array" ref="H434">ifna(XLOOKUP(A434,'Recent Minutes Tracker'!A:A,'Recent Minutes Tracker'!P:P,""))</f>
        <v>21.83333333</v>
      </c>
      <c r="I434" s="11">
        <f t="array" ref="I434">IFNA(INDEX('Opponent Defense'!$E$37:$E$67,MATCH(D434,'Opponent Defense'!$A$37:$A$67,0)),"")</f>
        <v>0.9290281323</v>
      </c>
      <c r="J434" s="11">
        <f t="array" ref="J434">IFNA(INDEX('Opponent Defense'!$E$105:$E$134,MATCH(D434,'Opponent Defense'!$A$105:$A$134,0)),"")</f>
        <v>0.9410004301</v>
      </c>
      <c r="K434" s="11">
        <f t="array" ref="K434">ifna(INDEX('Team Defense Hashtag Basketball'!N:N,MATCH(B434&amp;D434,'Team Defense Hashtag Basketball'!A:A,0)),"")</f>
        <v>0.6637784311</v>
      </c>
      <c r="L434" s="11">
        <f t="shared" si="255"/>
        <v>0.8011922008</v>
      </c>
      <c r="M434" s="13" t="str">
        <f t="shared" si="256"/>
        <v>#N/A</v>
      </c>
      <c r="N434" s="14" t="str">
        <f t="shared" si="257"/>
        <v>#N/A</v>
      </c>
      <c r="O434" s="15"/>
      <c r="P434" s="9" t="str">
        <f t="shared" si="258"/>
        <v/>
      </c>
      <c r="Q434" s="16">
        <f>iferror(if(L434&gt;1,(L434-1)/'Matchup Rating'!$E$4+5,(L434-1)/'Matchup Rating'!$E$9+5),"")</f>
        <v>0.5644107746</v>
      </c>
      <c r="R434" s="17">
        <f t="array" ref="R434">IFNA(INDEX('Player Page'!J:J,MATCH(A434,'Player Page'!A:A,0)),"")</f>
        <v>0.2</v>
      </c>
      <c r="S434" s="10">
        <f t="array" ref="S434">IFNA(INDEX('Player Page'!K:K,MATCH(A434,'Player Page'!A:A,0)),"")</f>
        <v>0.6</v>
      </c>
      <c r="T434" s="10">
        <f t="array" ref="T434">IFNA(INDEX('Player Page'!L:L,MATCH(A434,'Player Page'!A:A,0)),"")</f>
        <v>37</v>
      </c>
      <c r="U434" s="18">
        <f t="array" ref="U434">ifna(IF(OR(B434="PG",B434="SG"),XLOOKUP(D434,'Opponent Shot Stats'!$A$41:$A$69,'Opponent Shot Stats'!$R$41:$R$69),IF(OR(B434="SF",B434="PF"),XLOOKUP(D434,'Opponent Shot Stats'!$A$111:$A$140,'Opponent Shot Stats'!$R$111:$R$140),XLOOKUP(D434,'Opponent Shot Stats'!$A$181:$A$210,'Opponent Shot Stats'!$R$181:$R$210))),"")</f>
        <v>0.985915493</v>
      </c>
      <c r="V434" s="19">
        <f t="shared" si="259"/>
        <v>0.1971830986</v>
      </c>
      <c r="W434" s="20">
        <f t="shared" si="260"/>
        <v>-0.002816901408</v>
      </c>
    </row>
    <row r="435" hidden="1">
      <c r="A435" s="2" t="str">
        <f>Inputs!B385</f>
        <v>Payton Pritchard</v>
      </c>
      <c r="B435" s="9" t="str">
        <f t="array" ref="B435:C435">IFNA(INDEX(Inputs!C:D,MATCH(A435,Inputs!B:B,)),"")</f>
        <v>PG</v>
      </c>
      <c r="C435" s="9" t="s">
        <v>32</v>
      </c>
      <c r="D435" s="9" t="str">
        <f t="array" ref="D435">ifna(INDEX(Inputs!F:F,MATCH(A435,Inputs!B:B,0)),"")</f>
        <v>CHA</v>
      </c>
      <c r="E435" s="10">
        <f t="array" ref="E435">IFNA(INDEX('Player Page'!E:E,MATCH(A435,'Player Page'!A:A,)),"")</f>
        <v>7.8</v>
      </c>
      <c r="F435" s="10"/>
      <c r="G435" s="10"/>
      <c r="H435" s="12">
        <f t="array" ref="H435">ifna(XLOOKUP(A435,'Recent Minutes Tracker'!A:A,'Recent Minutes Tracker'!P:P,""))</f>
        <v>27.86666667</v>
      </c>
      <c r="I435" s="11">
        <f t="array" ref="I435">IFNA(INDEX('Opponent Defense'!$D$37:$D$67,MATCH(D435,'Opponent Defense'!$A$37:$A$67,0)),"")</f>
        <v>1.038412169</v>
      </c>
      <c r="J435" s="11"/>
      <c r="K435" s="11">
        <f t="array" ref="K435">ifna(INDEX('Team Defense Hashtag Basketball'!N:N,MATCH(B435&amp;D435,'Team Defense Hashtag Basketball'!A:A,0)),"")</f>
        <v>0.933901919</v>
      </c>
      <c r="L435" s="11"/>
      <c r="M435" s="11"/>
      <c r="N435" s="14">
        <f t="shared" ref="N435:N436" si="261">E435*I435*K435</f>
        <v>7.564245915</v>
      </c>
      <c r="O435" s="11"/>
      <c r="Q435" s="11"/>
    </row>
    <row r="436" hidden="1">
      <c r="A436" s="2" t="str">
        <f>Inputs!B169</f>
        <v>Peyton Watson</v>
      </c>
      <c r="B436" s="9" t="str">
        <f t="array" ref="B436:C436">IFNA(INDEX(Inputs!C:D,MATCH(A436,Inputs!B:B,)),"")</f>
        <v>SF</v>
      </c>
      <c r="C436" s="9" t="s">
        <v>43</v>
      </c>
      <c r="D436" s="9" t="str">
        <f t="array" ref="D436">ifna(INDEX(Inputs!F:F,MATCH(A436,Inputs!B:B,0)),"")</f>
        <v>SAS</v>
      </c>
      <c r="E436" s="10">
        <f t="array" ref="E436">IFNA(INDEX('Player Page'!E:E,MATCH(A436,'Player Page'!A:A,)),"")</f>
        <v>7</v>
      </c>
      <c r="F436" s="10"/>
      <c r="G436" s="10"/>
      <c r="H436" s="12">
        <f t="array" ref="H436">ifna(XLOOKUP(A436,'Recent Minutes Tracker'!A:A,'Recent Minutes Tracker'!P:P,""))</f>
        <v>19.66666667</v>
      </c>
      <c r="I436" s="11">
        <f t="array" ref="I436">IFNA(INDEX('Opponent Defense'!$D$37:$D$67,MATCH(D436,'Opponent Defense'!$A$37:$A$67,0)),"")</f>
        <v>1.067751766</v>
      </c>
      <c r="J436" s="11"/>
      <c r="K436" s="11">
        <f t="array" ref="K436">ifna(INDEX('Team Defense Hashtag Basketball'!N:N,MATCH(B436&amp;D436,'Team Defense Hashtag Basketball'!A:A,0)),"")</f>
        <v>0.7692307692</v>
      </c>
      <c r="L436" s="11"/>
      <c r="M436" s="11"/>
      <c r="N436" s="14">
        <f t="shared" si="261"/>
        <v>5.749432586</v>
      </c>
      <c r="O436" s="11"/>
      <c r="P436" s="16">
        <f>N436-E436</f>
        <v>-1.250567414</v>
      </c>
      <c r="Q436" s="11"/>
    </row>
    <row r="437" hidden="1">
      <c r="A437" s="2" t="str">
        <f>Inputs!B2</f>
        <v>Precious Achiuwa</v>
      </c>
      <c r="B437" s="9" t="str">
        <f t="array" ref="B437:C437">IFNA(INDEX(Inputs!C:D,MATCH(A437,Inputs!B:B,)),"")</f>
        <v>SF</v>
      </c>
      <c r="C437" s="9" t="s">
        <v>45</v>
      </c>
      <c r="D437" s="9" t="str">
        <f t="array" ref="D437">ifna(INDEX(Inputs!F:F,MATCH(A437,Inputs!B:B,0)),"")</f>
        <v>MIA</v>
      </c>
      <c r="E437" s="10">
        <f t="array" ref="E437">IFNA(INDEX('Player Page'!E:E,MATCH(A437,'Player Page'!A:A,)),"")</f>
        <v>7</v>
      </c>
      <c r="F437" s="10"/>
      <c r="G437" s="10"/>
      <c r="H437" s="12">
        <f t="array" ref="H437">ifna(XLOOKUP(A437,'Recent Minutes Tracker'!A:A,'Recent Minutes Tracker'!P:P,""))</f>
        <v>15.23333333</v>
      </c>
      <c r="I437" s="11">
        <f t="array" ref="I437">IFNA(INDEX('Opponent Defense'!$D$37:$D$67,MATCH(D437,'Opponent Defense'!$A$37:$A$67)),"")</f>
        <v>0.9097894709</v>
      </c>
      <c r="J437" s="11"/>
      <c r="K437" s="11">
        <f t="array" ref="K437">ifna(INDEX('Team Defense Hashtag Basketball'!N:N,MATCH(B437&amp;D437,'Team Defense Hashtag Basketball'!A:A,0)),"")</f>
        <v>0.951048951</v>
      </c>
      <c r="L437" s="11"/>
      <c r="M437" s="11"/>
    </row>
    <row r="438" hidden="1">
      <c r="A438" s="2" t="str">
        <f>Inputs!B176</f>
        <v>Quentin Grimes</v>
      </c>
      <c r="B438" s="9" t="str">
        <f t="array" ref="B438:C438">IFNA(INDEX(Inputs!C:D,MATCH(A438,Inputs!B:B,)),"")</f>
        <v>SG</v>
      </c>
      <c r="C438" s="9" t="s">
        <v>47</v>
      </c>
      <c r="D438" s="9" t="str">
        <f t="array" ref="D438">ifna(INDEX(Inputs!F:F,MATCH(A438,Inputs!B:B,0)),"")</f>
        <v>BKN</v>
      </c>
      <c r="E438" s="10">
        <f t="array" ref="E438">IFNA(INDEX('Player Page'!E:E,MATCH(A438,'Player Page'!A:A,)),"")</f>
        <v>7.3</v>
      </c>
      <c r="F438" s="10"/>
      <c r="G438" s="10"/>
      <c r="H438" s="12">
        <f t="array" ref="H438">ifna(XLOOKUP(A438,'Recent Minutes Tracker'!A:A,'Recent Minutes Tracker'!P:P,""))</f>
        <v>21.3</v>
      </c>
      <c r="I438" s="11">
        <f t="array" ref="I438">IFNA(INDEX('Opponent Defense'!$D$37:$D$67,MATCH(D438,'Opponent Defense'!$A$37:$A$67,0)),"")</f>
        <v>1.012478061</v>
      </c>
      <c r="J438" s="11"/>
      <c r="K438" s="11">
        <f t="array" ref="K438">ifna(INDEX('Team Defense Hashtag Basketball'!N:N,MATCH(B438&amp;D438,'Team Defense Hashtag Basketball'!A:A,0)),"")</f>
        <v>0.935654807</v>
      </c>
      <c r="L438" s="11"/>
      <c r="M438" s="11"/>
      <c r="N438" s="14">
        <f>E438*I438*K438</f>
        <v>6.915508741</v>
      </c>
      <c r="O438" s="11"/>
      <c r="Q438" s="11"/>
    </row>
    <row r="439">
      <c r="A439" s="2" t="str">
        <f>Inputs!B414</f>
        <v>Domantas Sabonis</v>
      </c>
      <c r="B439" s="9" t="str">
        <f t="array" ref="B439:C439">IFNA(INDEX(Inputs!C:D,MATCH(A439,Inputs!B:B,)),"")</f>
        <v>C</v>
      </c>
      <c r="C439" s="9" t="s">
        <v>34</v>
      </c>
      <c r="D439" s="9" t="str">
        <f t="array" ref="D439">ifna(XLOOKUP(A439,Inputs!B:B,Inputs!F:F,""))</f>
        <v>PHX</v>
      </c>
      <c r="E439" s="10">
        <f t="array" ref="E439">IFNA(INDEX('Player Page'!E:E,MATCH(A439,'Player Page'!A:A,)),"")</f>
        <v>19.9</v>
      </c>
      <c r="F439" s="12">
        <f t="array" ref="F439">IFNA(INDEX('Player Page'!F:F,MATCH(A439,'Player Page'!A:A,)),"")</f>
        <v>0.5605633803</v>
      </c>
      <c r="G439" s="12">
        <f t="array" ref="G439">XLOOKUP(A439,'PPM L10'!B:B,'PPM L10'!X:X)</f>
        <v>0.4583333333</v>
      </c>
      <c r="H439" s="12">
        <f t="array" ref="H439">ifna(XLOOKUP(A439,'Recent Minutes Tracker'!A:A,'Recent Minutes Tracker'!P:P,""))</f>
        <v>35.03333333</v>
      </c>
      <c r="I439" s="11">
        <f t="array" ref="I439">IFNA(INDEX('Opponent Defense'!$E$37:$E$67,MATCH(D439,'Opponent Defense'!$A$37:$A$67,0)),"")</f>
        <v>1.00203749</v>
      </c>
      <c r="J439" s="11">
        <f t="array" ref="J439">IFNA(INDEX('Opponent Defense'!$E$105:$E$134,MATCH(D439,'Opponent Defense'!$A$105:$A$134,0)),"")</f>
        <v>1.071766157</v>
      </c>
      <c r="K439" s="11">
        <f t="array" ref="K439">ifna(INDEX('Team Defense Hashtag Basketball'!N:N,MATCH(B439&amp;D439,'Team Defense Hashtag Basketball'!A:A,0)),"")</f>
        <v>1.072257466</v>
      </c>
      <c r="L439" s="11">
        <f>I439*0.1+J439*0.4+K439*0.5</f>
        <v>1.065038945</v>
      </c>
      <c r="M439" s="13">
        <f>(F439+G439)/2*L439</f>
        <v>0.5425823404</v>
      </c>
      <c r="N439" s="14">
        <f>M439*L439*H439</f>
        <v>20.24475869</v>
      </c>
      <c r="O439" s="15"/>
      <c r="P439" s="9" t="str">
        <f>if(O439="","",N439-O439)</f>
        <v/>
      </c>
      <c r="Q439" s="16">
        <f>iferror(if(L439&gt;1,(L439-1)/'Matchup Rating'!$E$4+5,(L439-1)/'Matchup Rating'!$E$9+5),"")</f>
        <v>6.94954178</v>
      </c>
      <c r="R439" s="17">
        <f t="array" ref="R439">IFNA(INDEX('Player Page'!J:J,MATCH(A439,'Player Page'!A:A,0)),"")</f>
        <v>0.5</v>
      </c>
      <c r="S439" s="10">
        <f t="array" ref="S439">IFNA(INDEX('Player Page'!K:K,MATCH(A439,'Player Page'!A:A,0)),"")</f>
        <v>1.1</v>
      </c>
      <c r="T439" s="10">
        <f t="array" ref="T439">IFNA(INDEX('Player Page'!L:L,MATCH(A439,'Player Page'!A:A,0)),"")</f>
        <v>43.4</v>
      </c>
      <c r="U439" s="18">
        <f t="array" ref="U439">ifna(IF(OR(B439="PG",B439="SG"),XLOOKUP(D439,'Opponent Shot Stats'!$A$41:$A$70,'Opponent Shot Stats'!$R$41:$R$70),IF(OR(B439="SF",B439="PF"),XLOOKUP(D439,'Opponent Shot Stats'!$A$111:$A$140,'Opponent Shot Stats'!$R$111:$R$140),XLOOKUP(D439,'Opponent Shot Stats'!$A$181:$A$210,'Opponent Shot Stats'!$R$181:$R$210))),"")</f>
        <v>1.408450704</v>
      </c>
      <c r="V439" s="19">
        <f>R439*U439</f>
        <v>0.7042253521</v>
      </c>
      <c r="W439" s="20">
        <f>V439-R439</f>
        <v>0.2042253521</v>
      </c>
      <c r="X439" s="9" t="str">
        <f t="array" ref="X439">ifna(XLOOKUP(A439,'Recent Minutes Tracker'!A:A,'Recent Minutes Tracker'!O:O),"")</f>
        <v/>
      </c>
      <c r="Y439" s="10">
        <f t="array" ref="Y439">ifna(XLOOKUP(A439,'Recent Minutes Tracker'!A:A,'Recent Minutes Tracker'!M:M),"")</f>
        <v>-0.3</v>
      </c>
    </row>
    <row r="440" hidden="1">
      <c r="A440" s="2" t="str">
        <f>Inputs!B312</f>
        <v>R.J. Hampton</v>
      </c>
      <c r="B440" s="9" t="str">
        <f t="array" ref="B440:C440">IFNA(INDEX(Inputs!C:D,MATCH(A440,Inputs!B:B,)),"")</f>
        <v>PG</v>
      </c>
      <c r="C440" s="9" t="s">
        <v>46</v>
      </c>
      <c r="D440" s="9" t="str">
        <f t="array" ref="D440">ifna(INDEX(Inputs!F:F,MATCH(A440,Inputs!B:B,0)),"")</f>
        <v>TOR</v>
      </c>
      <c r="E440" s="10" t="str">
        <f t="array" ref="E440">IFNA(INDEX('Player Page'!E:E,MATCH(A440,'Player Page'!A:A,)),"")</f>
        <v/>
      </c>
      <c r="F440" s="10"/>
      <c r="G440" s="10"/>
      <c r="H440" s="12" t="str">
        <f t="array" ref="H440">ifna(XLOOKUP(A440,'Recent Minutes Tracker'!A:A,'Recent Minutes Tracker'!P:P,""))</f>
        <v/>
      </c>
      <c r="I440" s="11">
        <f t="array" ref="I440">IFNA(INDEX('Opponent Defense'!$D$37:$D$67,MATCH(D440,'Opponent Defense'!$A$37:$A$67,0)),"")</f>
        <v>1.062250592</v>
      </c>
      <c r="J440" s="11"/>
      <c r="K440" s="11">
        <f t="array" ref="K440">ifna(INDEX('Team Defense Hashtag Basketball'!N:N,MATCH(B440&amp;D440,'Team Defense Hashtag Basketball'!A:A,0)),"")</f>
        <v>1.006396588</v>
      </c>
      <c r="L440" s="11"/>
      <c r="M440" s="11"/>
    </row>
    <row r="441" hidden="1">
      <c r="A441" s="2" t="str">
        <f>Inputs!B453</f>
        <v>Rayan Rupert</v>
      </c>
      <c r="B441" s="9" t="str">
        <f t="array" ref="B441:C441">IFNA(INDEX(Inputs!C:D,MATCH(A441,Inputs!B:B,)),"")</f>
        <v>SG</v>
      </c>
      <c r="C441" s="9" t="s">
        <v>55</v>
      </c>
      <c r="D441" s="9" t="str">
        <f t="array" ref="D441">ifna(INDEX(Inputs!F:F,MATCH(A441,Inputs!B:B,0)),"")</f>
        <v>HOU</v>
      </c>
      <c r="E441" s="10" t="str">
        <f t="array" ref="E441">IFNA(INDEX('Player Page'!E:E,MATCH(A441,'Player Page'!A:A,)),"")</f>
        <v/>
      </c>
      <c r="F441" s="10"/>
      <c r="G441" s="10"/>
      <c r="H441" s="12">
        <f t="array" ref="H441">ifna(XLOOKUP(A441,'Recent Minutes Tracker'!A:A,'Recent Minutes Tracker'!P:P,""))</f>
        <v>30.83333333</v>
      </c>
      <c r="I441" s="11">
        <f t="array" ref="I441">IFNA(INDEX('Opponent Defense'!$D$37:$D$67,MATCH(D441,'Opponent Defense'!$A$37:$A$67)),"")</f>
        <v>0.9097894709</v>
      </c>
      <c r="J441" s="11"/>
      <c r="K441" s="11">
        <f t="array" ref="K441">ifna(INDEX('Team Defense Hashtag Basketball'!N:N,MATCH(B441&amp;D441,'Team Defense Hashtag Basketball'!A:A,0)),"")</f>
        <v>0.9492808478</v>
      </c>
      <c r="L441" s="11"/>
      <c r="M441" s="11"/>
    </row>
    <row r="442" hidden="1">
      <c r="A442" s="2" t="str">
        <f>Inputs!B77</f>
        <v>Reggie Bullock</v>
      </c>
      <c r="B442" s="9" t="str">
        <f t="array" ref="B442:C442">IFNA(INDEX(Inputs!C:D,MATCH(A442,Inputs!B:B,)),"")</f>
        <v>SG</v>
      </c>
      <c r="C442" s="9" t="s">
        <v>28</v>
      </c>
      <c r="D442" s="9" t="str">
        <f t="array" ref="D442">ifna(INDEX(Inputs!F:F,MATCH(A442,Inputs!B:B,0)),"")</f>
        <v>POR</v>
      </c>
      <c r="E442" s="10" t="str">
        <f t="array" ref="E442">IFNA(INDEX('Player Page'!E:E,MATCH(A442,'Player Page'!A:A,)),"")</f>
        <v/>
      </c>
      <c r="F442" s="10"/>
      <c r="G442" s="10"/>
      <c r="H442" s="12" t="str">
        <f t="array" ref="H442">ifna(XLOOKUP(A442,'Recent Minutes Tracker'!A:A,'Recent Minutes Tracker'!P:P,""))</f>
        <v/>
      </c>
      <c r="I442" s="11">
        <f t="array" ref="I442">IFNA(INDEX('Opponent Defense'!$D$37:$D$67,MATCH(D442,'Opponent Defense'!$A$37:$A$67)),"")</f>
        <v>1.019289039</v>
      </c>
      <c r="J442" s="11"/>
      <c r="K442" s="11">
        <f t="array" ref="K442">ifna(INDEX('Team Defense Hashtag Basketball'!N:N,MATCH(B442&amp;D442,'Team Defense Hashtag Basketball'!A:A,0)),"")</f>
        <v>0.9810749432</v>
      </c>
      <c r="L442" s="11"/>
      <c r="M442" s="11"/>
    </row>
    <row r="443">
      <c r="A443" s="2" t="str">
        <f>Inputs!B214</f>
        <v>Kevin Huerter</v>
      </c>
      <c r="B443" s="9" t="str">
        <f t="array" ref="B443:C443">IFNA(INDEX(Inputs!C:D,MATCH(A443,Inputs!B:B,)),"")</f>
        <v>SG</v>
      </c>
      <c r="C443" s="9" t="s">
        <v>34</v>
      </c>
      <c r="D443" s="9" t="str">
        <f t="array" ref="D443">ifna(XLOOKUP(A443,Inputs!B:B,Inputs!F:F,""))</f>
        <v>PHX</v>
      </c>
      <c r="E443" s="10">
        <f t="array" ref="E443">IFNA(INDEX('Player Page'!E:E,MATCH(A443,'Player Page'!A:A,)),"")</f>
        <v>10.9</v>
      </c>
      <c r="F443" s="12">
        <f t="array" ref="F443">IFNA(INDEX('Player Page'!F:F,MATCH(A443,'Player Page'!A:A,)),"")</f>
        <v>0.437751004</v>
      </c>
      <c r="G443" s="12">
        <f t="array" ref="G443">XLOOKUP(A443,'PPM L10'!B:B,'PPM L10'!X:X)</f>
        <v>0.2722222222</v>
      </c>
      <c r="H443" s="12" t="str">
        <f t="array" ref="H443">ifna(XLOOKUP(A443,'Recent Minutes Tracker'!A:A,'Recent Minutes Tracker'!P:P,""))</f>
        <v/>
      </c>
      <c r="I443" s="11">
        <f t="array" ref="I443">IFNA(INDEX('Opponent Defense'!$E$37:$E$67,MATCH(D443,'Opponent Defense'!$A$37:$A$67,0)),"")</f>
        <v>1.00203749</v>
      </c>
      <c r="J443" s="11">
        <f t="array" ref="J443">IFNA(INDEX('Opponent Defense'!$E$105:$E$134,MATCH(D443,'Opponent Defense'!$A$105:$A$134,0)),"")</f>
        <v>1.071766157</v>
      </c>
      <c r="K443" s="11">
        <f t="array" ref="K443">ifna(INDEX('Team Defense Hashtag Basketball'!N:N,MATCH(B443&amp;D443,'Team Defense Hashtag Basketball'!A:A,0)),"")</f>
        <v>1.071915216</v>
      </c>
      <c r="L443" s="11">
        <f>I443*0.1+J443*0.4+K443*0.5</f>
        <v>1.06486782</v>
      </c>
      <c r="M443" s="13">
        <f>(F443+G443)/2*L443</f>
        <v>0.3780138208</v>
      </c>
      <c r="N443" s="14">
        <f>M443*L443*H443</f>
        <v>0</v>
      </c>
      <c r="O443" s="15"/>
      <c r="P443" s="9" t="str">
        <f>if(O443="","",N443-O443)</f>
        <v/>
      </c>
      <c r="Q443" s="16">
        <f>iferror(if(L443&gt;1,(L443-1)/'Matchup Rating'!$E$4+5,(L443-1)/'Matchup Rating'!$E$9+5),"")</f>
        <v>6.944412313</v>
      </c>
      <c r="R443" s="17">
        <f t="array" ref="R443">IFNA(INDEX('Player Page'!J:J,MATCH(A443,'Player Page'!A:A,0)),"")</f>
        <v>2</v>
      </c>
      <c r="S443" s="10">
        <f t="array" ref="S443">IFNA(INDEX('Player Page'!K:K,MATCH(A443,'Player Page'!A:A,0)),"")</f>
        <v>5.6</v>
      </c>
      <c r="T443" s="10">
        <f t="array" ref="T443">IFNA(INDEX('Player Page'!L:L,MATCH(A443,'Player Page'!A:A,0)),"")</f>
        <v>36.4</v>
      </c>
      <c r="U443" s="18">
        <f t="array" ref="U443">ifna(IF(OR(B443="PG",B443="SG"),XLOOKUP(D443,'Opponent Shot Stats'!$A$41:$A$69,'Opponent Shot Stats'!$R$41:$R$69),IF(OR(B443="SF",B443="PF"),XLOOKUP(D443,'Opponent Shot Stats'!$A$111:$A$140,'Opponent Shot Stats'!$R$111:$R$140),XLOOKUP(D443,'Opponent Shot Stats'!$A$181:$A$210,'Opponent Shot Stats'!$R$181:$R$210))),"")</f>
        <v>1.122098022</v>
      </c>
      <c r="V443" s="19">
        <f>R443*U443</f>
        <v>2.244196045</v>
      </c>
      <c r="W443" s="20">
        <f>V443-R443</f>
        <v>0.2441960447</v>
      </c>
      <c r="X443" s="9" t="str">
        <f t="array" ref="X443">ifna(XLOOKUP(A443,'Recent Minutes Tracker'!A:A,'Recent Minutes Tracker'!O:O),"")</f>
        <v/>
      </c>
      <c r="Y443" s="10" t="str">
        <f t="array" ref="Y443">ifna(XLOOKUP(A443,'Recent Minutes Tracker'!A:A,'Recent Minutes Tracker'!M:M),"")</f>
        <v/>
      </c>
    </row>
    <row r="444" hidden="1">
      <c r="A444" s="2" t="str">
        <f>Inputs!B148</f>
        <v>Richaun Holmes</v>
      </c>
      <c r="B444" s="9" t="str">
        <f t="array" ref="B444:C444">IFNA(INDEX(Inputs!C:D,MATCH(A444,Inputs!B:B,)),"")</f>
        <v>C</v>
      </c>
      <c r="C444" s="9" t="s">
        <v>27</v>
      </c>
      <c r="D444" s="9" t="str">
        <f t="array" ref="D444">ifna(INDEX(Inputs!F:F,MATCH(A444,Inputs!B:B,0)),"")</f>
        <v>DET</v>
      </c>
      <c r="E444" s="10" t="str">
        <f t="array" ref="E444">IFNA(INDEX('Player Page'!E:E,MATCH(A444,'Player Page'!A:A,)),"")</f>
        <v/>
      </c>
      <c r="F444" s="10"/>
      <c r="G444" s="10"/>
      <c r="H444" s="12">
        <f t="array" ref="H444">ifna(XLOOKUP(A444,'Recent Minutes Tracker'!A:A,'Recent Minutes Tracker'!P:P,""))</f>
        <v>1.666666667</v>
      </c>
      <c r="I444" s="11">
        <f t="array" ref="I444">IFNA(INDEX('Opponent Defense'!$D$37:$D$67,MATCH(D444,'Opponent Defense'!$A$37:$A$67)),"")</f>
        <v>0.9097894709</v>
      </c>
      <c r="J444" s="11"/>
      <c r="K444" s="11">
        <f t="array" ref="K444">ifna(INDEX('Team Defense Hashtag Basketball'!N:N,MATCH(B444&amp;D444,'Team Defense Hashtag Basketball'!A:A,0)),"")</f>
        <v>1.002630357</v>
      </c>
      <c r="L444" s="11"/>
      <c r="M444" s="11"/>
    </row>
    <row r="445" hidden="1">
      <c r="A445" s="2" t="str">
        <f>Inputs!B407</f>
        <v>Ricky Council IV</v>
      </c>
      <c r="B445" s="9" t="str">
        <f t="array" ref="B445:C445">IFNA(INDEX(Inputs!C:D,MATCH(A445,Inputs!B:B,)),"")</f>
        <v>SG</v>
      </c>
      <c r="C445" s="9" t="s">
        <v>52</v>
      </c>
      <c r="D445" s="9" t="str">
        <f t="array" ref="D445">ifna(INDEX(Inputs!F:F,MATCH(A445,Inputs!B:B,0)),"")</f>
        <v>ORL</v>
      </c>
      <c r="E445" s="10" t="str">
        <f t="array" ref="E445">IFNA(INDEX('Player Page'!E:E,MATCH(A445,'Player Page'!A:A,)),"")</f>
        <v/>
      </c>
      <c r="F445" s="10"/>
      <c r="G445" s="10"/>
      <c r="H445" s="12" t="str">
        <f t="array" ref="H445">ifna(XLOOKUP(A445,'Recent Minutes Tracker'!A:A,'Recent Minutes Tracker'!P:P,""))</f>
        <v/>
      </c>
      <c r="I445" s="11">
        <f t="array" ref="I445">IFNA(INDEX('Opponent Defense'!$D$37:$D$67,MATCH(D445,'Opponent Defense'!$A$37:$A$67,0)),"")</f>
        <v>0.9087416282</v>
      </c>
      <c r="J445" s="11"/>
      <c r="K445" s="11">
        <f t="array" ref="K445">ifna(INDEX('Team Defense Hashtag Basketball'!N:N,MATCH(B445&amp;D445,'Team Defense Hashtag Basketball'!A:A,0)),"")</f>
        <v>0.8311884936</v>
      </c>
      <c r="L445" s="11"/>
      <c r="M445" s="11"/>
    </row>
    <row r="446" hidden="1">
      <c r="A446" s="2" t="str">
        <f>Inputs!B118</f>
        <v>Ricky Rubio</v>
      </c>
      <c r="B446" s="9" t="str">
        <f t="array" ref="B446:C446">IFNA(INDEX(Inputs!C:D,MATCH(A446,Inputs!B:B,)),"")</f>
        <v>PG</v>
      </c>
      <c r="C446" s="9" t="s">
        <v>49</v>
      </c>
      <c r="D446" s="9" t="str">
        <f t="array" ref="D446">ifna(INDEX(Inputs!F:F,MATCH(A446,Inputs!B:B,0)),"")</f>
        <v>IND</v>
      </c>
      <c r="E446" s="10" t="str">
        <f t="array" ref="E446">IFNA(INDEX('Player Page'!E:E,MATCH(A446,'Player Page'!A:A,)),"")</f>
        <v/>
      </c>
      <c r="F446" s="10"/>
      <c r="G446" s="10"/>
      <c r="H446" s="12" t="str">
        <f t="array" ref="H446">ifna(XLOOKUP(A446,'Recent Minutes Tracker'!A:A,'Recent Minutes Tracker'!P:P,""))</f>
        <v/>
      </c>
      <c r="I446" s="11">
        <f t="array" ref="I446">IFNA(INDEX('Opponent Defense'!$D$37:$D$67,MATCH(D446,'Opponent Defense'!$A$37:$A$67,0)),"")</f>
        <v>1.085565093</v>
      </c>
      <c r="J446" s="11"/>
      <c r="K446" s="11">
        <f t="array" ref="K446">ifna(INDEX('Team Defense Hashtag Basketball'!N:N,MATCH(B446&amp;D446,'Team Defense Hashtag Basketball'!A:A,0)),"")</f>
        <v>0.9978678038</v>
      </c>
      <c r="L446" s="11"/>
      <c r="M446" s="11"/>
    </row>
    <row r="447" hidden="1">
      <c r="A447" s="2" t="str">
        <f>Inputs!B409</f>
        <v>Robert Covington</v>
      </c>
      <c r="B447" s="9" t="str">
        <f t="array" ref="B447:C447">IFNA(INDEX(Inputs!C:D,MATCH(A447,Inputs!B:B,)),"")</f>
        <v>SF</v>
      </c>
      <c r="C447" s="9" t="s">
        <v>52</v>
      </c>
      <c r="D447" s="9" t="str">
        <f t="array" ref="D447">ifna(INDEX(Inputs!F:F,MATCH(A447,Inputs!B:B,0)),"")</f>
        <v>ORL</v>
      </c>
      <c r="E447" s="10" t="str">
        <f t="array" ref="E447">IFNA(INDEX('Player Page'!E:E,MATCH(A447,'Player Page'!A:A,)),"")</f>
        <v/>
      </c>
      <c r="F447" s="10"/>
      <c r="G447" s="10"/>
      <c r="H447" s="12" t="str">
        <f t="array" ref="H447">ifna(XLOOKUP(A447,'Recent Minutes Tracker'!A:A,'Recent Minutes Tracker'!P:P,""))</f>
        <v/>
      </c>
      <c r="I447" s="11">
        <f t="array" ref="I447">IFNA(INDEX('Opponent Defense'!$D$37:$D$67,MATCH(D447,'Opponent Defense'!$A$37:$A$67,0)),"")</f>
        <v>0.9087416282</v>
      </c>
      <c r="J447" s="11"/>
      <c r="K447" s="11">
        <f t="array" ref="K447">ifna(INDEX('Team Defense Hashtag Basketball'!N:N,MATCH(B447&amp;D447,'Team Defense Hashtag Basketball'!A:A,0)),"")</f>
        <v>0.9743589744</v>
      </c>
      <c r="L447" s="11"/>
      <c r="M447" s="11"/>
      <c r="N447" s="14">
        <f>E447*I447*K447</f>
        <v>0</v>
      </c>
      <c r="O447" s="11"/>
      <c r="Q447" s="11"/>
    </row>
    <row r="448" hidden="1">
      <c r="A448" s="2" t="str">
        <f>Inputs!B518</f>
        <v>Robert Williams</v>
      </c>
      <c r="B448" s="9" t="str">
        <f t="array" ref="B448:C448">IFNA(INDEX(Inputs!C:D,MATCH(A448,Inputs!B:B,)),"")</f>
        <v>PF</v>
      </c>
      <c r="C448" s="9" t="s">
        <v>55</v>
      </c>
      <c r="D448" s="9" t="str">
        <f t="array" ref="D448">ifna(INDEX(Inputs!F:F,MATCH(A448,Inputs!B:B,0)),"")</f>
        <v>HOU</v>
      </c>
      <c r="E448" s="10" t="str">
        <f t="array" ref="E448">IFNA(INDEX('Player Page'!E:E,MATCH(A448,'Player Page'!A:A,)),"")</f>
        <v/>
      </c>
      <c r="F448" s="10"/>
      <c r="G448" s="10"/>
      <c r="H448" s="12">
        <f t="array" ref="H448">ifna(XLOOKUP(A448,'Recent Minutes Tracker'!A:A,'Recent Minutes Tracker'!P:P,""))</f>
        <v>0</v>
      </c>
      <c r="I448" s="11">
        <f t="array" ref="I448">IFNA(INDEX('Opponent Defense'!$D$37:$D$67,MATCH(D448,'Opponent Defense'!$A$37:$A$67)),"")</f>
        <v>0.9097894709</v>
      </c>
      <c r="J448" s="11"/>
      <c r="K448" s="11">
        <f t="array" ref="K448">ifna(INDEX('Team Defense Hashtag Basketball'!N:N,MATCH(B448&amp;D448,'Team Defense Hashtag Basketball'!A:A,0)),"")</f>
        <v>1.014897579</v>
      </c>
      <c r="L448" s="11"/>
      <c r="M448" s="11"/>
    </row>
    <row r="449" hidden="1">
      <c r="A449" s="2" t="str">
        <f>Inputs!B340</f>
        <v>Robin Lopez</v>
      </c>
      <c r="B449" s="9" t="str">
        <f t="array" ref="B449:C449">IFNA(INDEX(Inputs!C:D,MATCH(A449,Inputs!B:B,)),"")</f>
        <v>C</v>
      </c>
      <c r="C449" s="9" t="s">
        <v>25</v>
      </c>
      <c r="D449" s="9" t="str">
        <f t="array" ref="D449">ifna(INDEX(Inputs!F:F,MATCH(A449,Inputs!B:B,0)),"")</f>
        <v>OKC</v>
      </c>
      <c r="E449" s="10" t="str">
        <f t="array" ref="E449">IFNA(INDEX('Player Page'!E:E,MATCH(A449,'Player Page'!A:A,)),"")</f>
        <v/>
      </c>
      <c r="F449" s="10"/>
      <c r="G449" s="10"/>
      <c r="H449" s="12">
        <f t="array" ref="H449">ifna(XLOOKUP(A449,'Recent Minutes Tracker'!A:A,'Recent Minutes Tracker'!P:P,""))</f>
        <v>6</v>
      </c>
      <c r="I449" s="11">
        <f t="array" ref="I449">IFNA(INDEX('Opponent Defense'!$D$37:$D$67,MATCH(D449,'Opponent Defense'!$A$37:$A$67)),"")</f>
        <v>1.038412169</v>
      </c>
      <c r="J449" s="11"/>
      <c r="K449" s="11">
        <f t="array" ref="K449">ifna(INDEX('Team Defense Hashtag Basketball'!N:N,MATCH(B449&amp;D449,'Team Defense Hashtag Basketball'!A:A,0)),"")</f>
        <v>0.9376450565</v>
      </c>
      <c r="L449" s="11"/>
      <c r="M449" s="11"/>
    </row>
    <row r="450" hidden="1">
      <c r="A450" s="2" t="str">
        <f>Inputs!B499</f>
        <v>Ron Harper</v>
      </c>
      <c r="B450" s="9" t="str">
        <f t="array" ref="B450:C450">IFNA(INDEX(Inputs!C:D,MATCH(A450,Inputs!B:B,)),"")</f>
        <v>PF</v>
      </c>
      <c r="C450" s="9" t="s">
        <v>45</v>
      </c>
      <c r="D450" s="9" t="str">
        <f t="array" ref="D450">ifna(INDEX(Inputs!F:F,MATCH(A450,Inputs!B:B,0)),"")</f>
        <v>MIA</v>
      </c>
      <c r="E450" s="10" t="str">
        <f t="array" ref="E450">IFNA(INDEX('Player Page'!E:E,MATCH(A450,'Player Page'!A:A,)),"")</f>
        <v/>
      </c>
      <c r="F450" s="10"/>
      <c r="G450" s="10"/>
      <c r="H450" s="12" t="str">
        <f t="array" ref="H450">ifna(XLOOKUP(A450,'Recent Minutes Tracker'!A:A,'Recent Minutes Tracker'!P:P,""))</f>
        <v/>
      </c>
      <c r="I450" s="11">
        <f t="array" ref="I450">IFNA(INDEX('Opponent Defense'!$D$37:$D$67,MATCH(D450,'Opponent Defense'!$A$37:$A$67,0)),"")</f>
        <v>0.9202678985</v>
      </c>
      <c r="J450" s="11"/>
      <c r="K450" s="11">
        <f t="array" ref="K450">ifna(INDEX('Team Defense Hashtag Basketball'!N:N,MATCH(B450&amp;D450,'Team Defense Hashtag Basketball'!A:A,0)),"")</f>
        <v>0.8379888268</v>
      </c>
      <c r="L450" s="11"/>
      <c r="M450" s="11"/>
    </row>
    <row r="451" hidden="1">
      <c r="A451" s="2" t="str">
        <f>Inputs!B354</f>
        <v>Royce O'Neale</v>
      </c>
      <c r="B451" s="9" t="str">
        <f t="array" ref="B451:C451">IFNA(INDEX(Inputs!C:D,MATCH(A451,Inputs!B:B,)),"")</f>
        <v>SF</v>
      </c>
      <c r="C451" s="9" t="s">
        <v>38</v>
      </c>
      <c r="D451" s="9" t="str">
        <f t="array" ref="D451">ifna(INDEX(Inputs!F:F,MATCH(A451,Inputs!B:B,0)),"")</f>
        <v>NYK</v>
      </c>
      <c r="E451" s="10">
        <f t="array" ref="E451">IFNA(INDEX('Player Page'!E:E,MATCH(A451,'Player Page'!A:A,)),"")</f>
        <v>7</v>
      </c>
      <c r="F451" s="10"/>
      <c r="G451" s="10"/>
      <c r="H451" s="12">
        <f t="array" ref="H451">ifna(XLOOKUP(A451,'Recent Minutes Tracker'!A:A,'Recent Minutes Tracker'!P:P,""))</f>
        <v>21.1</v>
      </c>
      <c r="I451" s="11">
        <f t="array" ref="I451">IFNA(INDEX('Opponent Defense'!$D$37:$D$67,MATCH(D451,'Opponent Defense'!$A$37:$A$67,0)),"")</f>
        <v>0.8877847731</v>
      </c>
      <c r="J451" s="11"/>
      <c r="K451" s="11">
        <f t="array" ref="K451">ifna(INDEX('Team Defense Hashtag Basketball'!N:N,MATCH(B451&amp;D451,'Team Defense Hashtag Basketball'!A:A,0)),"")</f>
        <v>0.9417249417</v>
      </c>
      <c r="L451" s="11"/>
      <c r="M451" s="11"/>
      <c r="N451" s="14">
        <f>E451*I451*K451</f>
        <v>5.852343446</v>
      </c>
      <c r="O451" s="16"/>
      <c r="P451" s="16">
        <f>if(D451="","",N451-E451)</f>
        <v>-1.147656554</v>
      </c>
      <c r="Q451" s="16"/>
    </row>
    <row r="452">
      <c r="A452" s="2" t="str">
        <f>Inputs!B329</f>
        <v>Malik Monk</v>
      </c>
      <c r="B452" s="9" t="str">
        <f t="array" ref="B452:C452">IFNA(INDEX(Inputs!C:D,MATCH(A452,Inputs!B:B,)),"")</f>
        <v>SG</v>
      </c>
      <c r="C452" s="9" t="s">
        <v>34</v>
      </c>
      <c r="D452" s="9" t="str">
        <f t="array" ref="D452">ifna(XLOOKUP(A452,Inputs!B:B,Inputs!F:F,""))</f>
        <v>PHX</v>
      </c>
      <c r="E452" s="10">
        <f t="array" ref="E452">IFNA(INDEX('Player Page'!E:E,MATCH(A452,'Player Page'!A:A,)),"")</f>
        <v>14.6</v>
      </c>
      <c r="F452" s="12">
        <f t="array" ref="F452">IFNA(INDEX('Player Page'!F:F,MATCH(A452,'Player Page'!A:A,)),"")</f>
        <v>0.5703125</v>
      </c>
      <c r="G452" s="12">
        <f t="array" ref="G452">XLOOKUP(A452,'PPM L10'!B:B,'PPM L10'!X:X)</f>
        <v>0.5583333333</v>
      </c>
      <c r="H452" s="12" t="str">
        <f t="array" ref="H452">ifna(XLOOKUP(A452,'Recent Minutes Tracker'!A:A,'Recent Minutes Tracker'!P:P,""))</f>
        <v/>
      </c>
      <c r="I452" s="11">
        <f t="array" ref="I452">IFNA(INDEX('Opponent Defense'!$E$37:$E$67,MATCH(D452,'Opponent Defense'!$A$37:$A$67,0)),"")</f>
        <v>1.00203749</v>
      </c>
      <c r="J452" s="11">
        <f t="array" ref="J452">IFNA(INDEX('Opponent Defense'!$E$105:$E$134,MATCH(D452,'Opponent Defense'!$A$105:$A$134,0)),"")</f>
        <v>1.071766157</v>
      </c>
      <c r="K452" s="11">
        <f t="array" ref="K452">ifna(INDEX('Team Defense Hashtag Basketball'!N:N,MATCH(B452&amp;D452,'Team Defense Hashtag Basketball'!A:A,0)),"")</f>
        <v>1.071915216</v>
      </c>
      <c r="L452" s="11">
        <f t="shared" ref="L452:L454" si="262">I452*0.1+J452*0.4+K452*0.5</f>
        <v>1.06486782</v>
      </c>
      <c r="M452" s="13">
        <f t="shared" ref="M452:M454" si="263">(F452+G452)/2*L452</f>
        <v>0.600929314</v>
      </c>
      <c r="N452" s="14">
        <f t="shared" ref="N452:N454" si="264">M452*L452*H452</f>
        <v>0</v>
      </c>
      <c r="O452" s="15"/>
      <c r="P452" s="9" t="str">
        <f t="shared" ref="P452:P454" si="265">if(O452="","",N452-O452)</f>
        <v/>
      </c>
      <c r="Q452" s="16">
        <f>iferror(if(L452&gt;1,(L452-1)/'Matchup Rating'!$E$4+5,(L452-1)/'Matchup Rating'!$E$9+5),"")</f>
        <v>6.944412313</v>
      </c>
      <c r="R452" s="17">
        <f t="array" ref="R452">IFNA(INDEX('Player Page'!J:J,MATCH(A452,'Player Page'!A:A,0)),"")</f>
        <v>2.3</v>
      </c>
      <c r="S452" s="10">
        <f t="array" ref="S452">IFNA(INDEX('Player Page'!K:K,MATCH(A452,'Player Page'!A:A,0)),"")</f>
        <v>6</v>
      </c>
      <c r="T452" s="10">
        <f t="array" ref="T452">IFNA(INDEX('Player Page'!L:L,MATCH(A452,'Player Page'!A:A,0)),"")</f>
        <v>37.9</v>
      </c>
      <c r="U452" s="18">
        <f t="array" ref="U452">ifna(IF(OR(B452="PG",B452="SG"),XLOOKUP(D452,'Opponent Shot Stats'!$A$41:$A$69,'Opponent Shot Stats'!$R$41:$R$69),IF(OR(B452="SF",B452="PF"),XLOOKUP(D452,'Opponent Shot Stats'!$A$111:$A$140,'Opponent Shot Stats'!$R$111:$R$140),XLOOKUP(D452,'Opponent Shot Stats'!$A$181:$A$210,'Opponent Shot Stats'!$R$181:$R$210))),"")</f>
        <v>1.122098022</v>
      </c>
      <c r="V452" s="19">
        <f t="shared" ref="V452:V454" si="266">R452*U452</f>
        <v>2.580825451</v>
      </c>
      <c r="W452" s="20">
        <f t="shared" ref="W452:W454" si="267">V452-R452</f>
        <v>0.2808254514</v>
      </c>
      <c r="X452" s="9" t="str">
        <f t="array" ref="X452">ifna(XLOOKUP(A452,'Recent Minutes Tracker'!A:A,'Recent Minutes Tracker'!O:O),"")</f>
        <v/>
      </c>
      <c r="Y452" s="10" t="str">
        <f t="array" ref="Y452">ifna(XLOOKUP(A452,'Recent Minutes Tracker'!A:A,'Recent Minutes Tracker'!M:M),"")</f>
        <v/>
      </c>
    </row>
    <row r="453">
      <c r="A453" s="2" t="str">
        <f>Inputs!B30</f>
        <v>Harrison Barnes</v>
      </c>
      <c r="B453" s="9" t="str">
        <f t="array" ref="B453:C453">IFNA(INDEX(Inputs!C:D,MATCH(A453,Inputs!B:B,)),"")</f>
        <v>SF</v>
      </c>
      <c r="C453" s="9" t="s">
        <v>34</v>
      </c>
      <c r="D453" s="9" t="str">
        <f t="array" ref="D453">ifna(XLOOKUP(A453,Inputs!B:B,Inputs!F:F,""))</f>
        <v>PHX</v>
      </c>
      <c r="E453" s="10">
        <f t="array" ref="E453">IFNA(INDEX('Player Page'!E:E,MATCH(A453,'Player Page'!A:A,)),"")</f>
        <v>12</v>
      </c>
      <c r="F453" s="12">
        <f t="array" ref="F453">IFNA(INDEX('Player Page'!F:F,MATCH(A453,'Player Page'!A:A,)),"")</f>
        <v>0.3986710963</v>
      </c>
      <c r="G453" s="12">
        <f t="array" ref="G453">XLOOKUP(A453,'PPM L10'!B:B,'PPM L10'!X:X)</f>
        <v>0.3638888889</v>
      </c>
      <c r="H453" s="12">
        <f t="array" ref="H453">ifna(XLOOKUP(A453,'Recent Minutes Tracker'!A:A,'Recent Minutes Tracker'!P:P,""))</f>
        <v>21.96666667</v>
      </c>
      <c r="I453" s="11">
        <f t="array" ref="I453">IFNA(INDEX('Opponent Defense'!$E$37:$E$67,MATCH(D453,'Opponent Defense'!$A$37:$A$67,0)),"")</f>
        <v>1.00203749</v>
      </c>
      <c r="J453" s="11">
        <f t="array" ref="J453">IFNA(INDEX('Opponent Defense'!$E$105:$E$134,MATCH(D453,'Opponent Defense'!$A$105:$A$134,0)),"")</f>
        <v>1.071766157</v>
      </c>
      <c r="K453" s="11">
        <f t="array" ref="K453">ifna(INDEX('Team Defense Hashtag Basketball'!N:N,MATCH(B453&amp;D453,'Team Defense Hashtag Basketball'!A:A,0)),"")</f>
        <v>1.025641026</v>
      </c>
      <c r="L453" s="11">
        <f t="shared" si="262"/>
        <v>1.041730725</v>
      </c>
      <c r="M453" s="13">
        <f t="shared" si="263"/>
        <v>0.3971910831</v>
      </c>
      <c r="N453" s="14">
        <f t="shared" si="264"/>
        <v>9.089063202</v>
      </c>
      <c r="O453" s="15"/>
      <c r="P453" s="9" t="str">
        <f t="shared" si="265"/>
        <v/>
      </c>
      <c r="Q453" s="16">
        <f>iferror(if(L453&gt;1,(L453-1)/'Matchup Rating'!$E$4+5,(L453-1)/'Matchup Rating'!$E$9+5),"")</f>
        <v>6.250878099</v>
      </c>
      <c r="R453" s="17">
        <f t="array" ref="R453">IFNA(INDEX('Player Page'!J:J,MATCH(A453,'Player Page'!A:A,0)),"")</f>
        <v>1.9</v>
      </c>
      <c r="S453" s="10">
        <f t="array" ref="S453">IFNA(INDEX('Player Page'!K:K,MATCH(A453,'Player Page'!A:A,0)),"")</f>
        <v>4.8</v>
      </c>
      <c r="T453" s="10">
        <f t="array" ref="T453">IFNA(INDEX('Player Page'!L:L,MATCH(A453,'Player Page'!A:A,0)),"")</f>
        <v>39.6</v>
      </c>
      <c r="U453" s="18">
        <f t="array" ref="U453">ifna(IF(OR(B453="PG",B453="SG"),XLOOKUP(D453,'Opponent Shot Stats'!$A$41:$A$70,'Opponent Shot Stats'!$R$41:$R$70),IF(OR(B453="SF",B453="PF"),XLOOKUP(D453,'Opponent Shot Stats'!$A$111:$A$140,'Opponent Shot Stats'!$R$111:$R$140),XLOOKUP(D453,'Opponent Shot Stats'!$A$181:$A$210,'Opponent Shot Stats'!$R$181:$R$210))),"")</f>
        <v>0.855704698</v>
      </c>
      <c r="V453" s="19">
        <f t="shared" si="266"/>
        <v>1.625838926</v>
      </c>
      <c r="W453" s="20">
        <f t="shared" si="267"/>
        <v>-0.2741610738</v>
      </c>
      <c r="X453" s="9" t="str">
        <f t="array" ref="X453">ifna(XLOOKUP(A453,'Recent Minutes Tracker'!A:A,'Recent Minutes Tracker'!O:O),"")</f>
        <v/>
      </c>
      <c r="Y453" s="10">
        <f t="array" ref="Y453">ifna(XLOOKUP(A453,'Recent Minutes Tracker'!A:A,'Recent Minutes Tracker'!M:M),"")</f>
        <v>-8.3</v>
      </c>
    </row>
    <row r="454">
      <c r="A454" s="2" t="str">
        <f>Inputs!B463</f>
        <v>Keegan Murray</v>
      </c>
      <c r="B454" s="9" t="str">
        <f t="array" ref="B454:C454">IFNA(INDEX(Inputs!C:D,MATCH(A454,Inputs!B:B,)),"")</f>
        <v>SF</v>
      </c>
      <c r="C454" s="9" t="s">
        <v>34</v>
      </c>
      <c r="D454" s="9" t="str">
        <f t="array" ref="D454">ifna(XLOOKUP(A454,Inputs!B:B,Inputs!F:F,""))</f>
        <v>PHX</v>
      </c>
      <c r="E454" s="10">
        <f t="array" ref="E454">IFNA(INDEX('Player Page'!E:E,MATCH(A454,'Player Page'!A:A,)),"")</f>
        <v>15.6</v>
      </c>
      <c r="F454" s="12">
        <f t="array" ref="F454">IFNA(INDEX('Player Page'!F:F,MATCH(A454,'Player Page'!A:A,)),"")</f>
        <v>0.4741641337</v>
      </c>
      <c r="G454" s="12">
        <f t="array" ref="G454">XLOOKUP(A454,'PPM L10'!B:B,'PPM L10'!X:X)</f>
        <v>0.5055555556</v>
      </c>
      <c r="H454" s="12">
        <f t="array" ref="H454">ifna(XLOOKUP(A454,'Recent Minutes Tracker'!A:A,'Recent Minutes Tracker'!P:P,""))</f>
        <v>36.73333333</v>
      </c>
      <c r="I454" s="11">
        <f t="array" ref="I454">IFNA(INDEX('Opponent Defense'!$E$37:$E$67,MATCH(D454,'Opponent Defense'!$A$37:$A$67,0)),"")</f>
        <v>1.00203749</v>
      </c>
      <c r="J454" s="11">
        <f t="array" ref="J454">IFNA(INDEX('Opponent Defense'!$E$105:$E$134,MATCH(D454,'Opponent Defense'!$A$105:$A$134,0)),"")</f>
        <v>1.071766157</v>
      </c>
      <c r="K454" s="11">
        <f t="array" ref="K454">ifna(INDEX('Team Defense Hashtag Basketball'!N:N,MATCH(B454&amp;D454,'Team Defense Hashtag Basketball'!A:A,0)),"")</f>
        <v>1.025641026</v>
      </c>
      <c r="L454" s="11">
        <f t="shared" si="262"/>
        <v>1.041730725</v>
      </c>
      <c r="M454" s="13">
        <f t="shared" si="263"/>
        <v>0.510302051</v>
      </c>
      <c r="N454" s="14">
        <f t="shared" si="264"/>
        <v>19.52734176</v>
      </c>
      <c r="O454" s="15"/>
      <c r="P454" s="9" t="str">
        <f t="shared" si="265"/>
        <v/>
      </c>
      <c r="Q454" s="16">
        <f>iferror(if(L454&gt;1,(L454-1)/'Matchup Rating'!$E$4+5,(L454-1)/'Matchup Rating'!$E$9+5),"")</f>
        <v>6.250878099</v>
      </c>
      <c r="R454" s="17">
        <f t="array" ref="R454">IFNA(INDEX('Player Page'!J:J,MATCH(A454,'Player Page'!A:A,0)),"")</f>
        <v>2.3</v>
      </c>
      <c r="S454" s="10">
        <f t="array" ref="S454">IFNA(INDEX('Player Page'!K:K,MATCH(A454,'Player Page'!A:A,0)),"")</f>
        <v>6.4</v>
      </c>
      <c r="T454" s="10">
        <f t="array" ref="T454">IFNA(INDEX('Player Page'!L:L,MATCH(A454,'Player Page'!A:A,0)),"")</f>
        <v>36.5</v>
      </c>
      <c r="U454" s="18">
        <f t="array" ref="U454">ifna(IF(OR(B454="PG",B454="SG"),XLOOKUP(D454,'Opponent Shot Stats'!$A$41:$A$70,'Opponent Shot Stats'!$R$41:$R$70),IF(OR(B454="SF",B454="PF"),XLOOKUP(D454,'Opponent Shot Stats'!$A$111:$A$140,'Opponent Shot Stats'!$R$111:$R$140),XLOOKUP(D454,'Opponent Shot Stats'!$A$181:$A$210,'Opponent Shot Stats'!$R$181:$R$210))),"")</f>
        <v>0.855704698</v>
      </c>
      <c r="V454" s="19">
        <f t="shared" si="266"/>
        <v>1.968120805</v>
      </c>
      <c r="W454" s="20">
        <f t="shared" si="267"/>
        <v>-0.3318791946</v>
      </c>
      <c r="X454" s="9" t="str">
        <f t="array" ref="X454">ifna(XLOOKUP(A454,'Recent Minutes Tracker'!A:A,'Recent Minutes Tracker'!O:O),"")</f>
        <v/>
      </c>
      <c r="Y454" s="10">
        <f t="array" ref="Y454">ifna(XLOOKUP(A454,'Recent Minutes Tracker'!A:A,'Recent Minutes Tracker'!M:M),"")</f>
        <v>1.4</v>
      </c>
    </row>
    <row r="455" hidden="1">
      <c r="A455" s="2" t="str">
        <f>Inputs!B369</f>
        <v>Ryan Arcidiacono</v>
      </c>
      <c r="B455" s="9" t="str">
        <f t="array" ref="B455:C455">IFNA(INDEX(Inputs!C:D,MATCH(A455,Inputs!B:B,)),"")</f>
        <v>PG</v>
      </c>
      <c r="C455" s="9" t="s">
        <v>47</v>
      </c>
      <c r="D455" s="9" t="str">
        <f t="array" ref="D455">ifna(INDEX(Inputs!F:F,MATCH(A455,Inputs!B:B,0)),"")</f>
        <v>BKN</v>
      </c>
      <c r="E455" s="10" t="str">
        <f t="array" ref="E455">IFNA(INDEX('Player Page'!E:E,MATCH(A455,'Player Page'!A:A,)),"")</f>
        <v/>
      </c>
      <c r="F455" s="10"/>
      <c r="G455" s="10"/>
      <c r="H455" s="12" t="str">
        <f t="array" ref="H455">ifna(XLOOKUP(A455,'Recent Minutes Tracker'!A:A,'Recent Minutes Tracker'!P:P,""))</f>
        <v/>
      </c>
      <c r="I455" s="11">
        <f t="array" ref="I455">IFNA(INDEX('Opponent Defense'!$D$37:$D$67,MATCH(D455,'Opponent Defense'!$A$37:$A$67)),"")</f>
        <v>1.012478061</v>
      </c>
      <c r="J455" s="11"/>
      <c r="K455" s="11">
        <f t="array" ref="K455">ifna(INDEX('Team Defense Hashtag Basketball'!N:N,MATCH(B455&amp;D455,'Team Defense Hashtag Basketball'!A:A,0)),"")</f>
        <v>0.9637526652</v>
      </c>
      <c r="L455" s="11"/>
      <c r="M455" s="11"/>
    </row>
    <row r="456" hidden="1">
      <c r="A456" s="2" t="str">
        <f>Inputs!B527</f>
        <v>Ryan Rollins</v>
      </c>
      <c r="B456" s="9" t="str">
        <f t="array" ref="B456:C456">IFNA(INDEX(Inputs!C:D,MATCH(A456,Inputs!B:B,)),"")</f>
        <v>PG</v>
      </c>
      <c r="C456" s="9" t="s">
        <v>37</v>
      </c>
      <c r="D456" s="9" t="str">
        <f t="array" ref="D456">ifna(INDEX(Inputs!F:F,MATCH(A456,Inputs!B:B,0)),"")</f>
        <v>CHI</v>
      </c>
      <c r="E456" s="10" t="str">
        <f t="array" ref="E456">IFNA(INDEX('Player Page'!E:E,MATCH(A456,'Player Page'!A:A,)),"")</f>
        <v/>
      </c>
      <c r="F456" s="10"/>
      <c r="G456" s="10"/>
      <c r="H456" s="12">
        <f t="array" ref="H456">ifna(XLOOKUP(A456,'Recent Minutes Tracker'!A:A,'Recent Minutes Tracker'!P:P,""))</f>
        <v>0</v>
      </c>
      <c r="I456" s="11">
        <f t="array" ref="I456">IFNA(INDEX('Opponent Defense'!$D$37:$D$67,MATCH(D456,'Opponent Defense'!$A$37:$A$67)),"")</f>
        <v>0.9582521983</v>
      </c>
      <c r="J456" s="11"/>
      <c r="K456" s="11">
        <f t="array" ref="K456">ifna(INDEX('Team Defense Hashtag Basketball'!N:N,MATCH(B456&amp;D456,'Team Defense Hashtag Basketball'!A:A,0)),"")</f>
        <v>1.040511727</v>
      </c>
      <c r="L456" s="11"/>
      <c r="M456" s="11"/>
      <c r="N456" s="14">
        <f>E456*I456*K456</f>
        <v>0</v>
      </c>
      <c r="O456" s="11"/>
      <c r="P456" s="16">
        <f>N456-E456</f>
        <v>0</v>
      </c>
      <c r="Q456" s="11"/>
    </row>
    <row r="457" hidden="1">
      <c r="A457" s="2" t="str">
        <f>Inputs!B269</f>
        <v>Saben Lee</v>
      </c>
      <c r="B457" s="9" t="str">
        <f t="array" ref="B457:C457">IFNA(INDEX(Inputs!C:D,MATCH(A457,Inputs!B:B,)),"")</f>
        <v>PG</v>
      </c>
      <c r="C457" s="9" t="s">
        <v>42</v>
      </c>
      <c r="D457" s="9" t="str">
        <f t="array" ref="D457">ifna(INDEX(Inputs!F:F,MATCH(A457,Inputs!B:B,0)),"")</f>
        <v>SAC</v>
      </c>
      <c r="E457" s="10" t="str">
        <f t="array" ref="E457">IFNA(INDEX('Player Page'!E:E,MATCH(A457,'Player Page'!A:A,)),"")</f>
        <v/>
      </c>
      <c r="F457" s="10"/>
      <c r="G457" s="10"/>
      <c r="H457" s="12" t="str">
        <f t="array" ref="H457">ifna(XLOOKUP(A457,'Recent Minutes Tracker'!A:A,'Recent Minutes Tracker'!P:P,""))</f>
        <v/>
      </c>
      <c r="I457" s="11">
        <f t="array" ref="I457">IFNA(INDEX('Opponent Defense'!$D$37:$D$67,MATCH(D457,'Opponent Defense'!$A$37:$A$67)),"")</f>
        <v>1.019289039</v>
      </c>
      <c r="J457" s="11"/>
      <c r="K457" s="11">
        <f t="array" ref="K457">ifna(INDEX('Team Defense Hashtag Basketball'!N:N,MATCH(B457&amp;D457,'Team Defense Hashtag Basketball'!A:A,0)),"")</f>
        <v>0.9680170576</v>
      </c>
      <c r="L457" s="11"/>
      <c r="M457" s="11"/>
    </row>
    <row r="458">
      <c r="A458" s="2" t="str">
        <f>Inputs!B147</f>
        <v>De'Aaron Fox</v>
      </c>
      <c r="B458" s="9" t="str">
        <f t="array" ref="B458:C458">IFNA(INDEX(Inputs!C:D,MATCH(A458,Inputs!B:B,)),"")</f>
        <v>PG</v>
      </c>
      <c r="C458" s="9" t="s">
        <v>34</v>
      </c>
      <c r="D458" s="9" t="str">
        <f t="array" ref="D458">ifna(XLOOKUP(A458,Inputs!B:B,Inputs!F:F,""))</f>
        <v>PHX</v>
      </c>
      <c r="E458" s="10">
        <f t="array" ref="E458">IFNA(INDEX('Player Page'!E:E,MATCH(A458,'Player Page'!A:A,)),"")</f>
        <v>27.5</v>
      </c>
      <c r="F458" s="12">
        <f t="array" ref="F458">IFNA(INDEX('Player Page'!F:F,MATCH(A458,'Player Page'!A:A,)),"")</f>
        <v>0.7724719101</v>
      </c>
      <c r="G458" s="12">
        <f t="array" ref="G458">XLOOKUP(A458,'PPM L10'!B:B,'PPM L10'!X:X)</f>
        <v>0.6861111111</v>
      </c>
      <c r="H458" s="12">
        <f t="array" ref="H458">ifna(XLOOKUP(A458,'Recent Minutes Tracker'!A:A,'Recent Minutes Tracker'!P:P,""))</f>
        <v>37.76666667</v>
      </c>
      <c r="I458" s="11">
        <f t="array" ref="I458">IFNA(INDEX('Opponent Defense'!$E$37:$E$67,MATCH(D458,'Opponent Defense'!$A$37:$A$67,0)),"")</f>
        <v>1.00203749</v>
      </c>
      <c r="J458" s="11">
        <f t="array" ref="J458">IFNA(INDEX('Opponent Defense'!$E$105:$E$134,MATCH(D458,'Opponent Defense'!$A$105:$A$134,0)),"")</f>
        <v>1.071766157</v>
      </c>
      <c r="K458" s="11">
        <f t="array" ref="K458">ifna(INDEX('Team Defense Hashtag Basketball'!N:N,MATCH(B458&amp;D458,'Team Defense Hashtag Basketball'!A:A,0)),"")</f>
        <v>0.9936034115</v>
      </c>
      <c r="L458" s="11">
        <f t="shared" ref="L458:L459" si="268">I458*0.1+J458*0.4+K458*0.5</f>
        <v>1.025711918</v>
      </c>
      <c r="M458" s="13">
        <f t="shared" ref="M458:M459" si="269">(F458+G458)/2*L458</f>
        <v>0.748042994</v>
      </c>
      <c r="N458" s="14">
        <f t="shared" ref="N458:N459" si="270">M458*L458*H458</f>
        <v>28.97748012</v>
      </c>
      <c r="O458" s="15"/>
      <c r="P458" s="9" t="str">
        <f t="shared" ref="P458:P459" si="271">if(O458="","",N458-O458)</f>
        <v/>
      </c>
      <c r="Q458" s="16">
        <f>iferror(if(L458&gt;1,(L458-1)/'Matchup Rating'!$E$4+5,(L458-1)/'Matchup Rating'!$E$9+5),"")</f>
        <v>5.770714502</v>
      </c>
      <c r="R458" s="17">
        <f t="array" ref="R458">IFNA(INDEX('Player Page'!J:J,MATCH(A458,'Player Page'!A:A,0)),"")</f>
        <v>3</v>
      </c>
      <c r="S458" s="10">
        <f t="array" ref="S458">IFNA(INDEX('Player Page'!K:K,MATCH(A458,'Player Page'!A:A,0)),"")</f>
        <v>7.9</v>
      </c>
      <c r="T458" s="10">
        <f t="array" ref="T458">IFNA(INDEX('Player Page'!L:L,MATCH(A458,'Player Page'!A:A,0)),"")</f>
        <v>38</v>
      </c>
      <c r="U458" s="18">
        <f t="array" ref="U458">ifna(IF(OR(B458="PG",B458="SG"),XLOOKUP(D458,'Opponent Shot Stats'!$A$41:$A$70,'Opponent Shot Stats'!$R$41:$R$70),IF(OR(B458="SF",B458="PF"),XLOOKUP(D458,'Opponent Shot Stats'!$A$111:$A$140,'Opponent Shot Stats'!$R$111:$R$140),XLOOKUP(D458,'Opponent Shot Stats'!$A$181:$A$210,'Opponent Shot Stats'!$R$181:$R$210))),"")</f>
        <v>1.122098022</v>
      </c>
      <c r="V458" s="19">
        <f t="shared" ref="V458:V459" si="272">R458*U458</f>
        <v>3.366294067</v>
      </c>
      <c r="W458" s="20">
        <f t="shared" ref="W458:W459" si="273">V458-R458</f>
        <v>0.3662940671</v>
      </c>
      <c r="X458" s="9" t="str">
        <f t="array" ref="X458">ifna(XLOOKUP(A458,'Recent Minutes Tracker'!A:A,'Recent Minutes Tracker'!O:O),"")</f>
        <v/>
      </c>
      <c r="Y458" s="10">
        <f t="array" ref="Y458">ifna(XLOOKUP(A458,'Recent Minutes Tracker'!A:A,'Recent Minutes Tracker'!M:M),"")</f>
        <v>2.1</v>
      </c>
    </row>
    <row r="459">
      <c r="A459" s="2" t="str">
        <f>Inputs!B480</f>
        <v>Devin Vassell</v>
      </c>
      <c r="B459" s="9" t="str">
        <f t="array" ref="B459:C459">IFNA(INDEX(Inputs!C:D,MATCH(A459,Inputs!B:B,)),"")</f>
        <v>SG</v>
      </c>
      <c r="C459" s="9" t="s">
        <v>41</v>
      </c>
      <c r="D459" s="9" t="str">
        <f t="array" ref="D459">ifna(XLOOKUP(A459,Inputs!B:B,Inputs!F:F,""))</f>
        <v>DEN</v>
      </c>
      <c r="E459" s="10">
        <f t="array" ref="E459">IFNA(INDEX('Player Page'!E:E,MATCH(A459,'Player Page'!A:A,)),"")</f>
        <v>18.7</v>
      </c>
      <c r="F459" s="12">
        <f t="array" ref="F459">IFNA(INDEX('Player Page'!F:F,MATCH(A459,'Player Page'!A:A,)),"")</f>
        <v>0.5917721519</v>
      </c>
      <c r="G459" s="12">
        <f t="array" ref="G459">XLOOKUP(A459,'PPM L10'!B:B,'PPM L10'!X:X)</f>
        <v>0.5194444444</v>
      </c>
      <c r="H459" s="12">
        <f t="array" ref="H459">ifna(XLOOKUP(A459,'Recent Minutes Tracker'!A:A,'Recent Minutes Tracker'!P:P,""))</f>
        <v>27.06666667</v>
      </c>
      <c r="I459" s="11">
        <f t="array" ref="I459">IFNA(INDEX('Opponent Defense'!$E$37:$E$67,MATCH(D459,'Opponent Defense'!$A$37:$A$67,0)),"")</f>
        <v>0.959164972</v>
      </c>
      <c r="J459" s="11">
        <f t="array" ref="J459">IFNA(INDEX('Opponent Defense'!$E$105:$E$134,MATCH(D459,'Opponent Defense'!$A$105:$A$134,0)),"")</f>
        <v>1.012953631</v>
      </c>
      <c r="K459" s="11">
        <f t="array" ref="K459">ifna(INDEX('Team Defense Hashtag Basketball'!N:N,MATCH(B459&amp;D459,'Team Defense Hashtag Basketball'!A:A,0)),"")</f>
        <v>1.008327025</v>
      </c>
      <c r="L459" s="11">
        <f t="shared" si="268"/>
        <v>1.005261462</v>
      </c>
      <c r="M459" s="13">
        <f t="shared" si="269"/>
        <v>0.5585316101</v>
      </c>
      <c r="N459" s="14">
        <f t="shared" si="270"/>
        <v>15.19712953</v>
      </c>
      <c r="O459" s="15"/>
      <c r="P459" s="9" t="str">
        <f t="shared" si="271"/>
        <v/>
      </c>
      <c r="Q459" s="16">
        <f>iferror(if(L459&gt;1,(L459-1)/'Matchup Rating'!$E$4+5,(L459-1)/'Matchup Rating'!$E$9+5),"")</f>
        <v>5.157712274</v>
      </c>
      <c r="R459" s="17">
        <f t="array" ref="R459">IFNA(INDEX('Player Page'!J:J,MATCH(A459,'Player Page'!A:A,0)),"")</f>
        <v>2.5</v>
      </c>
      <c r="S459" s="10">
        <f t="array" ref="S459">IFNA(INDEX('Player Page'!K:K,MATCH(A459,'Player Page'!A:A,0)),"")</f>
        <v>6.8</v>
      </c>
      <c r="T459" s="10">
        <f t="array" ref="T459">IFNA(INDEX('Player Page'!L:L,MATCH(A459,'Player Page'!A:A,0)),"")</f>
        <v>36.6</v>
      </c>
      <c r="U459" s="18">
        <f t="array" ref="U459">ifna(IF(OR(B459="PG",B459="SG"),XLOOKUP(D459,'Opponent Shot Stats'!$A$41:$A$70,'Opponent Shot Stats'!$R$41:$R$70),IF(OR(B459="SF",B459="PF"),XLOOKUP(D459,'Opponent Shot Stats'!$A$111:$A$140,'Opponent Shot Stats'!$R$111:$R$140),XLOOKUP(D459,'Opponent Shot Stats'!$A$181:$A$210,'Opponent Shot Stats'!$R$181:$R$210))),"")</f>
        <v>0.698194325</v>
      </c>
      <c r="V459" s="19">
        <f t="shared" si="272"/>
        <v>1.745485813</v>
      </c>
      <c r="W459" s="20">
        <f t="shared" si="273"/>
        <v>-0.7545141874</v>
      </c>
      <c r="X459" s="9" t="str">
        <f t="array" ref="X459">ifna(XLOOKUP(A459,'Recent Minutes Tracker'!A:A,'Recent Minutes Tracker'!O:O),"")</f>
        <v>DNP</v>
      </c>
      <c r="Y459" s="10">
        <f t="array" ref="Y459">ifna(XLOOKUP(A459,'Recent Minutes Tracker'!A:A,'Recent Minutes Tracker'!M:M),"")</f>
        <v>-36.2</v>
      </c>
    </row>
    <row r="460" hidden="1">
      <c r="A460" s="2" t="str">
        <f>Inputs!B114</f>
        <v>Sam Merrill</v>
      </c>
      <c r="B460" s="9" t="str">
        <f t="array" ref="B460:C460">IFNA(INDEX(Inputs!C:D,MATCH(A460,Inputs!B:B,)),"")</f>
        <v>SG</v>
      </c>
      <c r="C460" s="9" t="s">
        <v>49</v>
      </c>
      <c r="D460" s="9" t="str">
        <f t="array" ref="D460">ifna(INDEX(Inputs!F:F,MATCH(A460,Inputs!B:B,0)),"")</f>
        <v>IND</v>
      </c>
      <c r="E460" s="10" t="str">
        <f t="array" ref="E460">IFNA(INDEX('Player Page'!E:E,MATCH(A460,'Player Page'!A:A,)),"")</f>
        <v/>
      </c>
      <c r="F460" s="10"/>
      <c r="G460" s="10"/>
      <c r="H460" s="12">
        <f t="array" ref="H460">ifna(XLOOKUP(A460,'Recent Minutes Tracker'!A:A,'Recent Minutes Tracker'!P:P,""))</f>
        <v>13.83333333</v>
      </c>
      <c r="I460" s="11">
        <f t="array" ref="I460">IFNA(INDEX('Opponent Defense'!$D$37:$D$67,MATCH(D460,'Opponent Defense'!$A$37:$A$67,0)),"")</f>
        <v>1.085565093</v>
      </c>
      <c r="J460" s="11"/>
      <c r="K460" s="11">
        <f t="array" ref="K460">ifna(INDEX('Team Defense Hashtag Basketball'!N:N,MATCH(B460&amp;D460,'Team Defense Hashtag Basketball'!A:A,0)),"")</f>
        <v>1.094625284</v>
      </c>
      <c r="L460" s="11"/>
      <c r="M460" s="11"/>
    </row>
    <row r="461" hidden="1">
      <c r="A461" s="2" t="str">
        <f>Inputs!B487</f>
        <v>Sandro Mamukelashvili</v>
      </c>
      <c r="B461" s="9" t="str">
        <f t="array" ref="B461:C461">IFNA(INDEX(Inputs!C:D,MATCH(A461,Inputs!B:B,)),"")</f>
        <v>C</v>
      </c>
      <c r="C461" s="9" t="s">
        <v>41</v>
      </c>
      <c r="D461" s="9" t="str">
        <f t="array" ref="D461">ifna(INDEX(Inputs!F:F,MATCH(A461,Inputs!B:B,0)),"")</f>
        <v>DEN</v>
      </c>
      <c r="E461" s="10" t="str">
        <f t="array" ref="E461">IFNA(INDEX('Player Page'!E:E,MATCH(A461,'Player Page'!A:A,)),"")</f>
        <v/>
      </c>
      <c r="F461" s="10"/>
      <c r="G461" s="10"/>
      <c r="H461" s="12">
        <f t="array" ref="H461">ifna(XLOOKUP(A461,'Recent Minutes Tracker'!A:A,'Recent Minutes Tracker'!P:P,""))</f>
        <v>23.86666667</v>
      </c>
      <c r="I461" s="11">
        <f t="array" ref="I461">IFNA(INDEX('Opponent Defense'!$D$37:$D$67,MATCH(D461,'Opponent Defense'!$A$37:$A$67)),"")</f>
        <v>0.9097894709</v>
      </c>
      <c r="J461" s="11"/>
      <c r="K461" s="11">
        <f t="array" ref="K461">ifna(INDEX('Team Defense Hashtag Basketball'!N:N,MATCH(B461&amp;D461,'Team Defense Hashtag Basketball'!A:A,0)),"")</f>
        <v>0.9887049358</v>
      </c>
      <c r="L461" s="11"/>
      <c r="M461" s="11"/>
    </row>
    <row r="462">
      <c r="A462" s="2" t="str">
        <f>Inputs!B476</f>
        <v>Malaki Branham</v>
      </c>
      <c r="B462" s="9" t="str">
        <f t="array" ref="B462:C462">IFNA(INDEX(Inputs!C:D,MATCH(A462,Inputs!B:B,)),"")</f>
        <v>SG</v>
      </c>
      <c r="C462" s="9" t="s">
        <v>41</v>
      </c>
      <c r="D462" s="9" t="str">
        <f t="array" ref="D462">ifna(XLOOKUP(A462,Inputs!B:B,Inputs!F:F,""))</f>
        <v>DEN</v>
      </c>
      <c r="E462" s="10">
        <f t="array" ref="E462">IFNA(INDEX('Player Page'!E:E,MATCH(A462,'Player Page'!A:A,)),"")</f>
        <v>8.1</v>
      </c>
      <c r="F462" s="12">
        <f t="array" ref="F462">IFNA(INDEX('Player Page'!F:F,MATCH(A462,'Player Page'!A:A,)),"")</f>
        <v>0.3951219512</v>
      </c>
      <c r="G462" s="12">
        <f t="array" ref="G462">XLOOKUP(A462,'PPM L10'!B:B,'PPM L10'!X:X)</f>
        <v>0.4805555556</v>
      </c>
      <c r="H462" s="12">
        <f t="array" ref="H462">ifna(XLOOKUP(A462,'Recent Minutes Tracker'!A:A,'Recent Minutes Tracker'!P:P,""))</f>
        <v>32.16666667</v>
      </c>
      <c r="I462" s="11">
        <f t="array" ref="I462">IFNA(INDEX('Opponent Defense'!$E$37:$E$67,MATCH(D462,'Opponent Defense'!$A$37:$A$67,0)),"")</f>
        <v>0.959164972</v>
      </c>
      <c r="J462" s="11">
        <f t="array" ref="J462">IFNA(INDEX('Opponent Defense'!$E$105:$E$134,MATCH(D462,'Opponent Defense'!$A$105:$A$134,0)),"")</f>
        <v>1.012953631</v>
      </c>
      <c r="K462" s="11">
        <f t="array" ref="K462">ifna(INDEX('Team Defense Hashtag Basketball'!N:N,MATCH(B462&amp;D462,'Team Defense Hashtag Basketball'!A:A,0)),"")</f>
        <v>1.008327025</v>
      </c>
      <c r="L462" s="11">
        <f>I462*0.1+J462*0.4+K462*0.5</f>
        <v>1.005261462</v>
      </c>
      <c r="M462" s="13">
        <f>(F462+G462)/2*L462</f>
        <v>0.4401424253</v>
      </c>
      <c r="N462" s="14">
        <f>M462*L462*H462</f>
        <v>14.23240601</v>
      </c>
      <c r="O462" s="6"/>
      <c r="P462" s="9" t="str">
        <f>if(O462="","",N462-O462)</f>
        <v/>
      </c>
      <c r="Q462" s="16">
        <f>iferror(if(L462&gt;1,(L462-1)/'Matchup Rating'!$E$4+5,(L462-1)/'Matchup Rating'!$E$9+5),"")</f>
        <v>5.157712274</v>
      </c>
      <c r="R462" s="17">
        <f t="array" ref="R462">IFNA(INDEX('Player Page'!J:J,MATCH(A462,'Player Page'!A:A,0)),"")</f>
        <v>0.9</v>
      </c>
      <c r="S462" s="10">
        <f t="array" ref="S462">IFNA(INDEX('Player Page'!K:K,MATCH(A462,'Player Page'!A:A,0)),"")</f>
        <v>3</v>
      </c>
      <c r="T462" s="10">
        <f t="array" ref="T462">IFNA(INDEX('Player Page'!L:L,MATCH(A462,'Player Page'!A:A,0)),"")</f>
        <v>30.1</v>
      </c>
      <c r="U462" s="18">
        <f t="array" ref="U462">ifna(IF(OR(B462="PG",B462="SG"),XLOOKUP(D462,'Opponent Shot Stats'!$A$41:$A$70,'Opponent Shot Stats'!$R$41:$R$70),IF(OR(B462="SF",B462="PF"),XLOOKUP(D462,'Opponent Shot Stats'!$A$111:$A$140,'Opponent Shot Stats'!$R$111:$R$140),XLOOKUP(D462,'Opponent Shot Stats'!$A$181:$A$210,'Opponent Shot Stats'!$R$181:$R$210))),"")</f>
        <v>0.698194325</v>
      </c>
      <c r="V462" s="19">
        <f>R462*U462</f>
        <v>0.6283748925</v>
      </c>
      <c r="W462" s="20">
        <f>V462-R462</f>
        <v>-0.2716251075</v>
      </c>
      <c r="X462" s="9" t="str">
        <f t="array" ref="X462">ifna(XLOOKUP(A462,'Recent Minutes Tracker'!A:A,'Recent Minutes Tracker'!O:O),"")</f>
        <v/>
      </c>
      <c r="Y462" s="10">
        <f t="array" ref="Y462">ifna(XLOOKUP(A462,'Recent Minutes Tracker'!A:A,'Recent Minutes Tracker'!M:M),"")</f>
        <v>13.1</v>
      </c>
    </row>
    <row r="463" hidden="1">
      <c r="A463" s="2" t="str">
        <f>Inputs!B481</f>
        <v>Sasha Vezenkov</v>
      </c>
      <c r="B463" s="9" t="str">
        <f t="array" ref="B463:C463">IFNA(INDEX(Inputs!C:D,MATCH(A463,Inputs!B:B,)),"")</f>
        <v>PF</v>
      </c>
      <c r="C463" s="9" t="s">
        <v>34</v>
      </c>
      <c r="D463" s="9" t="str">
        <f t="array" ref="D463">ifna(INDEX(Inputs!F:F,MATCH(A463,Inputs!B:B,0)),"")</f>
        <v>PHX</v>
      </c>
      <c r="E463" s="10" t="str">
        <f t="array" ref="E463">IFNA(INDEX('Player Page'!E:E,MATCH(A463,'Player Page'!A:A,)),"")</f>
        <v/>
      </c>
      <c r="F463" s="10"/>
      <c r="G463" s="10"/>
      <c r="H463" s="12">
        <f t="array" ref="H463">ifna(XLOOKUP(A463,'Recent Minutes Tracker'!A:A,'Recent Minutes Tracker'!P:P,""))</f>
        <v>10.23333333</v>
      </c>
      <c r="I463" s="11">
        <f t="array" ref="I463">IFNA(INDEX('Opponent Defense'!$D$37:$D$67,MATCH(D463,'Opponent Defense'!$A$37:$A$67,0)),"")</f>
        <v>1.009858454</v>
      </c>
      <c r="J463" s="11"/>
      <c r="K463" s="11">
        <f t="array" ref="K463">ifna(INDEX('Team Defense Hashtag Basketball'!N:N,MATCH(B463&amp;D463,'Team Defense Hashtag Basketball'!A:A,0)),"")</f>
        <v>0.917132216</v>
      </c>
      <c r="L463" s="11"/>
      <c r="M463" s="11"/>
      <c r="N463" s="14">
        <f>E463*I463*K463</f>
        <v>0</v>
      </c>
      <c r="O463" s="11"/>
      <c r="Q463" s="11"/>
    </row>
    <row r="464">
      <c r="A464" s="2" t="str">
        <f>Inputs!B103</f>
        <v>Zach Collins</v>
      </c>
      <c r="B464" s="9" t="str">
        <f t="array" ref="B464:C464">IFNA(INDEX(Inputs!C:D,MATCH(A464,Inputs!B:B,)),"")</f>
        <v>C</v>
      </c>
      <c r="C464" s="9" t="s">
        <v>41</v>
      </c>
      <c r="D464" s="9" t="str">
        <f t="array" ref="D464">ifna(XLOOKUP(A464,Inputs!B:B,Inputs!F:F,""))</f>
        <v>DEN</v>
      </c>
      <c r="E464" s="10">
        <f t="array" ref="E464">IFNA(INDEX('Player Page'!E:E,MATCH(A464,'Player Page'!A:A,)),"")</f>
        <v>12.1</v>
      </c>
      <c r="F464" s="12">
        <f t="array" ref="F464">IFNA(INDEX('Player Page'!F:F,MATCH(A464,'Player Page'!A:A,)),"")</f>
        <v>0.484</v>
      </c>
      <c r="G464" s="12">
        <f t="array" ref="G464">XLOOKUP(A464,'PPM L10'!B:B,'PPM L10'!X:X)</f>
        <v>0.5138888889</v>
      </c>
      <c r="H464" s="12">
        <f t="array" ref="H464">ifna(XLOOKUP(A464,'Recent Minutes Tracker'!A:A,'Recent Minutes Tracker'!P:P,""))</f>
        <v>19.03333333</v>
      </c>
      <c r="I464" s="11">
        <f t="array" ref="I464">IFNA(INDEX('Opponent Defense'!$E$37:$E$67,MATCH(D464,'Opponent Defense'!$A$37:$A$67,0)),"")</f>
        <v>0.959164972</v>
      </c>
      <c r="J464" s="11">
        <f t="array" ref="J464">IFNA(INDEX('Opponent Defense'!$E$105:$E$134,MATCH(D464,'Opponent Defense'!$A$105:$A$134,0)),"")</f>
        <v>1.012953631</v>
      </c>
      <c r="K464" s="11">
        <f t="array" ref="K464">ifna(INDEX('Team Defense Hashtag Basketball'!N:N,MATCH(B464&amp;D464,'Team Defense Hashtag Basketball'!A:A,0)),"")</f>
        <v>0.9887049358</v>
      </c>
      <c r="L464" s="11">
        <f t="shared" ref="L464:L465" si="274">I464*0.1+J464*0.4+K464*0.5</f>
        <v>0.9954504173</v>
      </c>
      <c r="M464" s="13">
        <f t="shared" ref="M464:M465" si="275">(F464+G464)/2*L464</f>
        <v>0.4966744554</v>
      </c>
      <c r="N464" s="14">
        <f t="shared" ref="N464:N465" si="276">M464*L464*H464</f>
        <v>9.410361578</v>
      </c>
      <c r="O464" s="22"/>
      <c r="P464" s="9" t="str">
        <f t="shared" ref="P464:P465" si="277">if(O464="","",N464-O464)</f>
        <v/>
      </c>
      <c r="Q464" s="16">
        <f>iferror(if(L464&gt;1,(L464-1)/'Matchup Rating'!$E$4+5,(L464-1)/'Matchup Rating'!$E$9+5),"")</f>
        <v>4.898494526</v>
      </c>
      <c r="R464" s="17">
        <f t="array" ref="R464">IFNA(INDEX('Player Page'!J:J,MATCH(A464,'Player Page'!A:A,0)),"")</f>
        <v>0.9</v>
      </c>
      <c r="S464" s="10">
        <f t="array" ref="S464">IFNA(INDEX('Player Page'!K:K,MATCH(A464,'Player Page'!A:A,0)),"")</f>
        <v>3.3</v>
      </c>
      <c r="T464" s="10">
        <f t="array" ref="T464">IFNA(INDEX('Player Page'!L:L,MATCH(A464,'Player Page'!A:A,0)),"")</f>
        <v>28.3</v>
      </c>
      <c r="U464" s="18">
        <f t="array" ref="U464">ifna(IF(OR(B464="PG",B464="SG"),XLOOKUP(D464,'Opponent Shot Stats'!$A$41:$A$70,'Opponent Shot Stats'!$R$41:$R$70),IF(OR(B464="SF",B464="PF"),XLOOKUP(D464,'Opponent Shot Stats'!$A$111:$A$140,'Opponent Shot Stats'!$R$111:$R$140),XLOOKUP(D464,'Opponent Shot Stats'!$A$181:$A$210,'Opponent Shot Stats'!$R$181:$R$210))),"")</f>
        <v>0.7042253521</v>
      </c>
      <c r="V464" s="19">
        <f t="shared" ref="V464:V465" si="278">R464*U464</f>
        <v>0.6338028169</v>
      </c>
      <c r="W464" s="20">
        <f t="shared" ref="W464:W465" si="279">V464-R464</f>
        <v>-0.2661971831</v>
      </c>
      <c r="X464" s="9" t="str">
        <f t="array" ref="X464">ifna(XLOOKUP(A464,'Recent Minutes Tracker'!A:A,'Recent Minutes Tracker'!O:O),"")</f>
        <v/>
      </c>
      <c r="Y464" s="10">
        <f t="array" ref="Y464">ifna(XLOOKUP(A464,'Recent Minutes Tracker'!A:A,'Recent Minutes Tracker'!M:M),"")</f>
        <v>1.1</v>
      </c>
    </row>
    <row r="465">
      <c r="A465" s="2" t="str">
        <f>Inputs!B492</f>
        <v>Victor Wembanyama</v>
      </c>
      <c r="B465" s="9" t="str">
        <f t="array" ref="B465:C465">IFNA(INDEX(Inputs!C:D,MATCH(A465,Inputs!B:B,)),"")</f>
        <v>C</v>
      </c>
      <c r="C465" s="9" t="s">
        <v>41</v>
      </c>
      <c r="D465" s="9" t="str">
        <f t="array" ref="D465">ifna(XLOOKUP(A465,Inputs!B:B,Inputs!F:F,""))</f>
        <v>DEN</v>
      </c>
      <c r="E465" s="10">
        <f t="array" ref="E465">IFNA(INDEX('Player Page'!E:E,MATCH(A465,'Player Page'!A:A,)),"")</f>
        <v>20.4</v>
      </c>
      <c r="F465" s="12">
        <f t="array" ref="F465">IFNA(INDEX('Player Page'!F:F,MATCH(A465,'Player Page'!A:A,)),"")</f>
        <v>0.7132867133</v>
      </c>
      <c r="G465" s="12">
        <f t="array" ref="G465">XLOOKUP(A465,'PPM L10'!B:B,'PPM L10'!X:X)</f>
        <v>0.7583333333</v>
      </c>
      <c r="H465" s="12">
        <f t="array" ref="H465">ifna(XLOOKUP(A465,'Recent Minutes Tracker'!A:A,'Recent Minutes Tracker'!P:P,""))</f>
        <v>35.3</v>
      </c>
      <c r="I465" s="11">
        <f t="array" ref="I465">IFNA(INDEX('Opponent Defense'!$E$37:$E$67,MATCH(D465,'Opponent Defense'!$A$37:$A$67,0)),"")</f>
        <v>0.959164972</v>
      </c>
      <c r="J465" s="11">
        <f t="array" ref="J465">IFNA(INDEX('Opponent Defense'!$E$105:$E$134,MATCH(D465,'Opponent Defense'!$A$105:$A$134,0)),"")</f>
        <v>1.012953631</v>
      </c>
      <c r="K465" s="11">
        <f t="array" ref="K465">ifna(INDEX('Team Defense Hashtag Basketball'!N:N,MATCH(B465&amp;D465,'Team Defense Hashtag Basketball'!A:A,0)),"")</f>
        <v>0.9887049358</v>
      </c>
      <c r="L465" s="11">
        <f t="shared" si="274"/>
        <v>0.9954504173</v>
      </c>
      <c r="M465" s="13">
        <f t="shared" si="275"/>
        <v>0.7324623948</v>
      </c>
      <c r="N465" s="14">
        <f t="shared" si="276"/>
        <v>25.73828888</v>
      </c>
      <c r="O465" s="15"/>
      <c r="P465" s="9" t="str">
        <f t="shared" si="277"/>
        <v/>
      </c>
      <c r="Q465" s="16">
        <f>iferror(if(L465&gt;1,(L465-1)/'Matchup Rating'!$E$4+5,(L465-1)/'Matchup Rating'!$E$9+5),"")</f>
        <v>4.898494526</v>
      </c>
      <c r="R465" s="17">
        <f t="array" ref="R465">IFNA(INDEX('Player Page'!J:J,MATCH(A465,'Player Page'!A:A,0)),"")</f>
        <v>1.5</v>
      </c>
      <c r="S465" s="10">
        <f t="array" ref="S465">IFNA(INDEX('Player Page'!K:K,MATCH(A465,'Player Page'!A:A,0)),"")</f>
        <v>4.9</v>
      </c>
      <c r="T465" s="10">
        <f t="array" ref="T465">IFNA(INDEX('Player Page'!L:L,MATCH(A465,'Player Page'!A:A,0)),"")</f>
        <v>30.1</v>
      </c>
      <c r="U465" s="18">
        <f t="array" ref="U465">ifna(IF(OR(B465="PG",B465="SG"),XLOOKUP(D465,'Opponent Shot Stats'!$A$41:$A$70,'Opponent Shot Stats'!$R$41:$R$70),IF(OR(B465="SF",B465="PF"),XLOOKUP(D465,'Opponent Shot Stats'!$A$111:$A$140,'Opponent Shot Stats'!$R$111:$R$140),XLOOKUP(D465,'Opponent Shot Stats'!$A$181:$A$210,'Opponent Shot Stats'!$R$181:$R$210))),"")</f>
        <v>0.7042253521</v>
      </c>
      <c r="V465" s="19">
        <f t="shared" si="278"/>
        <v>1.056338028</v>
      </c>
      <c r="W465" s="20">
        <f t="shared" si="279"/>
        <v>-0.4436619718</v>
      </c>
      <c r="X465" s="9" t="str">
        <f t="array" ref="X465">ifna(XLOOKUP(A465,'Recent Minutes Tracker'!A:A,'Recent Minutes Tracker'!O:O),"")</f>
        <v/>
      </c>
      <c r="Y465" s="10">
        <f t="array" ref="Y465">ifna(XLOOKUP(A465,'Recent Minutes Tracker'!A:A,'Recent Minutes Tracker'!M:M),"")</f>
        <v>4.1</v>
      </c>
    </row>
    <row r="466" hidden="1">
      <c r="A466" s="2" t="str">
        <f>Inputs!B133</f>
        <v>Seth Curry</v>
      </c>
      <c r="B466" s="9" t="str">
        <f t="array" ref="B466:C466">IFNA(INDEX(Inputs!C:D,MATCH(A466,Inputs!B:B,)),"")</f>
        <v>SG</v>
      </c>
      <c r="C466" s="9" t="s">
        <v>27</v>
      </c>
      <c r="D466" s="9" t="str">
        <f t="array" ref="D466">ifna(INDEX(Inputs!F:F,MATCH(A466,Inputs!B:B,0)),"")</f>
        <v>DET</v>
      </c>
      <c r="E466" s="10">
        <f t="array" ref="E466">IFNA(INDEX('Player Page'!E:E,MATCH(A466,'Player Page'!A:A,)),"")</f>
        <v>4.3</v>
      </c>
      <c r="F466" s="10"/>
      <c r="G466" s="10"/>
      <c r="H466" s="12" t="str">
        <f t="array" ref="H466">ifna(XLOOKUP(A466,'Recent Minutes Tracker'!A:A,'Recent Minutes Tracker'!P:P,""))</f>
        <v/>
      </c>
      <c r="I466" s="11">
        <f t="array" ref="I466">IFNA(INDEX('Opponent Defense'!$D$37:$D$67,MATCH(D466,'Opponent Defense'!$A$37:$A$67)),"")</f>
        <v>0.9097894709</v>
      </c>
      <c r="J466" s="11"/>
      <c r="K466" s="11">
        <f t="array" ref="K466">ifna(INDEX('Team Defense Hashtag Basketball'!N:N,MATCH(B466&amp;D466,'Team Defense Hashtag Basketball'!A:A,0)),"")</f>
        <v>1.14004542</v>
      </c>
      <c r="L466" s="11"/>
      <c r="M466" s="11"/>
      <c r="N466" s="14">
        <f>E466*I466*K466</f>
        <v>4.459965674</v>
      </c>
      <c r="O466" s="11"/>
      <c r="Q466" s="11"/>
    </row>
    <row r="467" hidden="1">
      <c r="A467" s="2" t="str">
        <f>Inputs!B21</f>
        <v>Seth Lundy</v>
      </c>
      <c r="B467" s="9" t="str">
        <f t="array" ref="B467:C467">IFNA(INDEX(Inputs!C:D,MATCH(A467,Inputs!B:B,)),"")</f>
        <v>SF</v>
      </c>
      <c r="C467" s="9" t="s">
        <v>26</v>
      </c>
      <c r="D467" s="9" t="str">
        <f t="array" ref="D467">ifna(INDEX(Inputs!F:F,MATCH(A467,Inputs!B:B,0)),"")</f>
        <v>MIN</v>
      </c>
      <c r="E467" s="10" t="str">
        <f t="array" ref="E467">IFNA(INDEX('Player Page'!E:E,MATCH(A467,'Player Page'!A:A,)),"")</f>
        <v/>
      </c>
      <c r="F467" s="10"/>
      <c r="G467" s="10"/>
      <c r="H467" s="12">
        <f t="array" ref="H467">ifna(XLOOKUP(A467,'Recent Minutes Tracker'!A:A,'Recent Minutes Tracker'!P:P,""))</f>
        <v>0</v>
      </c>
      <c r="I467" s="11">
        <f t="array" ref="I467">IFNA(INDEX('Opponent Defense'!$D$37:$D$67,MATCH(D467,'Opponent Defense'!$A$37:$A$67)),"")</f>
        <v>1.038412169</v>
      </c>
      <c r="J467" s="11"/>
      <c r="K467" s="11">
        <f t="array" ref="K467">ifna(INDEX('Team Defense Hashtag Basketball'!N:N,MATCH(B467&amp;D467,'Team Defense Hashtag Basketball'!A:A,0)),"")</f>
        <v>0.9230769231</v>
      </c>
      <c r="L467" s="11"/>
      <c r="M467" s="11"/>
    </row>
    <row r="468" hidden="1">
      <c r="A468" s="2" t="str">
        <f>Inputs!B454</f>
        <v>Shaedon Sharpe</v>
      </c>
      <c r="B468" s="9" t="str">
        <f t="array" ref="B468:C468">IFNA(INDEX(Inputs!C:D,MATCH(A468,Inputs!B:B,)),"")</f>
        <v>SG</v>
      </c>
      <c r="C468" s="9" t="s">
        <v>55</v>
      </c>
      <c r="D468" s="9" t="str">
        <f t="array" ref="D468">ifna(XLOOKUP(A468,Inputs!B:B,Inputs!F:F,""))</f>
        <v>HOU</v>
      </c>
      <c r="E468" s="10" t="str">
        <f t="array" ref="E468">IFNA(INDEX('Player Page'!E:E,MATCH(A468,'Player Page'!A:A,)),"")</f>
        <v/>
      </c>
      <c r="F468" s="12" t="str">
        <f t="array" ref="F468">IFNA(INDEX('Player Page'!F:F,MATCH(A468,'Player Page'!A:A,)),"")</f>
        <v/>
      </c>
      <c r="G468" s="12">
        <f t="array" ref="G468">XLOOKUP(A468,'PPM L10'!B:B,'PPM L10'!X:X)</f>
        <v>0.4</v>
      </c>
      <c r="H468" s="12">
        <f t="array" ref="H468">ifna(XLOOKUP(A468,'Recent Minutes Tracker'!A:A,'Recent Minutes Tracker'!P:P,""))</f>
        <v>0</v>
      </c>
      <c r="I468" s="11">
        <f t="array" ref="I468">IFNA(INDEX('Opponent Defense'!$E$37:$E$67,MATCH(D468,'Opponent Defense'!$A$37:$A$67,0)),"")</f>
        <v>1.005676537</v>
      </c>
      <c r="J468" s="11">
        <f t="array" ref="J468">IFNA(INDEX('Opponent Defense'!$E$105:$E$134,MATCH(D468,'Opponent Defense'!$A$105:$A$134,0)),"")</f>
        <v>0.9680082536</v>
      </c>
      <c r="K468" s="11">
        <f t="array" ref="K468">ifna(INDEX('Team Defense Hashtag Basketball'!N:N,MATCH(B468&amp;D468,'Team Defense Hashtag Basketball'!A:A,0)),"")</f>
        <v>0.9492808478</v>
      </c>
      <c r="L468" s="11">
        <f t="shared" ref="L468:L469" si="280">I468*0.1+J468*0.4+K468*0.5</f>
        <v>0.9624113791</v>
      </c>
      <c r="M468" s="13">
        <f t="shared" ref="M468:M469" si="281">(F468+G468)/2*L468</f>
        <v>0.1924822758</v>
      </c>
      <c r="N468" s="14">
        <f t="shared" ref="N468:N469" si="282">M468*L468*H468</f>
        <v>0</v>
      </c>
      <c r="O468" s="16"/>
      <c r="P468" s="9" t="str">
        <f t="shared" ref="P468:P469" si="283">if(O468="","",N468-O468)</f>
        <v/>
      </c>
      <c r="Q468" s="16">
        <f>iferror(if(L468&gt;1,(L468-1)/'Matchup Rating'!$E$4+5,(L468-1)/'Matchup Rating'!$E$9+5),"")</f>
        <v>4.161362468</v>
      </c>
      <c r="R468" s="17" t="str">
        <f t="array" ref="R468">IFNA(INDEX('Player Page'!J:J,MATCH(A468,'Player Page'!A:A,0)),"")</f>
        <v/>
      </c>
      <c r="S468" s="10" t="str">
        <f t="array" ref="S468">IFNA(INDEX('Player Page'!K:K,MATCH(A468,'Player Page'!A:A,0)),"")</f>
        <v/>
      </c>
      <c r="T468" s="10" t="str">
        <f t="array" ref="T468">IFNA(INDEX('Player Page'!L:L,MATCH(A468,'Player Page'!A:A,0)),"")</f>
        <v/>
      </c>
      <c r="U468" s="18">
        <f t="array" ref="U468">ifna(IF(OR(B468="PG",B468="SG"),XLOOKUP(D468,'Opponent Shot Stats'!$A$41:$A$69,'Opponent Shot Stats'!$R$41:$R$69),IF(OR(B468="SF",B468="PF"),XLOOKUP(D468,'Opponent Shot Stats'!$A$111:$A$140,'Opponent Shot Stats'!$R$111:$R$140),XLOOKUP(D468,'Opponent Shot Stats'!$A$181:$A$210,'Opponent Shot Stats'!$R$181:$R$210))),"")</f>
        <v>1.196904557</v>
      </c>
      <c r="V468" s="19">
        <f t="shared" ref="V468:V469" si="284">R468*U468</f>
        <v>0</v>
      </c>
      <c r="W468" s="20">
        <f t="shared" ref="W468:W469" si="285">V468-R468</f>
        <v>0</v>
      </c>
      <c r="X468" s="9" t="str">
        <f t="array" ref="X468">ifna(XLOOKUP(A468,'Recent Minutes Tracker'!A:A,'Recent Minutes Tracker'!O:O),"")</f>
        <v>DNP</v>
      </c>
    </row>
    <row r="469">
      <c r="A469" s="2" t="str">
        <f>Inputs!B244</f>
        <v>Tre Jones</v>
      </c>
      <c r="B469" s="9" t="str">
        <f t="array" ref="B469:C469">IFNA(INDEX(Inputs!C:D,MATCH(A469,Inputs!B:B,)),"")</f>
        <v>PG</v>
      </c>
      <c r="C469" s="9" t="s">
        <v>41</v>
      </c>
      <c r="D469" s="9" t="str">
        <f t="array" ref="D469">ifna(XLOOKUP(A469,Inputs!B:B,Inputs!F:F,""))</f>
        <v>DEN</v>
      </c>
      <c r="E469" s="10">
        <f t="array" ref="E469">IFNA(INDEX('Player Page'!E:E,MATCH(A469,'Player Page'!A:A,)),"")</f>
        <v>9.7</v>
      </c>
      <c r="F469" s="12">
        <f t="array" ref="F469">IFNA(INDEX('Player Page'!F:F,MATCH(A469,'Player Page'!A:A,)),"")</f>
        <v>0.3730769231</v>
      </c>
      <c r="G469" s="12">
        <f t="array" ref="G469">XLOOKUP(A469,'PPM L10'!B:B,'PPM L10'!X:X)</f>
        <v>0.3638888889</v>
      </c>
      <c r="H469" s="12">
        <f t="array" ref="H469">ifna(XLOOKUP(A469,'Recent Minutes Tracker'!A:A,'Recent Minutes Tracker'!P:P,""))</f>
        <v>35.6</v>
      </c>
      <c r="I469" s="11">
        <f t="array" ref="I469">IFNA(INDEX('Opponent Defense'!$E$37:$E$67,MATCH(D469,'Opponent Defense'!$A$37:$A$67,0)),"")</f>
        <v>0.959164972</v>
      </c>
      <c r="J469" s="11">
        <f t="array" ref="J469">IFNA(INDEX('Opponent Defense'!$E$105:$E$134,MATCH(D469,'Opponent Defense'!$A$105:$A$134,0)),"")</f>
        <v>1.012953631</v>
      </c>
      <c r="K469" s="11">
        <f t="array" ref="K469">ifna(INDEX('Team Defense Hashtag Basketball'!N:N,MATCH(B469&amp;D469,'Team Defense Hashtag Basketball'!A:A,0)),"")</f>
        <v>0.8912579957</v>
      </c>
      <c r="L469" s="11">
        <f t="shared" si="280"/>
        <v>0.9467269473</v>
      </c>
      <c r="M469" s="13">
        <f t="shared" si="281"/>
        <v>0.3488526967</v>
      </c>
      <c r="N469" s="14">
        <f t="shared" si="282"/>
        <v>11.75754965</v>
      </c>
      <c r="O469" s="15"/>
      <c r="P469" s="9" t="str">
        <f t="shared" si="283"/>
        <v/>
      </c>
      <c r="Q469" s="16">
        <f>iferror(if(L469&gt;1,(L469-1)/'Matchup Rating'!$E$4+5,(L469-1)/'Matchup Rating'!$E$9+5),"")</f>
        <v>3.811428025</v>
      </c>
      <c r="R469" s="17">
        <f t="array" ref="R469">IFNA(INDEX('Player Page'!J:J,MATCH(A469,'Player Page'!A:A,0)),"")</f>
        <v>0.6</v>
      </c>
      <c r="S469" s="10">
        <f t="array" ref="S469">IFNA(INDEX('Player Page'!K:K,MATCH(A469,'Player Page'!A:A,0)),"")</f>
        <v>2.3</v>
      </c>
      <c r="T469" s="10">
        <f t="array" ref="T469">IFNA(INDEX('Player Page'!L:L,MATCH(A469,'Player Page'!A:A,0)),"")</f>
        <v>28.4</v>
      </c>
      <c r="U469" s="18">
        <f t="array" ref="U469">ifna(IF(OR(B469="PG",B469="SG"),XLOOKUP(D469,'Opponent Shot Stats'!$A$41:$A$70,'Opponent Shot Stats'!$R$41:$R$70),IF(OR(B469="SF",B469="PF"),XLOOKUP(D469,'Opponent Shot Stats'!$A$111:$A$140,'Opponent Shot Stats'!$R$111:$R$140),XLOOKUP(D469,'Opponent Shot Stats'!$A$181:$A$210,'Opponent Shot Stats'!$R$181:$R$210))),"")</f>
        <v>0.698194325</v>
      </c>
      <c r="V469" s="19">
        <f t="shared" si="284"/>
        <v>0.418916595</v>
      </c>
      <c r="W469" s="20">
        <f t="shared" si="285"/>
        <v>-0.181083405</v>
      </c>
      <c r="X469" s="9" t="str">
        <f t="array" ref="X469">ifna(XLOOKUP(A469,'Recent Minutes Tracker'!A:A,'Recent Minutes Tracker'!O:O),"")</f>
        <v/>
      </c>
      <c r="Y469" s="10">
        <f t="array" ref="Y469">ifna(XLOOKUP(A469,'Recent Minutes Tracker'!A:A,'Recent Minutes Tracker'!M:M),"")</f>
        <v>5.4</v>
      </c>
    </row>
    <row r="470" hidden="1">
      <c r="A470" s="2" t="str">
        <f>Inputs!B322</f>
        <v>Shake Milton</v>
      </c>
      <c r="B470" s="9" t="str">
        <f t="array" ref="B470:C470">IFNA(INDEX(Inputs!C:D,MATCH(A470,Inputs!B:B,)),"")</f>
        <v>SG</v>
      </c>
      <c r="C470" s="9" t="s">
        <v>51</v>
      </c>
      <c r="D470" s="9" t="str">
        <f t="array" ref="D470">ifna(INDEX(Inputs!F:F,MATCH(A470,Inputs!B:B,0)),"")</f>
        <v>ATL</v>
      </c>
      <c r="E470" s="10">
        <f t="array" ref="E470">IFNA(INDEX('Player Page'!E:E,MATCH(A470,'Player Page'!A:A,)),"")</f>
        <v>4.8</v>
      </c>
      <c r="F470" s="10"/>
      <c r="G470" s="10"/>
      <c r="H470" s="12">
        <f t="array" ref="H470">ifna(XLOOKUP(A470,'Recent Minutes Tracker'!A:A,'Recent Minutes Tracker'!P:P,""))</f>
        <v>1.333333333</v>
      </c>
      <c r="I470" s="11">
        <f t="array" ref="I470">IFNA(INDEX('Opponent Defense'!$D$37:$D$67,MATCH(D470,'Opponent Defense'!$A$37:$A$67,0)),"")</f>
        <v>1.068537648</v>
      </c>
      <c r="J470" s="11"/>
      <c r="K470" s="11">
        <f t="array" ref="K470">ifna(INDEX('Team Defense Hashtag Basketball'!N:N,MATCH(B470&amp;D470,'Team Defense Hashtag Basketball'!A:A,0)),"")</f>
        <v>0.9992429977</v>
      </c>
      <c r="L470" s="11"/>
      <c r="M470" s="11"/>
      <c r="N470" s="14">
        <f>E470*I470*K470</f>
        <v>5.125098061</v>
      </c>
      <c r="O470" s="11"/>
      <c r="Q470" s="11"/>
    </row>
    <row r="471" hidden="1">
      <c r="A471" s="2" t="str">
        <f>Inputs!B482</f>
        <v>Sidy Cissoko</v>
      </c>
      <c r="B471" s="9" t="str">
        <f t="array" ref="B471:C471">IFNA(INDEX(Inputs!C:D,MATCH(A471,Inputs!B:B,)),"")</f>
        <v>SF</v>
      </c>
      <c r="C471" s="9" t="s">
        <v>41</v>
      </c>
      <c r="D471" s="9" t="str">
        <f t="array" ref="D471">ifna(INDEX(Inputs!F:F,MATCH(A471,Inputs!B:B,0)),"")</f>
        <v>DEN</v>
      </c>
      <c r="E471" s="10" t="str">
        <f t="array" ref="E471">IFNA(INDEX('Player Page'!E:E,MATCH(A471,'Player Page'!A:A,)),"")</f>
        <v/>
      </c>
      <c r="F471" s="10"/>
      <c r="G471" s="10"/>
      <c r="H471" s="12" t="str">
        <f t="array" ref="H471">ifna(XLOOKUP(A471,'Recent Minutes Tracker'!A:A,'Recent Minutes Tracker'!P:P,""))</f>
        <v/>
      </c>
      <c r="I471" s="11">
        <f t="array" ref="I471">IFNA(INDEX('Opponent Defense'!$D$37:$D$67,MATCH(D471,'Opponent Defense'!$A$37:$A$67)),"")</f>
        <v>0.9097894709</v>
      </c>
      <c r="J471" s="11"/>
      <c r="K471" s="11">
        <f t="array" ref="K471">ifna(INDEX('Team Defense Hashtag Basketball'!N:N,MATCH(B471&amp;D471,'Team Defense Hashtag Basketball'!A:A,0)),"")</f>
        <v>0.8717948718</v>
      </c>
      <c r="L471" s="11"/>
      <c r="M471" s="11"/>
    </row>
    <row r="472">
      <c r="A472" s="2" t="str">
        <f>Inputs!B236</f>
        <v>Keldon Johnson</v>
      </c>
      <c r="B472" s="9" t="str">
        <f t="array" ref="B472:C472">IFNA(INDEX(Inputs!C:D,MATCH(A472,Inputs!B:B,)),"")</f>
        <v>SF</v>
      </c>
      <c r="C472" s="9" t="s">
        <v>41</v>
      </c>
      <c r="D472" s="9" t="str">
        <f t="array" ref="D472">ifna(XLOOKUP(A472,Inputs!B:B,Inputs!F:F,""))</f>
        <v>DEN</v>
      </c>
      <c r="E472" s="10">
        <f t="array" ref="E472">IFNA(INDEX('Player Page'!E:E,MATCH(A472,'Player Page'!A:A,)),"")</f>
        <v>16.7</v>
      </c>
      <c r="F472" s="12">
        <f t="array" ref="F472">IFNA(INDEX('Player Page'!F:F,MATCH(A472,'Player Page'!A:A,)),"")</f>
        <v>0.5493421053</v>
      </c>
      <c r="G472" s="12">
        <f t="array" ref="G472">XLOOKUP(A472,'PPM L10'!B:B,'PPM L10'!X:X)</f>
        <v>0.4944444444</v>
      </c>
      <c r="H472" s="12">
        <f t="array" ref="H472">ifna(XLOOKUP(A472,'Recent Minutes Tracker'!A:A,'Recent Minutes Tracker'!P:P,""))</f>
        <v>27.33333333</v>
      </c>
      <c r="I472" s="11">
        <f t="array" ref="I472">IFNA(INDEX('Opponent Defense'!$E$37:$E$67,MATCH(D472,'Opponent Defense'!$A$37:$A$67,0)),"")</f>
        <v>0.959164972</v>
      </c>
      <c r="J472" s="11">
        <f t="array" ref="J472">IFNA(INDEX('Opponent Defense'!$E$105:$E$134,MATCH(D472,'Opponent Defense'!$A$105:$A$134,0)),"")</f>
        <v>1.012953631</v>
      </c>
      <c r="K472" s="11">
        <f t="array" ref="K472">ifna(INDEX('Team Defense Hashtag Basketball'!N:N,MATCH(B472&amp;D472,'Team Defense Hashtag Basketball'!A:A,0)),"")</f>
        <v>0.8717948718</v>
      </c>
      <c r="L472" s="11">
        <f>I472*0.1+J472*0.4+K472*0.5</f>
        <v>0.9369953853</v>
      </c>
      <c r="M472" s="13">
        <f>(F472+G472)/2*L472</f>
        <v>0.4890115902</v>
      </c>
      <c r="N472" s="14">
        <f>M472*L472*H472</f>
        <v>12.52417716</v>
      </c>
      <c r="O472" s="15"/>
      <c r="P472" s="9" t="str">
        <f>if(O472="","",N472-O472)</f>
        <v/>
      </c>
      <c r="Q472" s="16">
        <f>iferror(if(L472&gt;1,(L472-1)/'Matchup Rating'!$E$4+5,(L472-1)/'Matchup Rating'!$E$9+5),"")</f>
        <v>3.594307713</v>
      </c>
      <c r="R472" s="17">
        <f t="array" ref="R472">IFNA(INDEX('Player Page'!J:J,MATCH(A472,'Player Page'!A:A,0)),"")</f>
        <v>1.8</v>
      </c>
      <c r="S472" s="10">
        <f t="array" ref="S472">IFNA(INDEX('Player Page'!K:K,MATCH(A472,'Player Page'!A:A,0)),"")</f>
        <v>5.2</v>
      </c>
      <c r="T472" s="10">
        <f t="array" ref="T472">IFNA(INDEX('Player Page'!L:L,MATCH(A472,'Player Page'!A:A,0)),"")</f>
        <v>34.2</v>
      </c>
      <c r="U472" s="18">
        <f t="array" ref="U472">ifna(IF(OR(B472="PG",B472="SG"),XLOOKUP(D472,'Opponent Shot Stats'!$A$41:$A$70,'Opponent Shot Stats'!$R$41:$R$70),IF(OR(B472="SF",B472="PF"),XLOOKUP(D472,'Opponent Shot Stats'!$A$111:$A$140,'Opponent Shot Stats'!$R$111:$R$140),XLOOKUP(D472,'Opponent Shot Stats'!$A$181:$A$210,'Opponent Shot Stats'!$R$181:$R$210))),"")</f>
        <v>0.4026845638</v>
      </c>
      <c r="V472" s="19">
        <f>R472*U472</f>
        <v>0.7248322148</v>
      </c>
      <c r="W472" s="20">
        <f>V472-R472</f>
        <v>-1.075167785</v>
      </c>
      <c r="X472" s="9" t="str">
        <f t="array" ref="X472">ifna(XLOOKUP(A472,'Recent Minutes Tracker'!A:A,'Recent Minutes Tracker'!O:O),"")</f>
        <v/>
      </c>
      <c r="Y472" s="10">
        <f t="array" ref="Y472">ifna(XLOOKUP(A472,'Recent Minutes Tracker'!A:A,'Recent Minutes Tracker'!M:M),"")</f>
        <v>-4.5</v>
      </c>
    </row>
    <row r="473" hidden="1">
      <c r="A473" s="2" t="str">
        <f>Inputs!B491</f>
        <v>Sir'Jabari Rice</v>
      </c>
      <c r="B473" s="9" t="str">
        <f t="array" ref="B473:C473">IFNA(INDEX(Inputs!C:D,MATCH(A473,Inputs!B:B,)),"")</f>
        <v>PG</v>
      </c>
      <c r="C473" s="9" t="s">
        <v>41</v>
      </c>
      <c r="D473" s="9" t="str">
        <f t="array" ref="D473">ifna(INDEX(Inputs!F:F,MATCH(A473,Inputs!B:B,0)),"")</f>
        <v>DEN</v>
      </c>
      <c r="E473" s="10" t="str">
        <f t="array" ref="E473">IFNA(INDEX('Player Page'!E:E,MATCH(A473,'Player Page'!A:A,)),"")</f>
        <v/>
      </c>
      <c r="F473" s="10"/>
      <c r="G473" s="10"/>
      <c r="H473" s="12" t="str">
        <f t="array" ref="H473">ifna(XLOOKUP(A473,'Recent Minutes Tracker'!A:A,'Recent Minutes Tracker'!P:P,""))</f>
        <v/>
      </c>
      <c r="I473" s="11">
        <f t="array" ref="I473">IFNA(INDEX('Opponent Defense'!$D$37:$D$67,MATCH(D473,'Opponent Defense'!$A$37:$A$67,0)),"")</f>
        <v>0.9097894709</v>
      </c>
      <c r="J473" s="11"/>
      <c r="K473" s="11">
        <f t="array" ref="K473">ifna(INDEX('Team Defense Hashtag Basketball'!N:N,MATCH(B473&amp;D473,'Team Defense Hashtag Basketball'!A:A,0)),"")</f>
        <v>0.8912579957</v>
      </c>
      <c r="L473" s="11"/>
      <c r="M473" s="11"/>
    </row>
    <row r="474" hidden="1">
      <c r="A474" s="2" t="str">
        <f>Inputs!B303</f>
        <v>Skylar Mays</v>
      </c>
      <c r="B474" s="9" t="str">
        <f t="array" ref="B474:C474">IFNA(INDEX(Inputs!C:D,MATCH(A474,Inputs!B:B,)),"")</f>
        <v>PG</v>
      </c>
      <c r="C474" s="9" t="s">
        <v>55</v>
      </c>
      <c r="D474" s="9" t="str">
        <f t="array" ref="D474">ifna(INDEX(Inputs!F:F,MATCH(A474,Inputs!B:B,0)),"")</f>
        <v>HOU</v>
      </c>
      <c r="E474" s="10" t="str">
        <f t="array" ref="E474">IFNA(INDEX('Player Page'!E:E,MATCH(A474,'Player Page'!A:A,)),"")</f>
        <v/>
      </c>
      <c r="F474" s="10"/>
      <c r="G474" s="10"/>
      <c r="H474" s="12">
        <f t="array" ref="H474">ifna(XLOOKUP(A474,'Recent Minutes Tracker'!A:A,'Recent Minutes Tracker'!P:P,""))</f>
        <v>0</v>
      </c>
      <c r="I474" s="11">
        <f t="array" ref="I474">IFNA(INDEX('Opponent Defense'!$D$37:$D$67,MATCH(D474,'Opponent Defense'!$A$37:$A$67,0)),"")</f>
        <v>1.013525904</v>
      </c>
      <c r="J474" s="11"/>
      <c r="K474" s="11">
        <f t="array" ref="K474">ifna(INDEX('Team Defense Hashtag Basketball'!N:N,MATCH(B474&amp;D474,'Team Defense Hashtag Basketball'!A:A,0)),"")</f>
        <v>1.228144989</v>
      </c>
      <c r="L474" s="11"/>
      <c r="M474" s="11"/>
      <c r="N474" s="14">
        <f>E474*I474*K474</f>
        <v>0</v>
      </c>
      <c r="O474" s="11"/>
      <c r="P474" s="16">
        <f>N474-E474</f>
        <v>0</v>
      </c>
      <c r="Q474" s="11"/>
    </row>
    <row r="475">
      <c r="A475" s="2" t="str">
        <f>Inputs!B446</f>
        <v>Jeremy Sochan</v>
      </c>
      <c r="B475" s="9" t="str">
        <f t="array" ref="B475:C475">IFNA(INDEX(Inputs!C:D,MATCH(A475,Inputs!B:B,)),"")</f>
        <v>SF</v>
      </c>
      <c r="C475" s="9" t="s">
        <v>41</v>
      </c>
      <c r="D475" s="9" t="str">
        <f t="array" ref="D475">ifna(XLOOKUP(A475,Inputs!B:B,Inputs!F:F,""))</f>
        <v>DEN</v>
      </c>
      <c r="E475" s="10">
        <f t="array" ref="E475">IFNA(INDEX('Player Page'!E:E,MATCH(A475,'Player Page'!A:A,)),"")</f>
        <v>11.5</v>
      </c>
      <c r="F475" s="12">
        <f t="array" ref="F475">IFNA(INDEX('Player Page'!F:F,MATCH(A475,'Player Page'!A:A,)),"")</f>
        <v>0.3898305085</v>
      </c>
      <c r="G475" s="12">
        <f t="array" ref="G475">XLOOKUP(A475,'PPM L10'!B:B,'PPM L10'!X:X)</f>
        <v>0.4194444444</v>
      </c>
      <c r="H475" s="12">
        <f t="array" ref="H475">ifna(XLOOKUP(A475,'Recent Minutes Tracker'!A:A,'Recent Minutes Tracker'!P:P,""))</f>
        <v>15.16666667</v>
      </c>
      <c r="I475" s="11">
        <f t="array" ref="I475">IFNA(INDEX('Opponent Defense'!$E$37:$E$67,MATCH(D475,'Opponent Defense'!$A$37:$A$67,0)),"")</f>
        <v>0.959164972</v>
      </c>
      <c r="J475" s="11">
        <f t="array" ref="J475">IFNA(INDEX('Opponent Defense'!$E$105:$E$134,MATCH(D475,'Opponent Defense'!$A$105:$A$134,0)),"")</f>
        <v>1.012953631</v>
      </c>
      <c r="K475" s="11">
        <f t="array" ref="K475">ifna(INDEX('Team Defense Hashtag Basketball'!N:N,MATCH(B475&amp;D475,'Team Defense Hashtag Basketball'!A:A,0)),"")</f>
        <v>0.8717948718</v>
      </c>
      <c r="L475" s="11">
        <f>I475*0.1+J475*0.4+K475*0.5</f>
        <v>0.9369953853</v>
      </c>
      <c r="M475" s="13">
        <f>(F475+G475)/2*L475</f>
        <v>0.3791434482</v>
      </c>
      <c r="N475" s="14">
        <f>M475*L475*H475</f>
        <v>5.388044197</v>
      </c>
      <c r="O475" s="15"/>
      <c r="P475" s="9" t="str">
        <f>if(O475="","",N475-O475)</f>
        <v/>
      </c>
      <c r="Q475" s="16">
        <f>iferror(if(L475&gt;1,(L475-1)/'Matchup Rating'!$E$4+5,(L475-1)/'Matchup Rating'!$E$9+5),"")</f>
        <v>3.594307713</v>
      </c>
      <c r="R475" s="17">
        <f t="array" ref="R475">IFNA(INDEX('Player Page'!J:J,MATCH(A475,'Player Page'!A:A,0)),"")</f>
        <v>1</v>
      </c>
      <c r="S475" s="10">
        <f t="array" ref="S475">IFNA(INDEX('Player Page'!K:K,MATCH(A475,'Player Page'!A:A,0)),"")</f>
        <v>2.9</v>
      </c>
      <c r="T475" s="10">
        <f t="array" ref="T475">IFNA(INDEX('Player Page'!L:L,MATCH(A475,'Player Page'!A:A,0)),"")</f>
        <v>35</v>
      </c>
      <c r="U475" s="18">
        <f t="array" ref="U475">ifna(IF(OR(B475="PG",B475="SG"),XLOOKUP(D475,'Opponent Shot Stats'!$A$41:$A$70,'Opponent Shot Stats'!$R$41:$R$70),IF(OR(B475="SF",B475="PF"),XLOOKUP(D475,'Opponent Shot Stats'!$A$111:$A$140,'Opponent Shot Stats'!$R$111:$R$140),XLOOKUP(D475,'Opponent Shot Stats'!$A$181:$A$210,'Opponent Shot Stats'!$R$181:$R$210))),"")</f>
        <v>0.4026845638</v>
      </c>
      <c r="V475" s="19">
        <f>R475*U475</f>
        <v>0.4026845638</v>
      </c>
      <c r="W475" s="20">
        <f>V475-R475</f>
        <v>-0.5973154362</v>
      </c>
      <c r="X475" s="9" t="str">
        <f t="array" ref="X475">ifna(XLOOKUP(A475,'Recent Minutes Tracker'!A:A,'Recent Minutes Tracker'!O:O),"")</f>
        <v>DNP</v>
      </c>
      <c r="Y475" s="10">
        <f t="array" ref="Y475">ifna(XLOOKUP(A475,'Recent Minutes Tracker'!A:A,'Recent Minutes Tracker'!M:M),"")</f>
        <v>-28.5</v>
      </c>
    </row>
    <row r="476" hidden="1">
      <c r="A476" s="2" t="str">
        <f>Inputs!B192</f>
        <v>Stanley Umude</v>
      </c>
      <c r="B476" s="9" t="str">
        <f t="array" ref="B476:C476">IFNA(INDEX(Inputs!C:D,MATCH(A476,Inputs!B:B,)),"")</f>
        <v>SG</v>
      </c>
      <c r="C476" s="9" t="s">
        <v>53</v>
      </c>
      <c r="D476" s="9" t="str">
        <f t="array" ref="D476">ifna(INDEX(Inputs!F:F,MATCH(A476,Inputs!B:B,0)),"")</f>
        <v>DAL</v>
      </c>
      <c r="E476" s="10" t="str">
        <f t="array" ref="E476">IFNA(INDEX('Player Page'!E:E,MATCH(A476,'Player Page'!A:A,)),"")</f>
        <v/>
      </c>
      <c r="F476" s="10"/>
      <c r="G476" s="10"/>
      <c r="H476" s="12">
        <f t="array" ref="H476">ifna(XLOOKUP(A476,'Recent Minutes Tracker'!A:A,'Recent Minutes Tracker'!P:P,""))</f>
        <v>5.833333333</v>
      </c>
      <c r="I476" s="11">
        <f t="array" ref="I476">IFNA(INDEX('Opponent Defense'!$D$37:$D$67,MATCH(D476,'Opponent Defense'!$A$37:$A$67,0)),"")</f>
        <v>0.9721361148</v>
      </c>
      <c r="J476" s="11"/>
      <c r="K476" s="11">
        <f t="array" ref="K476">ifna(INDEX('Team Defense Hashtag Basketball'!N:N,MATCH(B476&amp;D476,'Team Defense Hashtag Basketball'!A:A,0)),"")</f>
        <v>0.8902346707</v>
      </c>
      <c r="L476" s="11"/>
      <c r="M476" s="11"/>
      <c r="N476" s="14">
        <f>E476*I476*K476</f>
        <v>0</v>
      </c>
      <c r="O476" s="11"/>
      <c r="Q476" s="11"/>
    </row>
    <row r="477">
      <c r="A477" s="2" t="str">
        <f>Inputs!B389</f>
        <v>Immanuel Quickley</v>
      </c>
      <c r="B477" s="9" t="str">
        <f t="array" ref="B477:C477">IFNA(INDEX(Inputs!C:D,MATCH(A477,Inputs!B:B,)),"")</f>
        <v>PG</v>
      </c>
      <c r="C477" s="9" t="s">
        <v>45</v>
      </c>
      <c r="D477" s="9" t="str">
        <f t="array" ref="D477">ifna(XLOOKUP(A477,Inputs!B:B,Inputs!F:F,""))</f>
        <v>MIA</v>
      </c>
      <c r="E477" s="10">
        <f t="array" ref="E477">IFNA(INDEX('Player Page'!E:E,MATCH(A477,'Player Page'!A:A,)),"")</f>
        <v>15.7</v>
      </c>
      <c r="F477" s="12">
        <f t="array" ref="F477">IFNA(INDEX('Player Page'!F:F,MATCH(A477,'Player Page'!A:A,)),"")</f>
        <v>0.5969581749</v>
      </c>
      <c r="G477" s="12">
        <f t="array" ref="G477">XLOOKUP(A477,'PPM L10'!B:B,'PPM L10'!X:X)</f>
        <v>0.5944444444</v>
      </c>
      <c r="H477" s="12">
        <f t="array" ref="H477">ifna(XLOOKUP(A477,'Recent Minutes Tracker'!A:A,'Recent Minutes Tracker'!P:P,""))</f>
        <v>32.56666667</v>
      </c>
      <c r="I477" s="11">
        <f t="array" ref="I477">IFNA(INDEX('Opponent Defense'!$E$37:$E$67,MATCH(D477,'Opponent Defense'!$A$37:$A$67,0)),"")</f>
        <v>0.9408117119</v>
      </c>
      <c r="J477" s="11">
        <f t="array" ref="J477">IFNA(INDEX('Opponent Defense'!$E$105:$E$134,MATCH(D477,'Opponent Defense'!$A$105:$A$134,0)),"")</f>
        <v>0.8684185483</v>
      </c>
      <c r="K477" s="11">
        <f t="array" ref="K477">ifna(INDEX('Team Defense Hashtag Basketball'!N:N,MATCH(B477&amp;D477,'Team Defense Hashtag Basketball'!A:A,0)),"")</f>
        <v>1.023454158</v>
      </c>
      <c r="L477" s="11">
        <f>I477*0.1+J477*0.4+K477*0.5</f>
        <v>0.9531756694</v>
      </c>
      <c r="M477" s="13">
        <f>(F477+G477)/2*L477</f>
        <v>0.5678079946</v>
      </c>
      <c r="N477" s="14">
        <f>M477*L477*H477</f>
        <v>17.62575626</v>
      </c>
      <c r="O477" s="15"/>
      <c r="P477" s="9" t="str">
        <f>if(O477="","",N477-O477)</f>
        <v/>
      </c>
      <c r="Q477" s="16">
        <f>iferror(if(L477&gt;1,(L477-1)/'Matchup Rating'!$E$4+5,(L477-1)/'Matchup Rating'!$E$9+5),"")</f>
        <v>3.955305088</v>
      </c>
      <c r="R477" s="17">
        <f t="array" ref="R477">IFNA(INDEX('Player Page'!J:J,MATCH(A477,'Player Page'!A:A,0)),"")</f>
        <v>2.4</v>
      </c>
      <c r="S477" s="10">
        <f t="array" ref="S477">IFNA(INDEX('Player Page'!K:K,MATCH(A477,'Player Page'!A:A,0)),"")</f>
        <v>5.7</v>
      </c>
      <c r="T477" s="10">
        <f t="array" ref="T477">IFNA(INDEX('Player Page'!L:L,MATCH(A477,'Player Page'!A:A,0)),"")</f>
        <v>41.6</v>
      </c>
      <c r="U477" s="18">
        <f t="array" ref="U477">ifna(IF(OR(B477="PG",B477="SG"),XLOOKUP(D477,'Opponent Shot Stats'!$A$41:$A$69,'Opponent Shot Stats'!$R$41:$R$69),IF(OR(B477="SF",B477="PF"),XLOOKUP(D477,'Opponent Shot Stats'!$A$111:$A$140,'Opponent Shot Stats'!$R$111:$R$140),XLOOKUP(D477,'Opponent Shot Stats'!$A$181:$A$210,'Opponent Shot Stats'!$R$181:$R$210))),"")</f>
        <v>0.6732588134</v>
      </c>
      <c r="V477" s="19">
        <f>R477*U477</f>
        <v>1.615821152</v>
      </c>
      <c r="W477" s="20">
        <f>V477-R477</f>
        <v>-0.7841788478</v>
      </c>
      <c r="X477" s="9" t="str">
        <f t="array" ref="X477">ifna(XLOOKUP(A477,'Recent Minutes Tracker'!A:A,'Recent Minutes Tracker'!O:O),"")</f>
        <v/>
      </c>
      <c r="Y477" s="10">
        <f t="array" ref="Y477">ifna(XLOOKUP(A477,'Recent Minutes Tracker'!A:A,'Recent Minutes Tracker'!M:M),"")</f>
        <v>1.7</v>
      </c>
    </row>
    <row r="478" hidden="1">
      <c r="A478" s="2" t="str">
        <f>Inputs!B3</f>
        <v>Steven Adams</v>
      </c>
      <c r="B478" s="9" t="str">
        <f t="array" ref="B478:C478">IFNA(INDEX(Inputs!C:D,MATCH(A478,Inputs!B:B,)),"")</f>
        <v>C</v>
      </c>
      <c r="C478" s="9" t="s">
        <v>40</v>
      </c>
      <c r="D478" s="9" t="str">
        <f t="array" ref="D478">ifna(INDEX(Inputs!F:F,MATCH(A478,Inputs!B:B,0)),"")</f>
        <v>LAL</v>
      </c>
      <c r="E478" s="10" t="str">
        <f t="array" ref="E478">IFNA(INDEX('Player Page'!E:E,MATCH(A478,'Player Page'!A:A,)),"")</f>
        <v/>
      </c>
      <c r="F478" s="10"/>
      <c r="G478" s="10"/>
      <c r="H478" s="12" t="str">
        <f t="array" ref="H478">ifna(XLOOKUP(A478,'Recent Minutes Tracker'!A:A,'Recent Minutes Tracker'!P:P,""))</f>
        <v/>
      </c>
      <c r="I478" s="11">
        <f t="array" ref="I478">IFNA(INDEX('Opponent Defense'!$D$37:$D$67,MATCH(D478,'Opponent Defense'!$A$37:$A$67)),"")</f>
        <v>0.9097894709</v>
      </c>
      <c r="J478" s="11"/>
      <c r="K478" s="11">
        <f t="array" ref="K478">ifna(INDEX('Team Defense Hashtag Basketball'!N:N,MATCH(B478&amp;D478,'Team Defense Hashtag Basketball'!A:A,0)),"")</f>
        <v>1.062973851</v>
      </c>
      <c r="L478" s="11"/>
      <c r="M478" s="11"/>
    </row>
    <row r="479" hidden="1">
      <c r="A479" s="2" t="str">
        <f>Inputs!B342</f>
        <v>Svi Mykhailiuk</v>
      </c>
      <c r="B479" s="9" t="str">
        <f t="array" ref="B479:C479">IFNA(INDEX(Inputs!C:D,MATCH(A479,Inputs!B:B,)),"")</f>
        <v>SF</v>
      </c>
      <c r="C479" s="9" t="s">
        <v>32</v>
      </c>
      <c r="D479" s="9" t="str">
        <f t="array" ref="D479">ifna(INDEX(Inputs!F:F,MATCH(A479,Inputs!B:B,0)),"")</f>
        <v>CHA</v>
      </c>
      <c r="E479" s="10" t="str">
        <f t="array" ref="E479">IFNA(INDEX('Player Page'!E:E,MATCH(A479,'Player Page'!A:A,)),"")</f>
        <v/>
      </c>
      <c r="F479" s="10"/>
      <c r="G479" s="10"/>
      <c r="H479" s="12">
        <f t="array" ref="H479">ifna(XLOOKUP(A479,'Recent Minutes Tracker'!A:A,'Recent Minutes Tracker'!P:P,""))</f>
        <v>5.6</v>
      </c>
      <c r="I479" s="11">
        <f t="array" ref="I479">IFNA(INDEX('Opponent Defense'!$D$37:$D$67,MATCH(D479,'Opponent Defense'!$A$37:$A$67)),"")</f>
        <v>0.9582521983</v>
      </c>
      <c r="J479" s="11"/>
      <c r="K479" s="11">
        <f t="array" ref="K479">ifna(INDEX('Team Defense Hashtag Basketball'!N:N,MATCH(B479&amp;D479,'Team Defense Hashtag Basketball'!A:A,0)),"")</f>
        <v>1.034965035</v>
      </c>
      <c r="L479" s="11"/>
      <c r="M479" s="11"/>
    </row>
    <row r="480" hidden="1">
      <c r="A480" s="2" t="str">
        <f>Inputs!B210</f>
        <v>Talen Horton-Tucker</v>
      </c>
      <c r="B480" s="9" t="str">
        <f t="array" ref="B480:C480">IFNA(INDEX(Inputs!C:D,MATCH(A480,Inputs!B:B,)),"")</f>
        <v>SF</v>
      </c>
      <c r="C480" s="9" t="s">
        <v>44</v>
      </c>
      <c r="D480" s="9" t="str">
        <f t="array" ref="D480">ifna(XLOOKUP(A480,Inputs!B:B,Inputs!F:F,""))</f>
        <v>LAC</v>
      </c>
      <c r="E480" s="10" t="str">
        <f t="array" ref="E480">IFNA(INDEX('Player Page'!E:E,MATCH(A480,'Player Page'!A:A,)),"")</f>
        <v/>
      </c>
      <c r="F480" s="12" t="str">
        <f t="array" ref="F480">IFNA(INDEX('Player Page'!F:F,MATCH(A480,'Player Page'!A:A,)),"")</f>
        <v/>
      </c>
      <c r="G480" s="12">
        <f t="array" ref="G480">XLOOKUP(A480,'PPM L10'!B:B,'PPM L10'!X:X)</f>
        <v>0.4555555556</v>
      </c>
      <c r="H480" s="12">
        <f t="array" ref="H480">ifna(XLOOKUP(A480,'Recent Minutes Tracker'!A:A,'Recent Minutes Tracker'!P:P,""))</f>
        <v>17.93333333</v>
      </c>
      <c r="I480" s="11">
        <f t="array" ref="I480">IFNA(INDEX('Opponent Defense'!$E$37:$E$67,MATCH(D480,'Opponent Defense'!$A$37:$A$67,0)),"")</f>
        <v>1.007763869</v>
      </c>
      <c r="J480" s="11">
        <f t="array" ref="J480">IFNA(INDEX('Opponent Defense'!$E$105:$E$134,MATCH(D480,'Opponent Defense'!$A$105:$A$134,0)),"")</f>
        <v>0.9954861499</v>
      </c>
      <c r="K480" s="11">
        <f t="array" ref="K480">ifna(INDEX('Team Defense Hashtag Basketball'!N:N,MATCH(B480&amp;D480,'Team Defense Hashtag Basketball'!A:A,0)),"")</f>
        <v>0.9976689977</v>
      </c>
      <c r="L480" s="11">
        <f>I480*0.1+J480*0.4+K480*0.5</f>
        <v>0.9978053457</v>
      </c>
      <c r="M480" s="13">
        <f>(F480+G480)/2*L480</f>
        <v>0.2272778843</v>
      </c>
      <c r="N480" s="14">
        <f>M480*L480*H480</f>
        <v>4.066904976</v>
      </c>
      <c r="O480" s="16"/>
      <c r="P480" s="9" t="str">
        <f>if(O480="","",N480-O480)</f>
        <v/>
      </c>
      <c r="Q480" s="16">
        <f>iferror(if(L480&gt;1,(L480-1)/'Matchup Rating'!$E$4+5,(L480-1)/'Matchup Rating'!$E$9+5),"")</f>
        <v>4.951035195</v>
      </c>
      <c r="R480" s="17" t="str">
        <f t="array" ref="R480">IFNA(INDEX('Player Page'!J:J,MATCH(A480,'Player Page'!A:A,0)),"")</f>
        <v/>
      </c>
      <c r="S480" s="10" t="str">
        <f t="array" ref="S480">IFNA(INDEX('Player Page'!K:K,MATCH(A480,'Player Page'!A:A,0)),"")</f>
        <v/>
      </c>
      <c r="T480" s="10" t="str">
        <f t="array" ref="T480">IFNA(INDEX('Player Page'!L:L,MATCH(A480,'Player Page'!A:A,0)),"")</f>
        <v/>
      </c>
      <c r="U480" s="18">
        <f t="array" ref="U480">ifna(IF(OR(B480="PG",B480="SG"),XLOOKUP(D480,'Opponent Shot Stats'!$A$41:$A$69,'Opponent Shot Stats'!$R$41:$R$69),IF(OR(B480="SF",B480="PF"),XLOOKUP(D480,'Opponent Shot Stats'!$A$111:$A$140,'Opponent Shot Stats'!$R$111:$R$140),XLOOKUP(D480,'Opponent Shot Stats'!$A$181:$A$210,'Opponent Shot Stats'!$R$181:$R$210))),"")</f>
        <v>1.182885906</v>
      </c>
      <c r="V480" s="19">
        <f>R480*U480</f>
        <v>0</v>
      </c>
      <c r="W480" s="20">
        <f>V480-R480</f>
        <v>0</v>
      </c>
      <c r="X480" s="9" t="str">
        <f t="array" ref="X480">ifna(XLOOKUP(A480,'Recent Minutes Tracker'!A:A,'Recent Minutes Tracker'!O:O),"")</f>
        <v>DNP</v>
      </c>
    </row>
    <row r="481" hidden="1">
      <c r="A481" s="2" t="str">
        <f>Inputs!B211</f>
        <v>Tari Eason</v>
      </c>
      <c r="B481" s="9" t="str">
        <f t="array" ref="B481:C481">IFNA(INDEX(Inputs!C:D,MATCH(A481,Inputs!B:B,)),"")</f>
        <v>PF</v>
      </c>
      <c r="C481" s="9" t="s">
        <v>28</v>
      </c>
      <c r="D481" s="9" t="str">
        <f t="array" ref="D481">ifna(INDEX(Inputs!F:F,MATCH(A481,Inputs!B:B,0)),"")</f>
        <v>POR</v>
      </c>
      <c r="E481" s="10" t="str">
        <f t="array" ref="E481">IFNA(INDEX('Player Page'!E:E,MATCH(A481,'Player Page'!A:A,)),"")</f>
        <v/>
      </c>
      <c r="F481" s="10"/>
      <c r="G481" s="10"/>
      <c r="H481" s="12" t="str">
        <f t="array" ref="H481">ifna(XLOOKUP(A481,'Recent Minutes Tracker'!A:A,'Recent Minutes Tracker'!P:P,""))</f>
        <v/>
      </c>
      <c r="I481" s="11">
        <f t="array" ref="I481">IFNA(INDEX('Opponent Defense'!$D$37:$D$67,MATCH(D481,'Opponent Defense'!$A$37:$A$67)),"")</f>
        <v>1.019289039</v>
      </c>
      <c r="J481" s="11"/>
      <c r="K481" s="11">
        <f t="array" ref="K481">ifna(INDEX('Team Defense Hashtag Basketball'!N:N,MATCH(B481&amp;D481,'Team Defense Hashtag Basketball'!A:A,0)),"")</f>
        <v>0.9217877095</v>
      </c>
      <c r="L481" s="11"/>
      <c r="M481" s="11"/>
    </row>
    <row r="482">
      <c r="A482" s="2" t="str">
        <f>Inputs!B31</f>
        <v>Scottie Barnes</v>
      </c>
      <c r="B482" s="9" t="str">
        <f t="array" ref="B482:C482">IFNA(INDEX(Inputs!C:D,MATCH(A482,Inputs!B:B,)),"")</f>
        <v>SF</v>
      </c>
      <c r="C482" s="9" t="s">
        <v>45</v>
      </c>
      <c r="D482" s="9" t="str">
        <f t="array" ref="D482">ifna(XLOOKUP(A482,Inputs!B:B,Inputs!F:F,""))</f>
        <v>MIA</v>
      </c>
      <c r="E482" s="10">
        <f t="array" ref="E482">IFNA(INDEX('Player Page'!E:E,MATCH(A482,'Player Page'!A:A,)),"")</f>
        <v>20.3</v>
      </c>
      <c r="F482" s="12">
        <f t="array" ref="F482">IFNA(INDEX('Player Page'!F:F,MATCH(A482,'Player Page'!A:A,)),"")</f>
        <v>0.5767045455</v>
      </c>
      <c r="G482" s="12">
        <f t="array" ref="G482">XLOOKUP(A482,'PPM L10'!B:B,'PPM L10'!X:X)</f>
        <v>0.5388888889</v>
      </c>
      <c r="H482" s="12" t="str">
        <f t="array" ref="H482">ifna(XLOOKUP(A482,'Recent Minutes Tracker'!A:A,'Recent Minutes Tracker'!P:P,""))</f>
        <v/>
      </c>
      <c r="I482" s="11">
        <f t="array" ref="I482">IFNA(INDEX('Opponent Defense'!$E$37:$E$67,MATCH(D482,'Opponent Defense'!$A$37:$A$67,0)),"")</f>
        <v>0.9408117119</v>
      </c>
      <c r="J482" s="11">
        <f t="array" ref="J482">IFNA(INDEX('Opponent Defense'!$E$105:$E$134,MATCH(D482,'Opponent Defense'!$A$105:$A$134,0)),"")</f>
        <v>0.8684185483</v>
      </c>
      <c r="K482" s="11">
        <f t="array" ref="K482">ifna(INDEX('Team Defense Hashtag Basketball'!N:N,MATCH(B482&amp;D482,'Team Defense Hashtag Basketball'!A:A,0)),"")</f>
        <v>0.951048951</v>
      </c>
      <c r="L482" s="11">
        <f>I482*0.1+J482*0.4+K482*0.5</f>
        <v>0.916973066</v>
      </c>
      <c r="M482" s="13">
        <f>(F482+G482)/2*L482</f>
        <v>0.511484566</v>
      </c>
      <c r="N482" s="14">
        <f>M482*L482*H482</f>
        <v>0</v>
      </c>
      <c r="O482" s="15"/>
      <c r="P482" s="9" t="str">
        <f>if(O482="","",N482-O482)</f>
        <v/>
      </c>
      <c r="Q482" s="16">
        <f>iferror(if(L482&gt;1,(L482-1)/'Matchup Rating'!$E$4+5,(L482-1)/'Matchup Rating'!$E$9+5),"")</f>
        <v>3.147590913</v>
      </c>
      <c r="R482" s="17">
        <f t="array" ref="R482">IFNA(INDEX('Player Page'!J:J,MATCH(A482,'Player Page'!A:A,0)),"")</f>
        <v>1.9</v>
      </c>
      <c r="S482" s="10">
        <f t="array" ref="S482">IFNA(INDEX('Player Page'!K:K,MATCH(A482,'Player Page'!A:A,0)),"")</f>
        <v>5.2</v>
      </c>
      <c r="T482" s="10">
        <f t="array" ref="T482">IFNA(INDEX('Player Page'!L:L,MATCH(A482,'Player Page'!A:A,0)),"")</f>
        <v>36</v>
      </c>
      <c r="U482" s="18">
        <f t="array" ref="U482">ifna(IF(OR(B482="PG",B482="SG"),XLOOKUP(D482,'Opponent Shot Stats'!$A$41:$A$69,'Opponent Shot Stats'!$R$41:$R$69),IF(OR(B482="SF",B482="PF"),XLOOKUP(D482,'Opponent Shot Stats'!$A$111:$A$140,'Opponent Shot Stats'!$R$111:$R$140),XLOOKUP(D482,'Opponent Shot Stats'!$A$181:$A$210,'Opponent Shot Stats'!$R$181:$R$210))),"")</f>
        <v>1.409395973</v>
      </c>
      <c r="V482" s="19">
        <f>R482*U482</f>
        <v>2.677852349</v>
      </c>
      <c r="W482" s="20">
        <f>V482-R482</f>
        <v>0.777852349</v>
      </c>
      <c r="X482" s="9" t="str">
        <f t="array" ref="X482">ifna(XLOOKUP(A482,'Recent Minutes Tracker'!A:A,'Recent Minutes Tracker'!O:O),"")</f>
        <v/>
      </c>
      <c r="Y482" s="10" t="str">
        <f t="array" ref="Y482">ifna(XLOOKUP(A482,'Recent Minutes Tracker'!A:A,'Recent Minutes Tracker'!M:M),"")</f>
        <v/>
      </c>
    </row>
    <row r="483" hidden="1">
      <c r="A483" s="2" t="str">
        <f>Inputs!B508</f>
        <v>Taylor Hendricks</v>
      </c>
      <c r="B483" s="9" t="str">
        <f t="array" ref="B483:C483">IFNA(INDEX(Inputs!C:D,MATCH(A483,Inputs!B:B,)),"")</f>
        <v>PF</v>
      </c>
      <c r="C483" s="9" t="s">
        <v>44</v>
      </c>
      <c r="D483" s="9" t="str">
        <f t="array" ref="D483">ifna(INDEX(Inputs!F:F,MATCH(A483,Inputs!B:B,0)),"")</f>
        <v>LAC</v>
      </c>
      <c r="E483" s="10" t="str">
        <f t="array" ref="E483">IFNA(INDEX('Player Page'!E:E,MATCH(A483,'Player Page'!A:A,)),"")</f>
        <v/>
      </c>
      <c r="F483" s="10"/>
      <c r="G483" s="10"/>
      <c r="H483" s="12">
        <f t="array" ref="H483">ifna(XLOOKUP(A483,'Recent Minutes Tracker'!A:A,'Recent Minutes Tracker'!P:P,""))</f>
        <v>24.93333333</v>
      </c>
      <c r="I483" s="11">
        <f t="array" ref="I483">IFNA(INDEX('Opponent Defense'!$D$37:$D$67,MATCH(D483,'Opponent Defense'!$A$37:$A$67,0)),"")</f>
        <v>0.9857580706</v>
      </c>
      <c r="J483" s="11"/>
      <c r="K483" s="11">
        <f t="array" ref="K483">ifna(INDEX('Team Defense Hashtag Basketball'!N:N,MATCH(B483&amp;D483,'Team Defense Hashtag Basketball'!A:A,0)),"")</f>
        <v>1.13594041</v>
      </c>
      <c r="L483" s="11"/>
      <c r="M483" s="11"/>
    </row>
    <row r="484" hidden="1">
      <c r="A484" s="2" t="str">
        <f>Inputs!B291</f>
        <v>Terance Mann</v>
      </c>
      <c r="B484" s="9" t="str">
        <f t="array" ref="B484:C484">IFNA(INDEX(Inputs!C:D,MATCH(A484,Inputs!B:B,)),"")</f>
        <v>SG</v>
      </c>
      <c r="C484" s="9" t="s">
        <v>36</v>
      </c>
      <c r="D484" s="9" t="str">
        <f t="array" ref="D484">ifna(INDEX(Inputs!F:F,MATCH(A484,Inputs!B:B,0)),"")</f>
        <v>UTA</v>
      </c>
      <c r="E484" s="10">
        <f t="array" ref="E484">IFNA(INDEX('Player Page'!E:E,MATCH(A484,'Player Page'!A:A,)),"")</f>
        <v>7.7</v>
      </c>
      <c r="F484" s="10"/>
      <c r="G484" s="10"/>
      <c r="H484" s="12">
        <f t="array" ref="H484">ifna(XLOOKUP(A484,'Recent Minutes Tracker'!A:A,'Recent Minutes Tracker'!P:P,""))</f>
        <v>24.03333333</v>
      </c>
      <c r="I484" s="11">
        <f t="array" ref="I484">IFNA(INDEX('Opponent Defense'!$D$37:$D$67,MATCH(D484,'Opponent Defense'!$A$37:$A$67)),"")</f>
        <v>1.019289039</v>
      </c>
      <c r="J484" s="11"/>
      <c r="K484" s="11">
        <f t="array" ref="K484">ifna(INDEX('Team Defense Hashtag Basketball'!N:N,MATCH(B484&amp;D484,'Team Defense Hashtag Basketball'!A:A,0)),"")</f>
        <v>1.14004542</v>
      </c>
      <c r="L484" s="11"/>
      <c r="M484" s="11"/>
    </row>
    <row r="485" hidden="1">
      <c r="A485" s="2" t="str">
        <f>Inputs!B430</f>
        <v>Terquavion Smith</v>
      </c>
      <c r="B485" s="9" t="str">
        <f t="array" ref="B485:C485">IFNA(INDEX(Inputs!C:D,MATCH(A485,Inputs!B:B,)),"")</f>
        <v>PG</v>
      </c>
      <c r="C485" s="9" t="s">
        <v>52</v>
      </c>
      <c r="D485" s="9" t="str">
        <f t="array" ref="D485">ifna(INDEX(Inputs!F:F,MATCH(A485,Inputs!B:B,0)),"")</f>
        <v>ORL</v>
      </c>
      <c r="E485" s="10" t="str">
        <f t="array" ref="E485">IFNA(INDEX('Player Page'!E:E,MATCH(A485,'Player Page'!A:A,)),"")</f>
        <v/>
      </c>
      <c r="F485" s="10"/>
      <c r="G485" s="10"/>
      <c r="H485" s="12">
        <f t="array" ref="H485">ifna(XLOOKUP(A485,'Recent Minutes Tracker'!A:A,'Recent Minutes Tracker'!P:P,""))</f>
        <v>6</v>
      </c>
      <c r="I485" s="11">
        <f t="array" ref="I485">IFNA(INDEX('Opponent Defense'!$D$37:$D$67,MATCH(D485,'Opponent Defense'!$A$37:$A$67,0)),"")</f>
        <v>0.9087416282</v>
      </c>
      <c r="J485" s="11"/>
      <c r="K485" s="11">
        <f t="array" ref="K485">ifna(INDEX('Team Defense Hashtag Basketball'!N:N,MATCH(B485&amp;D485,'Team Defense Hashtag Basketball'!A:A,0)),"")</f>
        <v>0.9808102345</v>
      </c>
      <c r="L485" s="11"/>
      <c r="M485" s="11"/>
    </row>
    <row r="486">
      <c r="A486" s="2" t="str">
        <f>Inputs!B32</f>
        <v>R.J. Barrett</v>
      </c>
      <c r="B486" s="9" t="str">
        <f t="array" ref="B486:C486">IFNA(INDEX(Inputs!C:D,MATCH(A486,Inputs!B:B,)),"")</f>
        <v>SG</v>
      </c>
      <c r="C486" s="9" t="s">
        <v>45</v>
      </c>
      <c r="D486" s="9" t="str">
        <f t="array" ref="D486">ifna(XLOOKUP(A486,Inputs!B:B,Inputs!F:F,""))</f>
        <v>MIA</v>
      </c>
      <c r="E486" s="10">
        <f t="array" ref="E486">IFNA(INDEX('Player Page'!E:E,MATCH(A486,'Player Page'!A:A,)),"")</f>
        <v>19.2</v>
      </c>
      <c r="F486" s="12">
        <f t="array" ref="F486">IFNA(INDEX('Player Page'!F:F,MATCH(A486,'Player Page'!A:A,)),"")</f>
        <v>0.6213592233</v>
      </c>
      <c r="G486" s="12">
        <f t="array" ref="G486">XLOOKUP(A486,'PPM L10'!B:B,'PPM L10'!X:X)</f>
        <v>0.7</v>
      </c>
      <c r="H486" s="12">
        <f t="array" ref="H486">ifna(XLOOKUP(A486,'Recent Minutes Tracker'!A:A,'Recent Minutes Tracker'!P:P,""))</f>
        <v>33</v>
      </c>
      <c r="I486" s="11">
        <f t="array" ref="I486">IFNA(INDEX('Opponent Defense'!$E$37:$E$67,MATCH(D486,'Opponent Defense'!$A$37:$A$67,0)),"")</f>
        <v>0.9408117119</v>
      </c>
      <c r="J486" s="11">
        <f t="array" ref="J486">IFNA(INDEX('Opponent Defense'!$E$105:$E$134,MATCH(D486,'Opponent Defense'!$A$105:$A$134,0)),"")</f>
        <v>0.8684185483</v>
      </c>
      <c r="K486" s="11">
        <f t="array" ref="K486">ifna(INDEX('Team Defense Hashtag Basketball'!N:N,MATCH(B486&amp;D486,'Team Defense Hashtag Basketball'!A:A,0)),"")</f>
        <v>0.9447388342</v>
      </c>
      <c r="L486" s="11">
        <f>I486*0.1+J486*0.4+K486*0.5</f>
        <v>0.9138180076</v>
      </c>
      <c r="M486" s="13">
        <f>(F486+G486)/2*L486</f>
        <v>0.6037409264</v>
      </c>
      <c r="N486" s="14">
        <f>M486*L486*H486</f>
        <v>18.20640791</v>
      </c>
      <c r="O486" s="15"/>
      <c r="P486" s="9" t="str">
        <f>if(O486="","",N486-O486)</f>
        <v/>
      </c>
      <c r="Q486" s="16">
        <f>iferror(if(L486&gt;1,(L486-1)/'Matchup Rating'!$E$4+5,(L486-1)/'Matchup Rating'!$E$9+5),"")</f>
        <v>3.077198589</v>
      </c>
      <c r="R486" s="17">
        <f t="array" ref="R486">IFNA(INDEX('Player Page'!J:J,MATCH(A486,'Player Page'!A:A,0)),"")</f>
        <v>1.6</v>
      </c>
      <c r="S486" s="10">
        <f t="array" ref="S486">IFNA(INDEX('Player Page'!K:K,MATCH(A486,'Player Page'!A:A,0)),"")</f>
        <v>4.6</v>
      </c>
      <c r="T486" s="10">
        <f t="array" ref="T486">IFNA(INDEX('Player Page'!L:L,MATCH(A486,'Player Page'!A:A,0)),"")</f>
        <v>33.9</v>
      </c>
      <c r="U486" s="18">
        <f t="array" ref="U486">ifna(IF(OR(B486="PG",B486="SG"),XLOOKUP(D486,'Opponent Shot Stats'!$A$41:$A$69,'Opponent Shot Stats'!$R$41:$R$69),IF(OR(B486="SF",B486="PF"),XLOOKUP(D486,'Opponent Shot Stats'!$A$111:$A$140,'Opponent Shot Stats'!$R$111:$R$140),XLOOKUP(D486,'Opponent Shot Stats'!$A$181:$A$210,'Opponent Shot Stats'!$R$181:$R$210))),"")</f>
        <v>0.6732588134</v>
      </c>
      <c r="V486" s="19">
        <f>R486*U486</f>
        <v>1.077214101</v>
      </c>
      <c r="W486" s="20">
        <f>V486-R486</f>
        <v>-0.5227858985</v>
      </c>
      <c r="X486" s="9" t="str">
        <f t="array" ref="X486">ifna(XLOOKUP(A486,'Recent Minutes Tracker'!A:A,'Recent Minutes Tracker'!O:O),"")</f>
        <v/>
      </c>
    </row>
    <row r="487" hidden="1">
      <c r="A487" s="2" t="str">
        <f>Inputs!B108</f>
        <v>Terry Taylor</v>
      </c>
      <c r="B487" s="9" t="str">
        <f t="array" ref="B487:C487">IFNA(INDEX(Inputs!C:D,MATCH(A487,Inputs!B:B,)),"")</f>
        <v>PF</v>
      </c>
      <c r="C487" s="9" t="s">
        <v>30</v>
      </c>
      <c r="D487" s="9" t="str">
        <f t="array" ref="D487">ifna(INDEX(Inputs!F:F,MATCH(A487,Inputs!B:B,0)),"")</f>
        <v>WAS</v>
      </c>
      <c r="E487" s="10" t="str">
        <f t="array" ref="E487">IFNA(INDEX('Player Page'!E:E,MATCH(A487,'Player Page'!A:A,)),"")</f>
        <v/>
      </c>
      <c r="F487" s="10"/>
      <c r="G487" s="10"/>
      <c r="H487" s="12">
        <f t="array" ref="H487">ifna(XLOOKUP(A487,'Recent Minutes Tracker'!A:A,'Recent Minutes Tracker'!P:P,""))</f>
        <v>4.566666667</v>
      </c>
      <c r="I487" s="11">
        <f t="array" ref="I487">IFNA(INDEX('Opponent Defense'!$D$37:$D$67,MATCH(D487,'Opponent Defense'!$A$37:$A$67,0)),"")</f>
        <v>1.112809004</v>
      </c>
      <c r="J487" s="11"/>
      <c r="K487" s="11">
        <f t="array" ref="K487">ifna(INDEX('Team Defense Hashtag Basketball'!N:N,MATCH(B487&amp;D487,'Team Defense Hashtag Basketball'!A:A,0)),"")</f>
        <v>0.9590316574</v>
      </c>
      <c r="L487" s="11"/>
      <c r="M487" s="11"/>
    </row>
    <row r="488" hidden="1">
      <c r="A488" s="2" t="str">
        <f>Inputs!B504</f>
        <v>Thaddeus Young</v>
      </c>
      <c r="B488" s="9" t="str">
        <f t="array" ref="B488:C488">IFNA(INDEX(Inputs!C:D,MATCH(A488,Inputs!B:B,)),"")</f>
        <v>PF</v>
      </c>
      <c r="C488" s="9" t="s">
        <v>45</v>
      </c>
      <c r="D488" s="9" t="str">
        <f t="array" ref="D488">ifna(INDEX(Inputs!F:F,MATCH(A488,Inputs!B:B,0)),"")</f>
        <v>MIA</v>
      </c>
      <c r="E488" s="10" t="str">
        <f t="array" ref="E488">IFNA(INDEX('Player Page'!E:E,MATCH(A488,'Player Page'!A:A,)),"")</f>
        <v/>
      </c>
      <c r="F488" s="10"/>
      <c r="G488" s="10"/>
      <c r="H488" s="12" t="str">
        <f t="array" ref="H488">ifna(XLOOKUP(A488,'Recent Minutes Tracker'!A:A,'Recent Minutes Tracker'!P:P,""))</f>
        <v/>
      </c>
      <c r="I488" s="11">
        <f t="array" ref="I488">IFNA(INDEX('Opponent Defense'!$D$37:$D$67,MATCH(D488,'Opponent Defense'!$A$37:$A$67)),"")</f>
        <v>0.9097894709</v>
      </c>
      <c r="J488" s="11"/>
      <c r="K488" s="11">
        <f t="array" ref="K488">ifna(INDEX('Team Defense Hashtag Basketball'!N:N,MATCH(B488&amp;D488,'Team Defense Hashtag Basketball'!A:A,0)),"")</f>
        <v>0.8379888268</v>
      </c>
      <c r="L488" s="11"/>
      <c r="M488" s="11"/>
    </row>
    <row r="489" hidden="1">
      <c r="A489" s="2" t="str">
        <f>Inputs!B13</f>
        <v>Thanasis Antetokounmpo</v>
      </c>
      <c r="B489" s="9" t="str">
        <f t="array" ref="B489:C489">IFNA(INDEX(Inputs!C:D,MATCH(A489,Inputs!B:B,)),"")</f>
        <v>SF</v>
      </c>
      <c r="C489" s="9" t="s">
        <v>25</v>
      </c>
      <c r="D489" s="9" t="str">
        <f t="array" ref="D489">ifna(INDEX(Inputs!F:F,MATCH(A489,Inputs!B:B,0)),"")</f>
        <v>OKC</v>
      </c>
      <c r="E489" s="10" t="str">
        <f t="array" ref="E489">IFNA(INDEX('Player Page'!E:E,MATCH(A489,'Player Page'!A:A,)),"")</f>
        <v/>
      </c>
      <c r="F489" s="10"/>
      <c r="G489" s="10"/>
      <c r="H489" s="12">
        <f t="array" ref="H489">ifna(XLOOKUP(A489,'Recent Minutes Tracker'!A:A,'Recent Minutes Tracker'!P:P,""))</f>
        <v>7.833333333</v>
      </c>
      <c r="I489" s="11">
        <f t="array" ref="I489">IFNA(INDEX('Opponent Defense'!$D$37:$D$67,MATCH(D489,'Opponent Defense'!$A$37:$A$67)),"")</f>
        <v>1.038412169</v>
      </c>
      <c r="J489" s="11"/>
      <c r="K489" s="11">
        <f t="array" ref="K489">ifna(INDEX('Team Defense Hashtag Basketball'!N:N,MATCH(B489&amp;D489,'Team Defense Hashtag Basketball'!A:A,0)),"")</f>
        <v>0.9324009324</v>
      </c>
      <c r="L489" s="11"/>
      <c r="M489" s="11"/>
    </row>
    <row r="490" hidden="1">
      <c r="A490" s="2" t="str">
        <f>Inputs!B289</f>
        <v>Theo Maledon</v>
      </c>
      <c r="B490" s="9" t="str">
        <f t="array" ref="B490:C490">IFNA(INDEX(Inputs!C:D,MATCH(A490,Inputs!B:B,)),"")</f>
        <v>PG</v>
      </c>
      <c r="C490" s="9" t="s">
        <v>35</v>
      </c>
      <c r="D490" s="9" t="str">
        <f t="array" ref="D490">ifna(INDEX(Inputs!F:F,MATCH(A490,Inputs!B:B,0)),"")</f>
        <v>BOS</v>
      </c>
      <c r="E490" s="10" t="str">
        <f t="array" ref="E490">IFNA(INDEX('Player Page'!E:E,MATCH(A490,'Player Page'!A:A,)),"")</f>
        <v/>
      </c>
      <c r="F490" s="10"/>
      <c r="G490" s="10"/>
      <c r="H490" s="12">
        <f t="array" ref="H490">ifna(XLOOKUP(A490,'Recent Minutes Tracker'!A:A,'Recent Minutes Tracker'!P:P,""))</f>
        <v>0</v>
      </c>
      <c r="I490" s="11">
        <f t="array" ref="I490">IFNA(INDEX('Opponent Defense'!$D$37:$D$67,MATCH(D490,'Opponent Defense'!$A$37:$A$67,0)),"")</f>
        <v>0.9582521983</v>
      </c>
      <c r="J490" s="11"/>
      <c r="K490" s="11">
        <f t="array" ref="K490">ifna(INDEX('Team Defense Hashtag Basketball'!N:N,MATCH(B490&amp;D490,'Team Defense Hashtag Basketball'!A:A,0)),"")</f>
        <v>0.9381663113</v>
      </c>
      <c r="L490" s="11"/>
      <c r="M490" s="11"/>
      <c r="N490" s="14">
        <f t="shared" ref="N490:N491" si="286">E490*I490*K490</f>
        <v>0</v>
      </c>
      <c r="O490" s="11"/>
      <c r="Q490" s="11"/>
    </row>
    <row r="491" hidden="1">
      <c r="A491" s="2" t="str">
        <f>Inputs!B75</f>
        <v>Thomas Bryant</v>
      </c>
      <c r="B491" s="9" t="str">
        <f t="array" ref="B491:C491">IFNA(INDEX(Inputs!C:D,MATCH(A491,Inputs!B:B,)),"")</f>
        <v>C</v>
      </c>
      <c r="C491" s="9" t="s">
        <v>46</v>
      </c>
      <c r="D491" s="9" t="str">
        <f t="array" ref="D491">ifna(INDEX(Inputs!F:F,MATCH(A491,Inputs!B:B,0)),"")</f>
        <v>TOR</v>
      </c>
      <c r="E491" s="10" t="str">
        <f t="array" ref="E491">IFNA(INDEX('Player Page'!E:E,MATCH(A491,'Player Page'!A:A,)),"")</f>
        <v/>
      </c>
      <c r="F491" s="10"/>
      <c r="G491" s="10"/>
      <c r="H491" s="12" t="str">
        <f t="array" ref="H491">ifna(XLOOKUP(A491,'Recent Minutes Tracker'!A:A,'Recent Minutes Tracker'!P:P,""))</f>
        <v/>
      </c>
      <c r="I491" s="11">
        <f t="array" ref="I491">IFNA(INDEX('Opponent Defense'!$D$37:$D$67,MATCH(D491,'Opponent Defense'!$A$37:$A$67,0)),"")</f>
        <v>1.062250592</v>
      </c>
      <c r="J491" s="11"/>
      <c r="K491" s="11">
        <f t="array" ref="K491">ifna(INDEX('Team Defense Hashtag Basketball'!N:N,MATCH(B491&amp;D491,'Team Defense Hashtag Basketball'!A:A,0)),"")</f>
        <v>1.169735417</v>
      </c>
      <c r="L491" s="11"/>
      <c r="M491" s="11"/>
      <c r="N491" s="14">
        <f t="shared" si="286"/>
        <v>0</v>
      </c>
      <c r="O491" s="11"/>
      <c r="Q491" s="11"/>
    </row>
    <row r="492">
      <c r="A492" s="2" t="str">
        <f>Inputs!B372</f>
        <v>Jakob Poeltl</v>
      </c>
      <c r="B492" s="9" t="str">
        <f t="array" ref="B492:C492">IFNA(INDEX(Inputs!C:D,MATCH(A492,Inputs!B:B,)),"")</f>
        <v>C</v>
      </c>
      <c r="C492" s="9" t="s">
        <v>45</v>
      </c>
      <c r="D492" s="9" t="str">
        <f t="array" ref="D492">ifna(XLOOKUP(A492,Inputs!B:B,Inputs!F:F,""))</f>
        <v>MIA</v>
      </c>
      <c r="E492" s="10">
        <f t="array" ref="E492">IFNA(INDEX('Player Page'!E:E,MATCH(A492,'Player Page'!A:A,)),"")</f>
        <v>10.5</v>
      </c>
      <c r="F492" s="12">
        <f t="array" ref="F492">IFNA(INDEX('Player Page'!F:F,MATCH(A492,'Player Page'!A:A,)),"")</f>
        <v>0.3977272727</v>
      </c>
      <c r="G492" s="12">
        <f t="array" ref="G492">XLOOKUP(A492,'PPM L10'!B:B,'PPM L10'!X:X)</f>
        <v>0.4888888889</v>
      </c>
      <c r="H492" s="12" t="str">
        <f t="array" ref="H492">ifna(XLOOKUP(A492,'Recent Minutes Tracker'!A:A,'Recent Minutes Tracker'!P:P,""))</f>
        <v/>
      </c>
      <c r="I492" s="11">
        <f t="array" ref="I492">IFNA(INDEX('Opponent Defense'!$E$37:$E$67,MATCH(D492,'Opponent Defense'!$A$37:$A$67,0)),"")</f>
        <v>0.9408117119</v>
      </c>
      <c r="J492" s="11">
        <f t="array" ref="J492">IFNA(INDEX('Opponent Defense'!$E$105:$E$134,MATCH(D492,'Opponent Defense'!$A$105:$A$134,0)),"")</f>
        <v>0.8684185483</v>
      </c>
      <c r="K492" s="11">
        <f t="array" ref="K492">ifna(INDEX('Team Defense Hashtag Basketball'!N:N,MATCH(B492&amp;D492,'Team Defense Hashtag Basketball'!A:A,0)),"")</f>
        <v>0.9097942132</v>
      </c>
      <c r="L492" s="11">
        <f t="shared" ref="L492:L493" si="287">I492*0.1+J492*0.4+K492*0.5</f>
        <v>0.8963456971</v>
      </c>
      <c r="M492" s="13">
        <f t="shared" ref="M492:M493" si="288">(F492+G492)/2*L492</f>
        <v>0.3973572907</v>
      </c>
      <c r="N492" s="14">
        <f t="shared" ref="N492:N493" si="289">M492*L492*H492</f>
        <v>0</v>
      </c>
      <c r="O492" s="15"/>
      <c r="P492" s="9" t="str">
        <f t="shared" ref="P492:P493" si="290">if(O492="","",N492-O492)</f>
        <v/>
      </c>
      <c r="Q492" s="16">
        <f>iferror(if(L492&gt;1,(L492-1)/'Matchup Rating'!$E$4+5,(L492-1)/'Matchup Rating'!$E$9+5),"")</f>
        <v>2.687374887</v>
      </c>
      <c r="R492" s="17">
        <f t="array" ref="R492">IFNA(INDEX('Player Page'!J:J,MATCH(A492,'Player Page'!A:A,0)),"")</f>
        <v>0</v>
      </c>
      <c r="S492" s="10">
        <f t="array" ref="S492">IFNA(INDEX('Player Page'!K:K,MATCH(A492,'Player Page'!A:A,0)),"")</f>
        <v>0</v>
      </c>
      <c r="T492" s="10">
        <f t="array" ref="T492">IFNA(INDEX('Player Page'!L:L,MATCH(A492,'Player Page'!A:A,0)),"")</f>
        <v>0</v>
      </c>
      <c r="U492" s="18">
        <f t="array" ref="U492">ifna(IF(OR(B492="PG",B492="SG"),XLOOKUP(D492,'Opponent Shot Stats'!$A$41:$A$69,'Opponent Shot Stats'!$R$41:$R$69),IF(OR(B492="SF",B492="PF"),XLOOKUP(D492,'Opponent Shot Stats'!$A$111:$A$140,'Opponent Shot Stats'!$R$111:$R$140),XLOOKUP(D492,'Opponent Shot Stats'!$A$181:$A$210,'Opponent Shot Stats'!$R$181:$R$210))),"")</f>
        <v>1.126760563</v>
      </c>
      <c r="V492" s="19">
        <f t="shared" ref="V492:V493" si="291">R492*U492</f>
        <v>0</v>
      </c>
      <c r="W492" s="20">
        <f t="shared" ref="W492:W493" si="292">V492-R492</f>
        <v>0</v>
      </c>
      <c r="X492" s="9" t="str">
        <f t="array" ref="X492">ifna(XLOOKUP(A492,'Recent Minutes Tracker'!A:A,'Recent Minutes Tracker'!O:O),"")</f>
        <v/>
      </c>
      <c r="Y492" s="10" t="str">
        <f t="array" ref="Y492">ifna(XLOOKUP(A492,'Recent Minutes Tracker'!A:A,'Recent Minutes Tracker'!M:M),"")</f>
        <v/>
      </c>
    </row>
    <row r="493">
      <c r="A493" s="2" t="str">
        <f>Inputs!B102</f>
        <v>John Collins</v>
      </c>
      <c r="B493" s="9" t="str">
        <f t="array" ref="B493:C493">IFNA(INDEX(Inputs!C:D,MATCH(A493,Inputs!B:B,)),"")</f>
        <v>PF</v>
      </c>
      <c r="C493" s="9" t="s">
        <v>44</v>
      </c>
      <c r="D493" s="9" t="str">
        <f t="array" ref="D493">ifna(XLOOKUP(A493,Inputs!B:B,Inputs!F:F,""))</f>
        <v>LAC</v>
      </c>
      <c r="E493" s="10">
        <f t="array" ref="E493">IFNA(INDEX('Player Page'!E:E,MATCH(A493,'Player Page'!A:A,)),"")</f>
        <v>14.1</v>
      </c>
      <c r="F493" s="12">
        <f t="array" ref="F493">IFNA(INDEX('Player Page'!F:F,MATCH(A493,'Player Page'!A:A,)),"")</f>
        <v>0.5090252708</v>
      </c>
      <c r="G493" s="12">
        <f t="array" ref="G493">XLOOKUP(A493,'PPM L10'!B:B,'PPM L10'!X:X)</f>
        <v>0.7138888889</v>
      </c>
      <c r="H493" s="12">
        <f t="array" ref="H493">ifna(XLOOKUP(A493,'Recent Minutes Tracker'!A:A,'Recent Minutes Tracker'!P:P,""))</f>
        <v>18.46666667</v>
      </c>
      <c r="I493" s="11">
        <f t="array" ref="I493">IFNA(INDEX('Opponent Defense'!$E$37:$E$67,MATCH(D493,'Opponent Defense'!$A$37:$A$67,0)),"")</f>
        <v>1.007763869</v>
      </c>
      <c r="J493" s="11">
        <f t="array" ref="J493">IFNA(INDEX('Opponent Defense'!$E$105:$E$134,MATCH(D493,'Opponent Defense'!$A$105:$A$134,0)),"")</f>
        <v>0.9954861499</v>
      </c>
      <c r="K493" s="11">
        <f t="array" ref="K493">ifna(INDEX('Team Defense Hashtag Basketball'!N:N,MATCH(B493&amp;D493,'Team Defense Hashtag Basketball'!A:A,0)),"")</f>
        <v>1.13594041</v>
      </c>
      <c r="L493" s="11">
        <f t="shared" si="287"/>
        <v>1.066941052</v>
      </c>
      <c r="M493" s="13">
        <f t="shared" si="288"/>
        <v>0.6523886598</v>
      </c>
      <c r="N493" s="14">
        <f t="shared" si="289"/>
        <v>12.85391248</v>
      </c>
      <c r="O493" s="15"/>
      <c r="P493" s="9" t="str">
        <f t="shared" si="290"/>
        <v/>
      </c>
      <c r="Q493" s="16">
        <f>iferror(if(L493&gt;1,(L493-1)/'Matchup Rating'!$E$4+5,(L493-1)/'Matchup Rating'!$E$9+5),"")</f>
        <v>7.006557417</v>
      </c>
      <c r="R493" s="17">
        <f t="array" ref="R493">IFNA(INDEX('Player Page'!J:J,MATCH(A493,'Player Page'!A:A,0)),"")</f>
        <v>1.2</v>
      </c>
      <c r="S493" s="10">
        <f t="array" ref="S493">IFNA(INDEX('Player Page'!K:K,MATCH(A493,'Player Page'!A:A,0)),"")</f>
        <v>3.5</v>
      </c>
      <c r="T493" s="10">
        <f t="array" ref="T493">IFNA(INDEX('Player Page'!L:L,MATCH(A493,'Player Page'!A:A,0)),"")</f>
        <v>34.6</v>
      </c>
      <c r="U493" s="18">
        <f t="array" ref="U493">ifna(IF(OR(B493="PG",B493="SG"),XLOOKUP(D493,'Opponent Shot Stats'!$A$41:$A$69,'Opponent Shot Stats'!$R$41:$R$69),IF(OR(B493="SF",B493="PF"),XLOOKUP(D493,'Opponent Shot Stats'!$A$111:$A$140,'Opponent Shot Stats'!$R$111:$R$140),XLOOKUP(D493,'Opponent Shot Stats'!$A$181:$A$210,'Opponent Shot Stats'!$R$181:$R$210))),"")</f>
        <v>1.182885906</v>
      </c>
      <c r="V493" s="19">
        <f t="shared" si="291"/>
        <v>1.419463087</v>
      </c>
      <c r="W493" s="20">
        <f t="shared" si="292"/>
        <v>0.2194630872</v>
      </c>
      <c r="X493" s="9" t="str">
        <f t="array" ref="X493">ifna(XLOOKUP(A493,'Recent Minutes Tracker'!A:A,'Recent Minutes Tracker'!O:O),"")</f>
        <v>DNP</v>
      </c>
      <c r="Y493" s="10">
        <f t="array" ref="Y493">ifna(XLOOKUP(A493,'Recent Minutes Tracker'!A:A,'Recent Minutes Tracker'!M:M),"")</f>
        <v>-25.4</v>
      </c>
    </row>
    <row r="494" hidden="1">
      <c r="A494" s="2" t="str">
        <f>Inputs!B98</f>
        <v>Torrey Craig</v>
      </c>
      <c r="B494" s="9" t="str">
        <f t="array" ref="B494:C494">IFNA(INDEX(Inputs!C:D,MATCH(A494,Inputs!B:B,)),"")</f>
        <v>SF</v>
      </c>
      <c r="C494" s="9" t="s">
        <v>30</v>
      </c>
      <c r="D494" s="9" t="str">
        <f t="array" ref="D494">ifna(INDEX(Inputs!F:F,MATCH(A494,Inputs!B:B,0)),"")</f>
        <v>WAS</v>
      </c>
      <c r="E494" s="10" t="str">
        <f t="array" ref="E494">IFNA(INDEX('Player Page'!E:E,MATCH(A494,'Player Page'!A:A,)),"")</f>
        <v/>
      </c>
      <c r="F494" s="10"/>
      <c r="G494" s="10"/>
      <c r="H494" s="12">
        <f t="array" ref="H494">ifna(XLOOKUP(A494,'Recent Minutes Tracker'!A:A,'Recent Minutes Tracker'!P:P,""))</f>
        <v>14.4</v>
      </c>
      <c r="I494" s="11">
        <f t="array" ref="I494">IFNA(INDEX('Opponent Defense'!$D$37:$D$67,MATCH(D494,'Opponent Defense'!$A$37:$A$67,0)),"")</f>
        <v>1.112809004</v>
      </c>
      <c r="J494" s="11"/>
      <c r="K494" s="11">
        <f t="array" ref="K494">ifna(INDEX('Team Defense Hashtag Basketball'!N:N,MATCH(B494&amp;D494,'Team Defense Hashtag Basketball'!A:A,0)),"")</f>
        <v>1.048951049</v>
      </c>
      <c r="L494" s="11"/>
      <c r="M494" s="11"/>
      <c r="N494" s="14">
        <f t="shared" ref="N494:N495" si="293">E494*I494*K494</f>
        <v>0</v>
      </c>
      <c r="O494" s="11"/>
      <c r="Q494" s="11"/>
    </row>
    <row r="495" hidden="1">
      <c r="A495" s="2" t="str">
        <f>Inputs!B84</f>
        <v>Toumani Camara</v>
      </c>
      <c r="B495" s="9" t="str">
        <f t="array" ref="B495:C495">IFNA(INDEX(Inputs!C:D,MATCH(A495,Inputs!B:B,)),"")</f>
        <v>SF</v>
      </c>
      <c r="C495" s="9" t="s">
        <v>55</v>
      </c>
      <c r="D495" s="9" t="str">
        <f t="array" ref="D495">ifna(INDEX(Inputs!F:F,MATCH(A495,Inputs!B:B,0)),"")</f>
        <v>HOU</v>
      </c>
      <c r="E495" s="10">
        <f t="array" ref="E495">IFNA(INDEX('Player Page'!E:E,MATCH(A495,'Player Page'!A:A,)),"")</f>
        <v>6.7</v>
      </c>
      <c r="F495" s="10"/>
      <c r="G495" s="10"/>
      <c r="H495" s="12" t="str">
        <f t="array" ref="H495">ifna(XLOOKUP(A495,'Recent Minutes Tracker'!A:A,'Recent Minutes Tracker'!P:P,""))</f>
        <v/>
      </c>
      <c r="I495" s="11">
        <f t="array" ref="I495">IFNA(INDEX('Opponent Defense'!$D$37:$D$67,MATCH(D495,'Opponent Defense'!$A$37:$A$67,0)),"")</f>
        <v>1.013525904</v>
      </c>
      <c r="J495" s="11"/>
      <c r="K495" s="11">
        <f t="array" ref="K495">ifna(INDEX('Team Defense Hashtag Basketball'!N:N,MATCH(B495&amp;D495,'Team Defense Hashtag Basketball'!A:A,0)),"")</f>
        <v>0.9324009324</v>
      </c>
      <c r="L495" s="11"/>
      <c r="M495" s="11"/>
      <c r="N495" s="14">
        <f t="shared" si="293"/>
        <v>6.331583733</v>
      </c>
      <c r="O495" s="11"/>
      <c r="P495" s="16">
        <f>N495-E495</f>
        <v>-0.3684162669</v>
      </c>
      <c r="Q495" s="11"/>
    </row>
    <row r="496">
      <c r="A496" s="2" t="str">
        <f>Inputs!B294</f>
        <v>Lauri Markkanen</v>
      </c>
      <c r="B496" s="9" t="str">
        <f t="array" ref="B496:C496">IFNA(INDEX(Inputs!C:D,MATCH(A496,Inputs!B:B,)),"")</f>
        <v>PF</v>
      </c>
      <c r="C496" s="9" t="s">
        <v>44</v>
      </c>
      <c r="D496" s="9" t="str">
        <f t="array" ref="D496">ifna(XLOOKUP(A496,Inputs!B:B,Inputs!F:F,""))</f>
        <v>LAC</v>
      </c>
      <c r="E496" s="10">
        <f t="array" ref="E496">IFNA(INDEX('Player Page'!E:E,MATCH(A496,'Player Page'!A:A,)),"")</f>
        <v>23.6</v>
      </c>
      <c r="F496" s="12">
        <f t="array" ref="F496">IFNA(INDEX('Player Page'!F:F,MATCH(A496,'Player Page'!A:A,)),"")</f>
        <v>0.7261538462</v>
      </c>
      <c r="G496" s="12">
        <f t="array" ref="G496">XLOOKUP(A496,'PPM L10'!B:B,'PPM L10'!X:X)</f>
        <v>0.6444444444</v>
      </c>
      <c r="H496" s="12" t="str">
        <f t="array" ref="H496">ifna(XLOOKUP(A496,'Recent Minutes Tracker'!A:A,'Recent Minutes Tracker'!P:P,""))</f>
        <v/>
      </c>
      <c r="I496" s="11">
        <f t="array" ref="I496">IFNA(INDEX('Opponent Defense'!$E$37:$E$67,MATCH(D496,'Opponent Defense'!$A$37:$A$67,0)),"")</f>
        <v>1.007763869</v>
      </c>
      <c r="J496" s="11">
        <f t="array" ref="J496">IFNA(INDEX('Opponent Defense'!$E$105:$E$134,MATCH(D496,'Opponent Defense'!$A$105:$A$134,0)),"")</f>
        <v>0.9954861499</v>
      </c>
      <c r="K496" s="11">
        <f t="array" ref="K496">ifna(INDEX('Team Defense Hashtag Basketball'!N:N,MATCH(B496&amp;D496,'Team Defense Hashtag Basketball'!A:A,0)),"")</f>
        <v>1.13594041</v>
      </c>
      <c r="L496" s="11">
        <f>I496*0.1+J496*0.4+K496*0.5</f>
        <v>1.066941052</v>
      </c>
      <c r="M496" s="13">
        <f>(F496+G496)/2*L496</f>
        <v>0.7311737908</v>
      </c>
      <c r="N496" s="14">
        <f>M496*L496*H496</f>
        <v>0</v>
      </c>
      <c r="O496" s="15"/>
      <c r="P496" s="9" t="str">
        <f>if(O496="","",N496-O496)</f>
        <v/>
      </c>
      <c r="Q496" s="16">
        <f>iferror(if(L496&gt;1,(L496-1)/'Matchup Rating'!$E$4+5,(L496-1)/'Matchup Rating'!$E$9+5),"")</f>
        <v>7.006557417</v>
      </c>
      <c r="R496" s="17">
        <f t="array" ref="R496">IFNA(INDEX('Player Page'!J:J,MATCH(A496,'Player Page'!A:A,0)),"")</f>
        <v>3.2</v>
      </c>
      <c r="S496" s="10">
        <f t="array" ref="S496">IFNA(INDEX('Player Page'!K:K,MATCH(A496,'Player Page'!A:A,0)),"")</f>
        <v>8.1</v>
      </c>
      <c r="T496" s="10">
        <f t="array" ref="T496">IFNA(INDEX('Player Page'!L:L,MATCH(A496,'Player Page'!A:A,0)),"")</f>
        <v>39.8</v>
      </c>
      <c r="U496" s="18">
        <f t="array" ref="U496">ifna(IF(OR(B496="PG",B496="SG"),XLOOKUP(D496,'Opponent Shot Stats'!$A$41:$A$69,'Opponent Shot Stats'!$R$41:$R$69),IF(OR(B496="SF",B496="PF"),XLOOKUP(D496,'Opponent Shot Stats'!$A$111:$A$140,'Opponent Shot Stats'!$R$111:$R$140),XLOOKUP(D496,'Opponent Shot Stats'!$A$181:$A$210,'Opponent Shot Stats'!$R$181:$R$210))),"")</f>
        <v>1.182885906</v>
      </c>
      <c r="V496" s="19">
        <f>R496*U496</f>
        <v>3.785234899</v>
      </c>
      <c r="W496" s="20">
        <f>V496-R496</f>
        <v>0.5852348993</v>
      </c>
      <c r="X496" s="9" t="str">
        <f t="array" ref="X496">ifna(XLOOKUP(A496,'Recent Minutes Tracker'!A:A,'Recent Minutes Tracker'!O:O),"")</f>
        <v/>
      </c>
      <c r="Y496" s="10" t="str">
        <f t="array" ref="Y496">ifna(XLOOKUP(A496,'Recent Minutes Tracker'!A:A,'Recent Minutes Tracker'!M:M),"")</f>
        <v/>
      </c>
    </row>
    <row r="497" hidden="1">
      <c r="A497" s="2" t="str">
        <f>Inputs!B196</f>
        <v>Trayce Jackson-Davis</v>
      </c>
      <c r="B497" s="9" t="str">
        <f t="array" ref="B497:C497">IFNA(INDEX(Inputs!C:D,MATCH(A497,Inputs!B:B,)),"")</f>
        <v>PF</v>
      </c>
      <c r="C497" s="9" t="s">
        <v>48</v>
      </c>
      <c r="D497" s="9" t="str">
        <f t="array" ref="D497">ifna(INDEX(Inputs!F:F,MATCH(A497,Inputs!B:B,0)),"")</f>
        <v>NOP</v>
      </c>
      <c r="E497" s="10">
        <f t="array" ref="E497">IFNA(INDEX('Player Page'!E:E,MATCH(A497,'Player Page'!A:A,)),"")</f>
        <v>6.7</v>
      </c>
      <c r="F497" s="10"/>
      <c r="G497" s="10"/>
      <c r="H497" s="12">
        <f t="array" ref="H497">ifna(XLOOKUP(A497,'Recent Minutes Tracker'!A:A,'Recent Minutes Tracker'!P:P,""))</f>
        <v>24.7</v>
      </c>
      <c r="I497" s="11">
        <f t="array" ref="I497">IFNA(INDEX('Opponent Defense'!$D$37:$D$67,MATCH(D497,'Opponent Defense'!$A$37:$A$67,0)),"")</f>
        <v>0.9401769108</v>
      </c>
      <c r="J497" s="11"/>
      <c r="K497" s="11">
        <f t="array" ref="K497">ifna(INDEX('Team Defense Hashtag Basketball'!N:N,MATCH(B497&amp;D497,'Team Defense Hashtag Basketball'!A:A,0)),"")</f>
        <v>0.9357541899</v>
      </c>
      <c r="L497" s="11"/>
      <c r="M497" s="11"/>
    </row>
    <row r="498">
      <c r="A498" s="2" t="str">
        <f>Inputs!B427</f>
        <v>Collin Sexton</v>
      </c>
      <c r="B498" s="9" t="str">
        <f t="array" ref="B498:C498">IFNA(INDEX(Inputs!C:D,MATCH(A498,Inputs!B:B,)),"")</f>
        <v>PG</v>
      </c>
      <c r="C498" s="9" t="s">
        <v>44</v>
      </c>
      <c r="D498" s="9" t="str">
        <f t="array" ref="D498">ifna(XLOOKUP(A498,Inputs!B:B,Inputs!F:F,""))</f>
        <v>LAC</v>
      </c>
      <c r="E498" s="10">
        <f t="array" ref="E498">IFNA(INDEX('Player Page'!E:E,MATCH(A498,'Player Page'!A:A,)),"")</f>
        <v>17.5</v>
      </c>
      <c r="F498" s="12">
        <f t="array" ref="F498">IFNA(INDEX('Player Page'!F:F,MATCH(A498,'Player Page'!A:A,)),"")</f>
        <v>0.7201646091</v>
      </c>
      <c r="G498" s="12">
        <f t="array" ref="G498">XLOOKUP(A498,'PPM L10'!B:B,'PPM L10'!X:X)</f>
        <v>0.65</v>
      </c>
      <c r="H498" s="12">
        <f t="array" ref="H498">ifna(XLOOKUP(A498,'Recent Minutes Tracker'!A:A,'Recent Minutes Tracker'!P:P,""))</f>
        <v>29.53333333</v>
      </c>
      <c r="I498" s="11">
        <f t="array" ref="I498">IFNA(INDEX('Opponent Defense'!$E$37:$E$67,MATCH(D498,'Opponent Defense'!$A$37:$A$67,0)),"")</f>
        <v>1.007763869</v>
      </c>
      <c r="J498" s="11">
        <f t="array" ref="J498">IFNA(INDEX('Opponent Defense'!$E$105:$E$134,MATCH(D498,'Opponent Defense'!$A$105:$A$134,0)),"")</f>
        <v>0.9954861499</v>
      </c>
      <c r="K498" s="11">
        <f t="array" ref="K498">ifna(INDEX('Team Defense Hashtag Basketball'!N:N,MATCH(B498&amp;D498,'Team Defense Hashtag Basketball'!A:A,0)),"")</f>
        <v>1.023454158</v>
      </c>
      <c r="L498" s="11">
        <f>I498*0.1+J498*0.4+K498*0.5</f>
        <v>1.010697926</v>
      </c>
      <c r="M498" s="13">
        <f>(F498+G498)/2*L498</f>
        <v>0.6924112641</v>
      </c>
      <c r="N498" s="14">
        <f>M498*L498*H498</f>
        <v>20.66797683</v>
      </c>
      <c r="O498" s="15"/>
      <c r="P498" s="9" t="str">
        <f>if(O498="","",N498-O498)</f>
        <v/>
      </c>
      <c r="Q498" s="16">
        <f>iferror(if(L498&gt;1,(L498-1)/'Matchup Rating'!$E$4+5,(L498-1)/'Matchup Rating'!$E$9+5),"")</f>
        <v>5.320670227</v>
      </c>
      <c r="R498" s="17">
        <f t="array" ref="R498">IFNA(INDEX('Player Page'!J:J,MATCH(A498,'Player Page'!A:A,0)),"")</f>
        <v>1.5</v>
      </c>
      <c r="S498" s="10">
        <f t="array" ref="S498">IFNA(INDEX('Player Page'!K:K,MATCH(A498,'Player Page'!A:A,0)),"")</f>
        <v>3.9</v>
      </c>
      <c r="T498" s="10">
        <f t="array" ref="T498">IFNA(INDEX('Player Page'!L:L,MATCH(A498,'Player Page'!A:A,0)),"")</f>
        <v>38.3</v>
      </c>
      <c r="U498" s="18">
        <f t="array" ref="U498">ifna(IF(OR(B498="PG",B498="SG"),XLOOKUP(D498,'Opponent Shot Stats'!$A$41:$A$69,'Opponent Shot Stats'!$R$41:$R$69),IF(OR(B498="SF",B498="PF"),XLOOKUP(D498,'Opponent Shot Stats'!$A$111:$A$140,'Opponent Shot Stats'!$R$111:$R$140),XLOOKUP(D498,'Opponent Shot Stats'!$A$181:$A$210,'Opponent Shot Stats'!$R$181:$R$210))),"")</f>
        <v>1.196904557</v>
      </c>
      <c r="V498" s="19">
        <f>R498*U498</f>
        <v>1.795356836</v>
      </c>
      <c r="W498" s="20">
        <f>V498-R498</f>
        <v>0.2953568358</v>
      </c>
      <c r="X498" s="9" t="str">
        <f t="array" ref="X498">ifna(XLOOKUP(A498,'Recent Minutes Tracker'!A:A,'Recent Minutes Tracker'!O:O),"")</f>
        <v/>
      </c>
      <c r="Y498" s="10">
        <f t="array" ref="Y498">ifna(XLOOKUP(A498,'Recent Minutes Tracker'!A:A,'Recent Minutes Tracker'!M:M),"")</f>
        <v>-5.6</v>
      </c>
    </row>
    <row r="499" hidden="1">
      <c r="A499" s="2" t="str">
        <f>Inputs!B292</f>
        <v>Tre Mann</v>
      </c>
      <c r="B499" s="9" t="str">
        <f t="array" ref="B499:C499">IFNA(INDEX(Inputs!C:D,MATCH(A499,Inputs!B:B,)),"")</f>
        <v>PG</v>
      </c>
      <c r="C499" s="9" t="s">
        <v>29</v>
      </c>
      <c r="D499" s="9" t="str">
        <f t="array" ref="D499">ifna(INDEX(Inputs!F:F,MATCH(A499,Inputs!B:B,0)),"")</f>
        <v>MIL</v>
      </c>
      <c r="E499" s="10" t="str">
        <f t="array" ref="E499">IFNA(INDEX('Player Page'!E:E,MATCH(A499,'Player Page'!A:A,)),"")</f>
        <v/>
      </c>
      <c r="F499" s="10"/>
      <c r="G499" s="10"/>
      <c r="H499" s="12">
        <f t="array" ref="H499">ifna(XLOOKUP(A499,'Recent Minutes Tracker'!A:A,'Recent Minutes Tracker'!P:P,""))</f>
        <v>31.43333333</v>
      </c>
      <c r="I499" s="11">
        <f t="array" ref="I499">IFNA(INDEX('Opponent Defense'!$D$37:$D$67,MATCH(D499,'Opponent Defense'!$A$37:$A$67)),"")</f>
        <v>0.9097894709</v>
      </c>
      <c r="J499" s="11"/>
      <c r="K499" s="11">
        <f t="array" ref="K499">ifna(INDEX('Team Defense Hashtag Basketball'!N:N,MATCH(B499&amp;D499,'Team Defense Hashtag Basketball'!A:A,0)),"")</f>
        <v>1.074626866</v>
      </c>
      <c r="L499" s="11"/>
      <c r="M499" s="11"/>
    </row>
    <row r="500" hidden="1">
      <c r="A500" s="2" t="str">
        <f>Inputs!B498</f>
        <v>Trendon Watford</v>
      </c>
      <c r="B500" s="9" t="str">
        <f t="array" ref="B500:C500">IFNA(INDEX(Inputs!C:D,MATCH(A500,Inputs!B:B,)),"")</f>
        <v>SF</v>
      </c>
      <c r="C500" s="9" t="s">
        <v>38</v>
      </c>
      <c r="D500" s="9" t="str">
        <f t="array" ref="D500">ifna(INDEX(Inputs!F:F,MATCH(A500,Inputs!B:B,0)),"")</f>
        <v>NYK</v>
      </c>
      <c r="E500" s="10">
        <f t="array" ref="E500">IFNA(INDEX('Player Page'!E:E,MATCH(A500,'Player Page'!A:A,)),"")</f>
        <v>5.6</v>
      </c>
      <c r="F500" s="10"/>
      <c r="G500" s="10"/>
      <c r="H500" s="12">
        <f t="array" ref="H500">ifna(XLOOKUP(A500,'Recent Minutes Tracker'!A:A,'Recent Minutes Tracker'!P:P,""))</f>
        <v>21.86666667</v>
      </c>
      <c r="I500" s="11">
        <f t="array" ref="I500">IFNA(INDEX('Opponent Defense'!$D$37:$D$67,MATCH(D500,'Opponent Defense'!$A$37:$A$67)),"")</f>
        <v>1.038412169</v>
      </c>
      <c r="J500" s="11"/>
      <c r="K500" s="11">
        <f t="array" ref="K500">ifna(INDEX('Team Defense Hashtag Basketball'!N:N,MATCH(B500&amp;D500,'Team Defense Hashtag Basketball'!A:A,0)),"")</f>
        <v>0.9417249417</v>
      </c>
      <c r="L500" s="11"/>
      <c r="M500" s="11"/>
    </row>
    <row r="501" hidden="1">
      <c r="A501" s="2" t="str">
        <f>Inputs!B145</f>
        <v>Trent Forrest</v>
      </c>
      <c r="B501" s="9" t="str">
        <f t="array" ref="B501:C501">IFNA(INDEX(Inputs!C:D,MATCH(A501,Inputs!B:B,)),"")</f>
        <v>SG</v>
      </c>
      <c r="C501" s="9" t="s">
        <v>26</v>
      </c>
      <c r="D501" s="9" t="str">
        <f t="array" ref="D501">ifna(INDEX(Inputs!F:F,MATCH(A501,Inputs!B:B,0)),"")</f>
        <v>MIN</v>
      </c>
      <c r="E501" s="10" t="str">
        <f t="array" ref="E501">IFNA(INDEX('Player Page'!E:E,MATCH(A501,'Player Page'!A:A,)),"")</f>
        <v/>
      </c>
      <c r="F501" s="10"/>
      <c r="G501" s="10"/>
      <c r="H501" s="12">
        <f t="array" ref="H501">ifna(XLOOKUP(A501,'Recent Minutes Tracker'!A:A,'Recent Minutes Tracker'!P:P,""))</f>
        <v>5.5</v>
      </c>
      <c r="I501" s="11">
        <f t="array" ref="I501">IFNA(INDEX('Opponent Defense'!$D$37:$D$67,MATCH(D501,'Opponent Defense'!$A$37:$A$67)),"")</f>
        <v>1.038412169</v>
      </c>
      <c r="J501" s="11"/>
      <c r="K501" s="11">
        <f t="array" ref="K501">ifna(INDEX('Team Defense Hashtag Basketball'!N:N,MATCH(B501&amp;D501,'Team Defense Hashtag Basketball'!A:A,0)),"")</f>
        <v>0.899318698</v>
      </c>
      <c r="L501" s="11"/>
      <c r="M501" s="11"/>
    </row>
    <row r="502" hidden="1">
      <c r="A502" s="2" t="str">
        <f>Inputs!B401</f>
        <v>Trevelin Queen</v>
      </c>
      <c r="B502" s="9" t="str">
        <f t="array" ref="B502:C502">IFNA(INDEX(Inputs!C:D,MATCH(A502,Inputs!B:B,)),"")</f>
        <v>SG</v>
      </c>
      <c r="C502" s="9" t="s">
        <v>31</v>
      </c>
      <c r="D502" s="9" t="str">
        <f t="array" ref="D502">ifna(INDEX(Inputs!F:F,MATCH(A502,Inputs!B:B,0)),"")</f>
        <v>PHI</v>
      </c>
      <c r="E502" s="10" t="str">
        <f t="array" ref="E502">IFNA(INDEX('Player Page'!E:E,MATCH(A502,'Player Page'!A:A,)),"")</f>
        <v/>
      </c>
      <c r="F502" s="10"/>
      <c r="G502" s="10"/>
      <c r="H502" s="12">
        <f t="array" ref="H502">ifna(XLOOKUP(A502,'Recent Minutes Tracker'!A:A,'Recent Minutes Tracker'!P:P,""))</f>
        <v>2.666666667</v>
      </c>
      <c r="I502" s="11">
        <f t="array" ref="I502">IFNA(INDEX('Opponent Defense'!$D$37:$D$67,MATCH(D502,'Opponent Defense'!$A$37:$A$67,0)),"")</f>
        <v>1.060940788</v>
      </c>
      <c r="J502" s="11"/>
      <c r="K502" s="11">
        <f t="array" ref="K502">ifna(INDEX('Team Defense Hashtag Basketball'!N:N,MATCH(B502&amp;D502,'Team Defense Hashtag Basketball'!A:A,0)),"")</f>
        <v>0.8675246026</v>
      </c>
      <c r="L502" s="11"/>
      <c r="M502" s="11"/>
    </row>
    <row r="503" hidden="1">
      <c r="A503" s="2" t="str">
        <f>Inputs!B288</f>
        <v>Trey Lyles</v>
      </c>
      <c r="B503" s="9" t="str">
        <f t="array" ref="B503:C503">IFNA(INDEX(Inputs!C:D,MATCH(A503,Inputs!B:B,)),"")</f>
        <v>SF</v>
      </c>
      <c r="C503" s="9" t="s">
        <v>34</v>
      </c>
      <c r="D503" s="9" t="str">
        <f t="array" ref="D503">ifna(INDEX(Inputs!F:F,MATCH(A503,Inputs!B:B,0)),"")</f>
        <v>PHX</v>
      </c>
      <c r="E503" s="10">
        <f t="array" ref="E503">IFNA(INDEX('Player Page'!E:E,MATCH(A503,'Player Page'!A:A,)),"")</f>
        <v>7.4</v>
      </c>
      <c r="F503" s="10"/>
      <c r="G503" s="10"/>
      <c r="H503" s="12">
        <f t="array" ref="H503">ifna(XLOOKUP(A503,'Recent Minutes Tracker'!A:A,'Recent Minutes Tracker'!P:P,""))</f>
        <v>24.33333333</v>
      </c>
      <c r="I503" s="11">
        <f t="array" ref="I503">IFNA(INDEX('Opponent Defense'!$D$37:$D$67,MATCH(D503,'Opponent Defense'!$A$37:$A$67)),"")</f>
        <v>1.038412169</v>
      </c>
      <c r="J503" s="11"/>
      <c r="K503" s="11">
        <f t="array" ref="K503">ifna(INDEX('Team Defense Hashtag Basketball'!N:N,MATCH(B503&amp;D503,'Team Defense Hashtag Basketball'!A:A,0)),"")</f>
        <v>1.025641026</v>
      </c>
      <c r="L503" s="11"/>
      <c r="M503" s="11"/>
    </row>
    <row r="504" hidden="1">
      <c r="A504" s="2" t="str">
        <f>Inputs!B367</f>
        <v>Trey Murphy III</v>
      </c>
      <c r="B504" s="9" t="str">
        <f t="array" ref="B504:C504">IFNA(INDEX(Inputs!C:D,MATCH(A504,Inputs!B:B,)),"")</f>
        <v>SG</v>
      </c>
      <c r="C504" s="9" t="s">
        <v>50</v>
      </c>
      <c r="D504" s="9" t="str">
        <f t="array" ref="D504">ifna(INDEX(Inputs!F:F,MATCH(A504,Inputs!B:B,0)),"")</f>
        <v>GSW</v>
      </c>
      <c r="E504" s="10" t="str">
        <f t="array" ref="E504">IFNA(INDEX('Player Page'!E:E,MATCH(A504,'Player Page'!A:A,)),"")</f>
        <v/>
      </c>
      <c r="F504" s="10"/>
      <c r="G504" s="10"/>
      <c r="H504" s="12" t="str">
        <f t="array" ref="H504">ifna(XLOOKUP(A504,'Recent Minutes Tracker'!A:A,'Recent Minutes Tracker'!P:P,""))</f>
        <v/>
      </c>
      <c r="I504" s="11">
        <f t="array" ref="I504">IFNA(INDEX('Opponent Defense'!$D$37:$D$67,MATCH(D504,'Opponent Defense'!$A$37:$A$67)),"")</f>
        <v>0.9097894709</v>
      </c>
      <c r="J504" s="11"/>
      <c r="K504" s="11">
        <f t="array" ref="K504">ifna(INDEX('Team Defense Hashtag Basketball'!N:N,MATCH(B504&amp;D504,'Team Defense Hashtag Basketball'!A:A,0)),"")</f>
        <v>0.8221044663</v>
      </c>
      <c r="L504" s="11"/>
      <c r="M504" s="11"/>
    </row>
    <row r="505" hidden="1">
      <c r="A505" s="2" t="str">
        <f>Inputs!B122</f>
        <v>Tristan Thompson</v>
      </c>
      <c r="B505" s="9" t="str">
        <f t="array" ref="B505:C505">IFNA(INDEX(Inputs!C:D,MATCH(A505,Inputs!B:B,)),"")</f>
        <v>PF</v>
      </c>
      <c r="C505" s="9" t="s">
        <v>49</v>
      </c>
      <c r="D505" s="9" t="str">
        <f t="array" ref="D505">ifna(INDEX(Inputs!F:F,MATCH(A505,Inputs!B:B,0)),"")</f>
        <v>IND</v>
      </c>
      <c r="E505" s="10">
        <f t="array" ref="E505">IFNA(INDEX('Player Page'!E:E,MATCH(A505,'Player Page'!A:A,)),"")</f>
        <v>3.8</v>
      </c>
      <c r="F505" s="10"/>
      <c r="G505" s="10"/>
      <c r="H505" s="12">
        <f t="array" ref="H505">ifna(XLOOKUP(A505,'Recent Minutes Tracker'!A:A,'Recent Minutes Tracker'!P:P,""))</f>
        <v>0</v>
      </c>
      <c r="I505" s="11">
        <f t="array" ref="I505">IFNA(INDEX('Opponent Defense'!$D$37:$D$67,MATCH(D505,'Opponent Defense'!$A$37:$A$67,0)),"")</f>
        <v>1.085565093</v>
      </c>
      <c r="J505" s="11"/>
      <c r="K505" s="11">
        <f t="array" ref="K505">ifna(INDEX('Team Defense Hashtag Basketball'!N:N,MATCH(B505&amp;D505,'Team Defense Hashtag Basketball'!A:A,0)),"")</f>
        <v>0.9404096834</v>
      </c>
      <c r="L505" s="11"/>
      <c r="M505" s="11"/>
      <c r="N505" s="14">
        <f>E505*I505*K505</f>
        <v>3.879328516</v>
      </c>
      <c r="O505" s="11"/>
      <c r="Q505" s="11"/>
    </row>
    <row r="506" hidden="1">
      <c r="A506" s="2" t="str">
        <f>Inputs!B70</f>
        <v>Troy Brown, Jr.</v>
      </c>
      <c r="B506" s="9" t="str">
        <f t="array" ref="B506:C506">IFNA(INDEX(Inputs!C:D,MATCH(A506,Inputs!B:B,)),"")</f>
        <v>SF</v>
      </c>
      <c r="C506" s="9" t="s">
        <v>51</v>
      </c>
      <c r="D506" s="9" t="str">
        <f t="array" ref="D506">ifna(INDEX(Inputs!F:F,MATCH(A506,Inputs!B:B,0)),"")</f>
        <v>ATL</v>
      </c>
      <c r="E506" s="10" t="str">
        <f t="array" ref="E506">IFNA(INDEX('Player Page'!E:E,MATCH(A506,'Player Page'!A:A,)),"")</f>
        <v/>
      </c>
      <c r="F506" s="10"/>
      <c r="G506" s="10"/>
      <c r="H506" s="12" t="str">
        <f t="array" ref="H506">ifna(XLOOKUP(A506,'Recent Minutes Tracker'!A:A,'Recent Minutes Tracker'!P:P,""))</f>
        <v/>
      </c>
      <c r="I506" s="11" t="str">
        <f t="array" ref="I506">IFNA(INDEX('Opponent Defense'!$D$37:$D$67,MATCH(D506,'Opponent Defense'!$A$37:$A$67)),"")</f>
        <v/>
      </c>
      <c r="J506" s="11"/>
      <c r="K506" s="11">
        <f t="array" ref="K506">ifna(INDEX('Team Defense Hashtag Basketball'!N:N,MATCH(B506&amp;D506,'Team Defense Hashtag Basketball'!A:A,0)),"")</f>
        <v>1.198135198</v>
      </c>
      <c r="L506" s="11"/>
      <c r="M506" s="11"/>
    </row>
    <row r="507" hidden="1">
      <c r="A507" s="2" t="str">
        <f>Inputs!B232</f>
        <v>Ty Jerome</v>
      </c>
      <c r="B507" s="9" t="str">
        <f t="array" ref="B507:C507">IFNA(INDEX(Inputs!C:D,MATCH(A507,Inputs!B:B,)),"")</f>
        <v>PG</v>
      </c>
      <c r="C507" s="9" t="s">
        <v>49</v>
      </c>
      <c r="D507" s="9" t="str">
        <f t="array" ref="D507">ifna(INDEX(Inputs!F:F,MATCH(A507,Inputs!B:B,0)),"")</f>
        <v>IND</v>
      </c>
      <c r="E507" s="10" t="str">
        <f t="array" ref="E507">IFNA(INDEX('Player Page'!E:E,MATCH(A507,'Player Page'!A:A,)),"")</f>
        <v/>
      </c>
      <c r="F507" s="10"/>
      <c r="G507" s="10"/>
      <c r="H507" s="12">
        <f t="array" ref="H507">ifna(XLOOKUP(A507,'Recent Minutes Tracker'!A:A,'Recent Minutes Tracker'!P:P,""))</f>
        <v>0</v>
      </c>
      <c r="I507" s="11">
        <f t="array" ref="I507">IFNA(INDEX('Opponent Defense'!$D$37:$D$67,MATCH(D507,'Opponent Defense'!$A$37:$A$67)),"")</f>
        <v>0.9097894709</v>
      </c>
      <c r="J507" s="11"/>
      <c r="K507" s="11">
        <f t="array" ref="K507">ifna(INDEX('Team Defense Hashtag Basketball'!N:N,MATCH(B507&amp;D507,'Team Defense Hashtag Basketball'!A:A,0)),"")</f>
        <v>0.9978678038</v>
      </c>
      <c r="L507" s="11"/>
      <c r="M507" s="11"/>
    </row>
    <row r="508">
      <c r="A508" s="2" t="str">
        <f>Inputs!B507</f>
        <v>Keyonte George</v>
      </c>
      <c r="B508" s="9" t="str">
        <f t="array" ref="B508:C508">IFNA(INDEX(Inputs!C:D,MATCH(A508,Inputs!B:B,)),"")</f>
        <v>PG</v>
      </c>
      <c r="C508" s="9" t="s">
        <v>44</v>
      </c>
      <c r="D508" s="9" t="str">
        <f t="array" ref="D508">ifna(XLOOKUP(A508,Inputs!B:B,Inputs!F:F,""))</f>
        <v>LAC</v>
      </c>
      <c r="E508" s="10">
        <f t="array" ref="E508">IFNA(INDEX('Player Page'!E:E,MATCH(A508,'Player Page'!A:A,)),"")</f>
        <v>11</v>
      </c>
      <c r="F508" s="12">
        <f t="array" ref="F508">IFNA(INDEX('Player Page'!F:F,MATCH(A508,'Player Page'!A:A,)),"")</f>
        <v>0.4564315353</v>
      </c>
      <c r="G508" s="12">
        <f t="array" ref="G508">XLOOKUP(A508,'PPM L10'!B:B,'PPM L10'!X:X)</f>
        <v>0.3916666667</v>
      </c>
      <c r="H508" s="12">
        <f t="array" ref="H508">ifna(XLOOKUP(A508,'Recent Minutes Tracker'!A:A,'Recent Minutes Tracker'!P:P,""))</f>
        <v>30.96666667</v>
      </c>
      <c r="I508" s="11">
        <f t="array" ref="I508">IFNA(INDEX('Opponent Defense'!$E$37:$E$67,MATCH(D508,'Opponent Defense'!$A$37:$A$67,0)),"")</f>
        <v>1.007763869</v>
      </c>
      <c r="J508" s="11">
        <f t="array" ref="J508">IFNA(INDEX('Opponent Defense'!$E$105:$E$134,MATCH(D508,'Opponent Defense'!$A$105:$A$134,0)),"")</f>
        <v>0.9954861499</v>
      </c>
      <c r="K508" s="11">
        <f t="array" ref="K508">ifna(INDEX('Team Defense Hashtag Basketball'!N:N,MATCH(B508&amp;D508,'Team Defense Hashtag Basketball'!A:A,0)),"")</f>
        <v>1.023454158</v>
      </c>
      <c r="L508" s="11">
        <f t="shared" ref="L508:L510" si="294">I508*0.1+J508*0.4+K508*0.5</f>
        <v>1.010697926</v>
      </c>
      <c r="M508" s="13">
        <f t="shared" ref="M508:M510" si="295">(F508+G508)/2*L508</f>
        <v>0.4285855468</v>
      </c>
      <c r="N508" s="14">
        <f t="shared" ref="N508:N510" si="296">M508*L508*H508</f>
        <v>13.4138472</v>
      </c>
      <c r="O508" s="15"/>
      <c r="P508" s="9" t="str">
        <f t="shared" ref="P508:P510" si="297">if(O508="","",N508-O508)</f>
        <v/>
      </c>
      <c r="Q508" s="16">
        <f>iferror(if(L508&gt;1,(L508-1)/'Matchup Rating'!$E$4+5,(L508-1)/'Matchup Rating'!$E$9+5),"")</f>
        <v>5.320670227</v>
      </c>
      <c r="R508" s="17">
        <f t="array" ref="R508">IFNA(INDEX('Player Page'!J:J,MATCH(A508,'Player Page'!A:A,0)),"")</f>
        <v>1.6</v>
      </c>
      <c r="S508" s="10">
        <f t="array" ref="S508">IFNA(INDEX('Player Page'!K:K,MATCH(A508,'Player Page'!A:A,0)),"")</f>
        <v>5.1</v>
      </c>
      <c r="T508" s="10">
        <f t="array" ref="T508">IFNA(INDEX('Player Page'!L:L,MATCH(A508,'Player Page'!A:A,0)),"")</f>
        <v>32.3</v>
      </c>
      <c r="U508" s="18">
        <f t="array" ref="U508">ifna(IF(OR(B508="PG",B508="SG"),XLOOKUP(D508,'Opponent Shot Stats'!$A$41:$A$69,'Opponent Shot Stats'!$R$41:$R$69),IF(OR(B508="SF",B508="PF"),XLOOKUP(D508,'Opponent Shot Stats'!$A$111:$A$140,'Opponent Shot Stats'!$R$111:$R$140),XLOOKUP(D508,'Opponent Shot Stats'!$A$181:$A$210,'Opponent Shot Stats'!$R$181:$R$210))),"")</f>
        <v>1.196904557</v>
      </c>
      <c r="V508" s="19">
        <f t="shared" ref="V508:V510" si="298">R508*U508</f>
        <v>1.915047291</v>
      </c>
      <c r="W508" s="20">
        <f t="shared" ref="W508:W510" si="299">V508-R508</f>
        <v>0.3150472915</v>
      </c>
      <c r="X508" s="9" t="str">
        <f t="array" ref="X508">ifna(XLOOKUP(A508,'Recent Minutes Tracker'!A:A,'Recent Minutes Tracker'!O:O),"")</f>
        <v/>
      </c>
      <c r="Y508" s="10">
        <f t="array" ref="Y508">ifna(XLOOKUP(A508,'Recent Minutes Tracker'!A:A,'Recent Minutes Tracker'!M:M),"")</f>
        <v>-2.5</v>
      </c>
    </row>
    <row r="509">
      <c r="A509" s="2" t="str">
        <f>Inputs!B506</f>
        <v>Jordan Clarkson</v>
      </c>
      <c r="B509" s="9" t="str">
        <f t="array" ref="B509:C509">IFNA(INDEX(Inputs!C:D,MATCH(A509,Inputs!B:B,)),"")</f>
        <v>SG</v>
      </c>
      <c r="C509" s="9" t="s">
        <v>44</v>
      </c>
      <c r="D509" s="9" t="str">
        <f t="array" ref="D509">ifna(INDEX(Inputs!F:F,MATCH(A509,Inputs!B:B,0)),"")</f>
        <v>LAC</v>
      </c>
      <c r="E509" s="10">
        <f t="array" ref="E509">IFNA(INDEX('Player Page'!E:E,MATCH(A509,'Player Page'!A:A,)),"")</f>
        <v>17.6</v>
      </c>
      <c r="F509" s="12">
        <f t="array" ref="F509">IFNA(INDEX('Player Page'!F:F,MATCH(A509,'Player Page'!A:A,)),"")</f>
        <v>0.584717608</v>
      </c>
      <c r="G509" s="12">
        <f t="array" ref="G509">XLOOKUP(A509,'PPM L10'!B:B,'PPM L10'!X:X)</f>
        <v>0.4888888889</v>
      </c>
      <c r="H509" s="12" t="str">
        <f t="array" ref="H509">ifna(XLOOKUP(A509,'Recent Minutes Tracker'!A:A,'Recent Minutes Tracker'!P:P,""))</f>
        <v/>
      </c>
      <c r="I509" s="11">
        <f t="array" ref="I509">IFNA(INDEX('Opponent Defense'!$E$37:$E$67,MATCH(D509,'Opponent Defense'!$A$37:$A$67,0)),"")</f>
        <v>1.007763869</v>
      </c>
      <c r="J509" s="11">
        <f t="array" ref="J509">IFNA(INDEX('Opponent Defense'!$E$105:$E$134,MATCH(D509,'Opponent Defense'!$A$105:$A$134,0)),"")</f>
        <v>0.9954861499</v>
      </c>
      <c r="K509" s="11">
        <f t="array" ref="K509">ifna(INDEX('Team Defense Hashtag Basketball'!N:N,MATCH(B509&amp;D509,'Team Defense Hashtag Basketball'!A:A,0)),"")</f>
        <v>0.9765329296</v>
      </c>
      <c r="L509" s="11">
        <f t="shared" si="294"/>
        <v>0.9872373116</v>
      </c>
      <c r="M509" s="13">
        <f t="shared" si="295"/>
        <v>0.5299521959</v>
      </c>
      <c r="N509" s="14">
        <f t="shared" si="296"/>
        <v>0</v>
      </c>
      <c r="O509" s="15"/>
      <c r="P509" s="9" t="str">
        <f t="shared" si="297"/>
        <v/>
      </c>
      <c r="Q509" s="16">
        <f>iferror(if(L509&gt;1,(L509-1)/'Matchup Rating'!$E$4+5,(L509-1)/'Matchup Rating'!$E$9+5),"")</f>
        <v>4.715252404</v>
      </c>
      <c r="R509" s="17">
        <f t="array" ref="R509">IFNA(INDEX('Player Page'!J:J,MATCH(A509,'Player Page'!A:A,0)),"")</f>
        <v>1.7</v>
      </c>
      <c r="S509" s="10">
        <f t="array" ref="S509">IFNA(INDEX('Player Page'!K:K,MATCH(A509,'Player Page'!A:A,0)),"")</f>
        <v>5.6</v>
      </c>
      <c r="T509" s="10">
        <f t="array" ref="T509">IFNA(INDEX('Player Page'!L:L,MATCH(A509,'Player Page'!A:A,0)),"")</f>
        <v>29.6</v>
      </c>
      <c r="U509" s="18">
        <f t="array" ref="U509">ifna(IF(OR(B509="PG",B509="SG"),XLOOKUP(D509,'Opponent Shot Stats'!$A$41:$A$69,'Opponent Shot Stats'!$R$41:$R$69),IF(OR(B509="SF",B509="PF"),XLOOKUP(D509,'Opponent Shot Stats'!$A$111:$A$140,'Opponent Shot Stats'!$R$111:$R$140),XLOOKUP(D509,'Opponent Shot Stats'!$A$181:$A$210,'Opponent Shot Stats'!$R$181:$R$210))),"")</f>
        <v>1.196904557</v>
      </c>
      <c r="V509" s="19">
        <f t="shared" si="298"/>
        <v>2.034737747</v>
      </c>
      <c r="W509" s="20">
        <f t="shared" si="299"/>
        <v>0.3347377472</v>
      </c>
      <c r="X509" s="9" t="str">
        <f t="array" ref="X509">ifna(XLOOKUP(A509,'Recent Minutes Tracker'!A:A,'Recent Minutes Tracker'!O:O),"")</f>
        <v/>
      </c>
      <c r="Y509" s="10">
        <f t="array" ref="Y509">ifna(XLOOKUP(A509,'Recent Minutes Tracker'!A:A,'Recent Minutes Tracker'!M:M),"")</f>
        <v>24</v>
      </c>
    </row>
    <row r="510">
      <c r="A510" s="2" t="str">
        <f>Inputs!B251</f>
        <v>Walker Kessler</v>
      </c>
      <c r="B510" s="9" t="str">
        <f t="array" ref="B510:C510">IFNA(INDEX(Inputs!C:D,MATCH(A510,Inputs!B:B,)),"")</f>
        <v>C</v>
      </c>
      <c r="C510" s="9" t="s">
        <v>44</v>
      </c>
      <c r="D510" s="9" t="str">
        <f t="array" ref="D510">ifna(XLOOKUP(A510,Inputs!B:B,Inputs!F:F,""))</f>
        <v>LAC</v>
      </c>
      <c r="E510" s="10">
        <f t="array" ref="E510">IFNA(INDEX('Player Page'!E:E,MATCH(A510,'Player Page'!A:A,)),"")</f>
        <v>8.4</v>
      </c>
      <c r="F510" s="12">
        <f t="array" ref="F510">IFNA(INDEX('Player Page'!F:F,MATCH(A510,'Player Page'!A:A,)),"")</f>
        <v>0.3636363636</v>
      </c>
      <c r="G510" s="12">
        <f t="array" ref="G510">XLOOKUP(A510,'PPM L10'!B:B,'PPM L10'!X:X)</f>
        <v>0.3055555556</v>
      </c>
      <c r="H510" s="12">
        <f t="array" ref="H510">ifna(XLOOKUP(A510,'Recent Minutes Tracker'!A:A,'Recent Minutes Tracker'!P:P,""))</f>
        <v>16.9</v>
      </c>
      <c r="I510" s="11">
        <f t="array" ref="I510">IFNA(INDEX('Opponent Defense'!$E$37:$E$67,MATCH(D510,'Opponent Defense'!$A$37:$A$67,0)),"")</f>
        <v>1.007763869</v>
      </c>
      <c r="J510" s="11">
        <f t="array" ref="J510">IFNA(INDEX('Opponent Defense'!$E$105:$E$134,MATCH(D510,'Opponent Defense'!$A$105:$A$134,0)),"")</f>
        <v>0.9954861499</v>
      </c>
      <c r="K510" s="11">
        <f t="array" ref="K510">ifna(INDEX('Team Defense Hashtag Basketball'!N:N,MATCH(B510&amp;D510,'Team Defense Hashtag Basketball'!A:A,0)),"")</f>
        <v>0.9237196348</v>
      </c>
      <c r="L510" s="11">
        <f t="shared" si="294"/>
        <v>0.9608306643</v>
      </c>
      <c r="M510" s="13">
        <f t="shared" si="295"/>
        <v>0.3214900581</v>
      </c>
      <c r="N510" s="14">
        <f t="shared" si="296"/>
        <v>5.220367853</v>
      </c>
      <c r="O510" s="15"/>
      <c r="P510" s="9" t="str">
        <f t="shared" si="297"/>
        <v/>
      </c>
      <c r="Q510" s="16">
        <f>iferror(if(L510&gt;1,(L510-1)/'Matchup Rating'!$E$4+5,(L510-1)/'Matchup Rating'!$E$9+5),"")</f>
        <v>4.126095232</v>
      </c>
      <c r="R510" s="17">
        <f t="array" ref="R510">IFNA(INDEX('Player Page'!J:J,MATCH(A510,'Player Page'!A:A,0)),"")</f>
        <v>0.1</v>
      </c>
      <c r="S510" s="10">
        <f t="array" ref="S510">IFNA(INDEX('Player Page'!K:K,MATCH(A510,'Player Page'!A:A,0)),"")</f>
        <v>0.4</v>
      </c>
      <c r="T510" s="10">
        <f t="array" ref="T510">IFNA(INDEX('Player Page'!L:L,MATCH(A510,'Player Page'!A:A,0)),"")</f>
        <v>25</v>
      </c>
      <c r="U510" s="18">
        <f t="array" ref="U510">ifna(IF(OR(B510="PG",B510="SG"),XLOOKUP(D510,'Opponent Shot Stats'!$A$41:$A$69,'Opponent Shot Stats'!$R$41:$R$69),IF(OR(B510="SF",B510="PF"),XLOOKUP(D510,'Opponent Shot Stats'!$A$111:$A$140,'Opponent Shot Stats'!$R$111:$R$140),XLOOKUP(D510,'Opponent Shot Stats'!$A$181:$A$210,'Opponent Shot Stats'!$R$181:$R$210))),"")</f>
        <v>1.126760563</v>
      </c>
      <c r="V510" s="19">
        <f t="shared" si="298"/>
        <v>0.1126760563</v>
      </c>
      <c r="W510" s="20">
        <f t="shared" si="299"/>
        <v>0.01267605634</v>
      </c>
      <c r="X510" s="9" t="str">
        <f t="array" ref="X510">ifna(XLOOKUP(A510,'Recent Minutes Tracker'!A:A,'Recent Minutes Tracker'!O:O),"")</f>
        <v>DNP</v>
      </c>
      <c r="Y510" s="10">
        <f t="array" ref="Y510">ifna(XLOOKUP(A510,'Recent Minutes Tracker'!A:A,'Recent Minutes Tracker'!M:M),"")</f>
        <v>-13</v>
      </c>
    </row>
    <row r="511" hidden="1">
      <c r="A511" s="2" t="str">
        <f>Inputs!B494</f>
        <v>TyTy Washington, Jr.</v>
      </c>
      <c r="B511" s="9" t="str">
        <f t="array" ref="B511:C511">IFNA(INDEX(Inputs!C:D,MATCH(A511,Inputs!B:B,)),"")</f>
        <v>PG</v>
      </c>
      <c r="C511" s="9" t="s">
        <v>25</v>
      </c>
      <c r="D511" s="9" t="str">
        <f t="array" ref="D511">ifna(INDEX(Inputs!F:F,MATCH(A511,Inputs!B:B,0)),"")</f>
        <v>OKC</v>
      </c>
      <c r="E511" s="10" t="str">
        <f t="array" ref="E511">IFNA(INDEX('Player Page'!E:E,MATCH(A511,'Player Page'!A:A,)),"")</f>
        <v/>
      </c>
      <c r="F511" s="10"/>
      <c r="G511" s="10"/>
      <c r="H511" s="12" t="str">
        <f t="array" ref="H511">ifna(XLOOKUP(A511,'Recent Minutes Tracker'!A:A,'Recent Minutes Tracker'!P:P,""))</f>
        <v/>
      </c>
      <c r="I511" s="11">
        <f t="array" ref="I511">IFNA(INDEX('Opponent Defense'!$D$37:$D$67,MATCH(D511,'Opponent Defense'!$A$37:$A$67)),"")</f>
        <v>1.038412169</v>
      </c>
      <c r="J511" s="11"/>
      <c r="K511" s="11">
        <f t="array" ref="K511">ifna(INDEX('Team Defense Hashtag Basketball'!N:N,MATCH(B511&amp;D511,'Team Defense Hashtag Basketball'!A:A,0)),"")</f>
        <v>1.031982942</v>
      </c>
      <c r="L511" s="11"/>
      <c r="M511" s="11"/>
    </row>
    <row r="512">
      <c r="A512" s="2" t="str">
        <f>Inputs!B20</f>
        <v>Marvin Bagley III</v>
      </c>
      <c r="B512" s="9" t="str">
        <f t="array" ref="B512:C512">IFNA(INDEX(Inputs!C:D,MATCH(A512,Inputs!B:B,)),"")</f>
        <v>C</v>
      </c>
      <c r="C512" s="9" t="s">
        <v>37</v>
      </c>
      <c r="D512" s="9" t="str">
        <f t="array" ref="D512">ifna(XLOOKUP(A512,Inputs!B:B,Inputs!F:F,""))</f>
        <v>CHI</v>
      </c>
      <c r="E512" s="10">
        <f t="array" ref="E512">IFNA(INDEX('Player Page'!E:E,MATCH(A512,'Player Page'!A:A,)),"")</f>
        <v>11.4</v>
      </c>
      <c r="F512" s="12">
        <f t="array" ref="F512">IFNA(INDEX('Player Page'!F:F,MATCH(A512,'Player Page'!A:A,)),"")</f>
        <v>0.578680203</v>
      </c>
      <c r="G512" s="12">
        <f t="array" ref="G512">XLOOKUP(A512,'PPM L10'!B:B,'PPM L10'!X:X)</f>
        <v>0.5611111111</v>
      </c>
      <c r="H512" s="12" t="str">
        <f t="array" ref="H512">ifna(XLOOKUP(A512,'Recent Minutes Tracker'!A:A,'Recent Minutes Tracker'!P:P,""))</f>
        <v/>
      </c>
      <c r="I512" s="11">
        <f t="array" ref="I512">IFNA(INDEX('Opponent Defense'!$E$37:$E$67,MATCH(D512,'Opponent Defense'!$A$37:$A$67,0)),"")</f>
        <v>1.016057568</v>
      </c>
      <c r="J512" s="11">
        <f t="array" ref="J512">IFNA(INDEX('Opponent Defense'!$E$105:$E$134,MATCH(D512,'Opponent Defense'!$A$105:$A$134,0)),"")</f>
        <v>1.022408505</v>
      </c>
      <c r="K512" s="11">
        <f t="array" ref="K512">ifna(INDEX('Team Defense Hashtag Basketball'!N:N,MATCH(B512&amp;D512,'Team Defense Hashtag Basketball'!A:A,0)),"")</f>
        <v>1.174377224</v>
      </c>
      <c r="L512" s="11">
        <f>I512*0.1+J512*0.4+K512*0.5</f>
        <v>1.097757771</v>
      </c>
      <c r="M512" s="13">
        <f>(F512+G512)/2*L512</f>
        <v>0.6256073862</v>
      </c>
      <c r="N512" s="14">
        <f>M512*L512*H512</f>
        <v>0</v>
      </c>
      <c r="O512" s="15"/>
      <c r="P512" s="9" t="str">
        <f>if(O512="","",N512-O512)</f>
        <v/>
      </c>
      <c r="Q512" s="16">
        <f>iferror(if(L512&gt;1,(L512-1)/'Matchup Rating'!$E$4+5,(L512-1)/'Matchup Rating'!$E$9+5),"")</f>
        <v>7.930288299</v>
      </c>
      <c r="R512" s="17">
        <f t="array" ref="R512">IFNA(INDEX('Player Page'!J:J,MATCH(A512,'Player Page'!A:A,0)),"")</f>
        <v>0.1</v>
      </c>
      <c r="S512" s="10">
        <f t="array" ref="S512">IFNA(INDEX('Player Page'!K:K,MATCH(A512,'Player Page'!A:A,0)),"")</f>
        <v>0.3</v>
      </c>
      <c r="T512" s="10">
        <f t="array" ref="T512">IFNA(INDEX('Player Page'!L:L,MATCH(A512,'Player Page'!A:A,0)),"")</f>
        <v>22.2</v>
      </c>
      <c r="U512" s="18">
        <f t="array" ref="U512">ifna(IF(OR(B512="PG",B512="SG"),XLOOKUP(D512,'Opponent Shot Stats'!$A$41:$A$70,'Opponent Shot Stats'!$R$41:$R$70),IF(OR(B512="SF",B512="PF"),XLOOKUP(D512,'Opponent Shot Stats'!$A$111:$A$140,'Opponent Shot Stats'!$R$111:$R$140),XLOOKUP(D512,'Opponent Shot Stats'!$A$181:$A$210,'Opponent Shot Stats'!$R$181:$R$210))),"")</f>
        <v>1.126760563</v>
      </c>
      <c r="V512" s="19">
        <f>R512*U512</f>
        <v>0.1126760563</v>
      </c>
      <c r="W512" s="20">
        <f>V512-R512</f>
        <v>0.01267605634</v>
      </c>
      <c r="X512" s="9" t="str">
        <f t="array" ref="X512">ifna(XLOOKUP(A512,'Recent Minutes Tracker'!A:A,'Recent Minutes Tracker'!O:O),"")</f>
        <v/>
      </c>
      <c r="Y512" s="10" t="str">
        <f t="array" ref="Y512">ifna(XLOOKUP(A512,'Recent Minutes Tracker'!A:A,'Recent Minutes Tracker'!M:M),"")</f>
        <v/>
      </c>
    </row>
    <row r="513" hidden="1">
      <c r="A513" s="2" t="str">
        <f>Inputs!B19</f>
        <v>Udoka Azubuike</v>
      </c>
      <c r="B513" s="9" t="str">
        <f t="array" ref="B513:C513">IFNA(INDEX(Inputs!C:D,MATCH(A513,Inputs!B:B,)),"")</f>
        <v>C</v>
      </c>
      <c r="C513" s="9" t="s">
        <v>42</v>
      </c>
      <c r="D513" s="9" t="str">
        <f t="array" ref="D513">ifna(INDEX(Inputs!F:F,MATCH(A513,Inputs!B:B,0)),"")</f>
        <v>SAC</v>
      </c>
      <c r="E513" s="10" t="str">
        <f t="array" ref="E513">IFNA(INDEX('Player Page'!E:E,MATCH(A513,'Player Page'!A:A,)),"")</f>
        <v/>
      </c>
      <c r="F513" s="10"/>
      <c r="G513" s="10"/>
      <c r="H513" s="12">
        <f t="array" ref="H513">ifna(XLOOKUP(A513,'Recent Minutes Tracker'!A:A,'Recent Minutes Tracker'!P:P,""))</f>
        <v>2.5</v>
      </c>
      <c r="I513" s="11">
        <f t="array" ref="I513">IFNA(INDEX('Opponent Defense'!$D$37:$D$67,MATCH(D513,'Opponent Defense'!$A$37:$A$67)),"")</f>
        <v>1.019289039</v>
      </c>
      <c r="J513" s="11"/>
      <c r="K513" s="11">
        <f t="array" ref="K513">ifna(INDEX('Team Defense Hashtag Basketball'!N:N,MATCH(B513&amp;D513,'Team Defense Hashtag Basketball'!A:A,0)),"")</f>
        <v>0.7705399969</v>
      </c>
      <c r="L513" s="11"/>
      <c r="M513" s="11"/>
    </row>
    <row r="514" hidden="1">
      <c r="A514" s="2" t="str">
        <f>Inputs!B154</f>
        <v>Usman Garuba</v>
      </c>
      <c r="B514" s="9" t="str">
        <f t="array" ref="B514:C514">IFNA(INDEX(Inputs!C:D,MATCH(A514,Inputs!B:B,)),"")</f>
        <v>C</v>
      </c>
      <c r="C514" s="9" t="s">
        <v>48</v>
      </c>
      <c r="D514" s="9" t="str">
        <f t="array" ref="D514">ifna(INDEX(Inputs!F:F,MATCH(A514,Inputs!B:B,0)),"")</f>
        <v>NOP</v>
      </c>
      <c r="E514" s="10" t="str">
        <f t="array" ref="E514">IFNA(INDEX('Player Page'!E:E,MATCH(A514,'Player Page'!A:A,)),"")</f>
        <v/>
      </c>
      <c r="F514" s="10"/>
      <c r="G514" s="10"/>
      <c r="H514" s="12" t="str">
        <f t="array" ref="H514">ifna(XLOOKUP(A514,'Recent Minutes Tracker'!A:A,'Recent Minutes Tracker'!P:P,""))</f>
        <v/>
      </c>
      <c r="I514" s="11">
        <f t="array" ref="I514">IFNA(INDEX('Opponent Defense'!$D$37:$D$67,MATCH(D514,'Opponent Defense'!$A$37:$A$67)),"")</f>
        <v>1.038412169</v>
      </c>
      <c r="J514" s="11"/>
      <c r="K514" s="11">
        <f t="array" ref="K514">ifna(INDEX('Team Defense Hashtag Basketball'!N:N,MATCH(B514&amp;D514,'Team Defense Hashtag Basketball'!A:A,0)),"")</f>
        <v>0.9469286709</v>
      </c>
      <c r="L514" s="11"/>
      <c r="M514" s="11"/>
    </row>
    <row r="515" hidden="1">
      <c r="A515" s="2" t="str">
        <f>Inputs!B316</f>
        <v>Vasilije Micic</v>
      </c>
      <c r="B515" s="9" t="str">
        <f t="array" ref="B515:C515">IFNA(INDEX(Inputs!C:D,MATCH(A515,Inputs!B:B,)),"")</f>
        <v>PG</v>
      </c>
      <c r="C515" s="9" t="s">
        <v>29</v>
      </c>
      <c r="D515" s="9" t="str">
        <f t="array" ref="D515">ifna(INDEX(Inputs!F:F,MATCH(A515,Inputs!B:B,0)),"")</f>
        <v>MIL</v>
      </c>
      <c r="E515" s="10" t="str">
        <f t="array" ref="E515">IFNA(INDEX('Player Page'!E:E,MATCH(A515,'Player Page'!A:A,)),"")</f>
        <v/>
      </c>
      <c r="F515" s="10"/>
      <c r="G515" s="10"/>
      <c r="H515" s="12">
        <f t="array" ref="H515">ifna(XLOOKUP(A515,'Recent Minutes Tracker'!A:A,'Recent Minutes Tracker'!P:P,""))</f>
        <v>33.36666667</v>
      </c>
      <c r="I515" s="11">
        <f t="array" ref="I515">IFNA(INDEX('Opponent Defense'!$D$37:$D$67,MATCH(D515,'Opponent Defense'!$A$37:$A$67)),"")</f>
        <v>0.9097894709</v>
      </c>
      <c r="J515" s="11"/>
      <c r="K515" s="11">
        <f t="array" ref="K515">ifna(INDEX('Team Defense Hashtag Basketball'!N:N,MATCH(B515&amp;D515,'Team Defense Hashtag Basketball'!A:A,0)),"")</f>
        <v>1.074626866</v>
      </c>
      <c r="L515" s="11"/>
      <c r="M515" s="11"/>
    </row>
    <row r="516" hidden="1">
      <c r="A516" s="2" t="str">
        <f>Inputs!B217</f>
        <v>Victor Oladipo</v>
      </c>
      <c r="B516" s="9" t="str">
        <f t="array" ref="B516:C516">IFNA(INDEX(Inputs!C:D,MATCH(A516,Inputs!B:B,)),"")</f>
        <v>SG</v>
      </c>
      <c r="C516" s="9" t="s">
        <v>28</v>
      </c>
      <c r="D516" s="9" t="str">
        <f t="array" ref="D516">ifna(INDEX(Inputs!F:F,MATCH(A516,Inputs!B:B,0)),"")</f>
        <v>POR</v>
      </c>
      <c r="E516" s="10" t="str">
        <f t="array" ref="E516">IFNA(INDEX('Player Page'!E:E,MATCH(A516,'Player Page'!A:A,)),"")</f>
        <v/>
      </c>
      <c r="F516" s="10"/>
      <c r="G516" s="10"/>
      <c r="H516" s="12" t="str">
        <f t="array" ref="H516">ifna(XLOOKUP(A516,'Recent Minutes Tracker'!A:A,'Recent Minutes Tracker'!P:P,""))</f>
        <v/>
      </c>
      <c r="I516" s="11">
        <f t="array" ref="I516">IFNA(INDEX('Opponent Defense'!$D$37:$D$67,MATCH(D516,'Opponent Defense'!$A$37:$A$67,0)),"")</f>
        <v>1.019289039</v>
      </c>
      <c r="J516" s="11"/>
      <c r="K516" s="11">
        <f t="array" ref="K516">ifna(INDEX('Team Defense Hashtag Basketball'!N:N,MATCH(B516&amp;D516,'Team Defense Hashtag Basketball'!A:A,0)),"")</f>
        <v>0.9810749432</v>
      </c>
      <c r="L516" s="11"/>
      <c r="M516" s="11"/>
    </row>
    <row r="517">
      <c r="A517" s="2" t="str">
        <f>Inputs!B517</f>
        <v>Bilal Coulibaly</v>
      </c>
      <c r="B517" s="9" t="str">
        <f t="array" ref="B517:C517">IFNA(INDEX(Inputs!C:D,MATCH(A517,Inputs!B:B,)),"")</f>
        <v>SF</v>
      </c>
      <c r="C517" s="9" t="s">
        <v>37</v>
      </c>
      <c r="D517" s="9" t="str">
        <f t="array" ref="D517">ifna(XLOOKUP(A517,Inputs!B:B,Inputs!F:F,""))</f>
        <v>CHI</v>
      </c>
      <c r="E517" s="10">
        <f t="array" ref="E517">IFNA(INDEX('Player Page'!E:E,MATCH(A517,'Player Page'!A:A,)),"")</f>
        <v>8.3</v>
      </c>
      <c r="F517" s="12">
        <f t="array" ref="F517">IFNA(INDEX('Player Page'!F:F,MATCH(A517,'Player Page'!A:A,)),"")</f>
        <v>0.3120300752</v>
      </c>
      <c r="G517" s="12">
        <f t="array" ref="G517">XLOOKUP(A517,'PPM L10'!B:B,'PPM L10'!X:X)</f>
        <v>0.3111111111</v>
      </c>
      <c r="H517" s="12" t="str">
        <f t="array" ref="H517">ifna(XLOOKUP(A517,'Recent Minutes Tracker'!A:A,'Recent Minutes Tracker'!P:P,""))</f>
        <v/>
      </c>
      <c r="I517" s="11">
        <f t="array" ref="I517">IFNA(INDEX('Opponent Defense'!$E$37:$E$67,MATCH(D517,'Opponent Defense'!$A$37:$A$67,0)),"")</f>
        <v>1.016057568</v>
      </c>
      <c r="J517" s="11">
        <f t="array" ref="J517">IFNA(INDEX('Opponent Defense'!$E$105:$E$134,MATCH(D517,'Opponent Defense'!$A$105:$A$134,0)),"")</f>
        <v>1.022408505</v>
      </c>
      <c r="K517" s="11">
        <f t="array" ref="K517">ifna(INDEX('Team Defense Hashtag Basketball'!N:N,MATCH(B517&amp;D517,'Team Defense Hashtag Basketball'!A:A,0)),"")</f>
        <v>1.086247086</v>
      </c>
      <c r="L517" s="11">
        <f t="shared" ref="L517:L518" si="300">I517*0.1+J517*0.4+K517*0.5</f>
        <v>1.053692702</v>
      </c>
      <c r="M517" s="13">
        <f t="shared" ref="M517:M518" si="301">(F517+G517)/2*L517</f>
        <v>0.3282996602</v>
      </c>
      <c r="N517" s="14">
        <f t="shared" ref="N517:N518" si="302">M517*L517*H517</f>
        <v>0</v>
      </c>
      <c r="O517" s="15"/>
      <c r="P517" s="9" t="str">
        <f t="shared" ref="P517:P518" si="303">if(O517="","",N517-O517)</f>
        <v/>
      </c>
      <c r="Q517" s="16">
        <f>iferror(if(L517&gt;1,(L517-1)/'Matchup Rating'!$E$4+5,(L517-1)/'Matchup Rating'!$E$9+5),"")</f>
        <v>6.609438257</v>
      </c>
      <c r="R517" s="17">
        <f t="array" ref="R517">IFNA(INDEX('Player Page'!J:J,MATCH(A517,'Player Page'!A:A,0)),"")</f>
        <v>1</v>
      </c>
      <c r="S517" s="10">
        <f t="array" ref="S517">IFNA(INDEX('Player Page'!K:K,MATCH(A517,'Player Page'!A:A,0)),"")</f>
        <v>2.6</v>
      </c>
      <c r="T517" s="10">
        <f t="array" ref="T517">IFNA(INDEX('Player Page'!L:L,MATCH(A517,'Player Page'!A:A,0)),"")</f>
        <v>37.9</v>
      </c>
      <c r="U517" s="18">
        <f t="array" ref="U517">ifna(IF(OR(B517="PG",B517="SG"),XLOOKUP(D517,'Opponent Shot Stats'!$A$41:$A$70,'Opponent Shot Stats'!$R$41:$R$70),IF(OR(B517="SF",B517="PF"),XLOOKUP(D517,'Opponent Shot Stats'!$A$111:$A$140,'Opponent Shot Stats'!$R$111:$R$140),XLOOKUP(D517,'Opponent Shot Stats'!$A$181:$A$210,'Opponent Shot Stats'!$R$181:$R$210))),"")</f>
        <v>0.7046979866</v>
      </c>
      <c r="V517" s="19">
        <f t="shared" ref="V517:V518" si="304">R517*U517</f>
        <v>0.7046979866</v>
      </c>
      <c r="W517" s="20">
        <f t="shared" ref="W517:W518" si="305">V517-R517</f>
        <v>-0.2953020134</v>
      </c>
      <c r="X517" s="9" t="str">
        <f t="array" ref="X517">ifna(XLOOKUP(A517,'Recent Minutes Tracker'!A:A,'Recent Minutes Tracker'!O:O),"")</f>
        <v/>
      </c>
      <c r="Y517" s="10" t="str">
        <f t="array" ref="Y517">ifna(XLOOKUP(A517,'Recent Minutes Tracker'!A:A,'Recent Minutes Tracker'!M:M),"")</f>
        <v/>
      </c>
    </row>
    <row r="518">
      <c r="A518" s="2" t="str">
        <f>Inputs!B253</f>
        <v>Corey Kispert</v>
      </c>
      <c r="B518" s="9" t="str">
        <f t="array" ref="B518:C518">IFNA(INDEX(Inputs!C:D,MATCH(A518,Inputs!B:B,)),"")</f>
        <v>SF</v>
      </c>
      <c r="C518" s="9" t="s">
        <v>37</v>
      </c>
      <c r="D518" s="9" t="str">
        <f t="array" ref="D518">ifna(XLOOKUP(A518,Inputs!B:B,Inputs!F:F,""))</f>
        <v>CHI</v>
      </c>
      <c r="E518" s="10">
        <f t="array" ref="E518">IFNA(INDEX('Player Page'!E:E,MATCH(A518,'Player Page'!A:A,)),"")</f>
        <v>11.6</v>
      </c>
      <c r="F518" s="12">
        <f t="array" ref="F518">IFNA(INDEX('Player Page'!F:F,MATCH(A518,'Player Page'!A:A,)),"")</f>
        <v>0.5296803653</v>
      </c>
      <c r="G518" s="12">
        <f t="array" ref="G518">XLOOKUP(A518,'PPM L10'!B:B,'PPM L10'!X:X)</f>
        <v>0.4722222222</v>
      </c>
      <c r="H518" s="12">
        <f t="array" ref="H518">ifna(XLOOKUP(A518,'Recent Minutes Tracker'!A:A,'Recent Minutes Tracker'!P:P,""))</f>
        <v>38.63333333</v>
      </c>
      <c r="I518" s="11">
        <f t="array" ref="I518">IFNA(INDEX('Opponent Defense'!$E$37:$E$67,MATCH(D518,'Opponent Defense'!$A$37:$A$67,0)),"")</f>
        <v>1.016057568</v>
      </c>
      <c r="J518" s="11">
        <f t="array" ref="J518">IFNA(INDEX('Opponent Defense'!$E$105:$E$134,MATCH(D518,'Opponent Defense'!$A$105:$A$134,0)),"")</f>
        <v>1.022408505</v>
      </c>
      <c r="K518" s="11">
        <f t="array" ref="K518">ifna(INDEX('Team Defense Hashtag Basketball'!N:N,MATCH(B518&amp;D518,'Team Defense Hashtag Basketball'!A:A,0)),"")</f>
        <v>1.086247086</v>
      </c>
      <c r="L518" s="11">
        <f t="shared" si="300"/>
        <v>1.053692702</v>
      </c>
      <c r="M518" s="13">
        <f t="shared" si="301"/>
        <v>0.5278487223</v>
      </c>
      <c r="N518" s="14">
        <f t="shared" si="302"/>
        <v>21.48748705</v>
      </c>
      <c r="O518" s="15"/>
      <c r="P518" s="9" t="str">
        <f t="shared" si="303"/>
        <v/>
      </c>
      <c r="Q518" s="16">
        <f>iferror(if(L518&gt;1,(L518-1)/'Matchup Rating'!$E$4+5,(L518-1)/'Matchup Rating'!$E$9+5),"")</f>
        <v>6.609438257</v>
      </c>
      <c r="R518" s="17">
        <f t="array" ref="R518">IFNA(INDEX('Player Page'!J:J,MATCH(A518,'Player Page'!A:A,0)),"")</f>
        <v>2</v>
      </c>
      <c r="S518" s="10">
        <f t="array" ref="S518">IFNA(INDEX('Player Page'!K:K,MATCH(A518,'Player Page'!A:A,0)),"")</f>
        <v>5.4</v>
      </c>
      <c r="T518" s="10">
        <f t="array" ref="T518">IFNA(INDEX('Player Page'!L:L,MATCH(A518,'Player Page'!A:A,0)),"")</f>
        <v>36.8</v>
      </c>
      <c r="U518" s="18">
        <f t="array" ref="U518">ifna(IF(OR(B518="PG",B518="SG"),XLOOKUP(D518,'Opponent Shot Stats'!$A$41:$A$70,'Opponent Shot Stats'!$R$41:$R$70),IF(OR(B518="SF",B518="PF"),XLOOKUP(D518,'Opponent Shot Stats'!$A$111:$A$140,'Opponent Shot Stats'!$R$111:$R$140),XLOOKUP(D518,'Opponent Shot Stats'!$A$181:$A$210,'Opponent Shot Stats'!$R$181:$R$210))),"")</f>
        <v>0.7046979866</v>
      </c>
      <c r="V518" s="19">
        <f t="shared" si="304"/>
        <v>1.409395973</v>
      </c>
      <c r="W518" s="20">
        <f t="shared" si="305"/>
        <v>-0.5906040268</v>
      </c>
      <c r="X518" s="9" t="str">
        <f t="array" ref="X518">ifna(XLOOKUP(A518,'Recent Minutes Tracker'!A:A,'Recent Minutes Tracker'!O:O),"")</f>
        <v/>
      </c>
      <c r="Y518" s="10">
        <f t="array" ref="Y518">ifna(XLOOKUP(A518,'Recent Minutes Tracker'!A:A,'Recent Minutes Tracker'!M:M),"")</f>
        <v>0.5</v>
      </c>
    </row>
    <row r="519" hidden="1">
      <c r="A519" s="2" t="str">
        <f>Inputs!B85</f>
        <v>Vlatko Cancar</v>
      </c>
      <c r="B519" s="9" t="str">
        <f t="array" ref="B519:C519">IFNA(INDEX(Inputs!C:D,MATCH(A519,Inputs!B:B,)),"")</f>
        <v>SF</v>
      </c>
      <c r="C519" s="9" t="s">
        <v>43</v>
      </c>
      <c r="D519" s="9" t="str">
        <f t="array" ref="D519">ifna(INDEX(Inputs!F:F,MATCH(A519,Inputs!B:B,0)),"")</f>
        <v>SAS</v>
      </c>
      <c r="E519" s="10" t="str">
        <f t="array" ref="E519">IFNA(INDEX('Player Page'!E:E,MATCH(A519,'Player Page'!A:A,)),"")</f>
        <v/>
      </c>
      <c r="F519" s="10"/>
      <c r="G519" s="10"/>
      <c r="H519" s="12" t="str">
        <f t="array" ref="H519">ifna(XLOOKUP(A519,'Recent Minutes Tracker'!A:A,'Recent Minutes Tracker'!P:P,""))</f>
        <v/>
      </c>
      <c r="I519" s="11">
        <f t="array" ref="I519">IFNA(INDEX('Opponent Defense'!$D$37:$D$67,MATCH(D519,'Opponent Defense'!$A$37:$A$67)),"")</f>
        <v>1.019289039</v>
      </c>
      <c r="J519" s="11"/>
      <c r="K519" s="11">
        <f t="array" ref="K519">ifna(INDEX('Team Defense Hashtag Basketball'!N:N,MATCH(B519&amp;D519,'Team Defense Hashtag Basketball'!A:A,0)),"")</f>
        <v>0.7692307692</v>
      </c>
      <c r="L519" s="11"/>
      <c r="M519" s="11"/>
    </row>
    <row r="520">
      <c r="A520" s="2" t="str">
        <f>Inputs!B17</f>
        <v>Deni Avdija</v>
      </c>
      <c r="B520" s="9" t="str">
        <f t="array" ref="B520:C520">IFNA(INDEX(Inputs!C:D,MATCH(A520,Inputs!B:B,)),"")</f>
        <v>SF</v>
      </c>
      <c r="C520" s="9" t="s">
        <v>37</v>
      </c>
      <c r="D520" s="9" t="str">
        <f t="array" ref="D520">ifna(XLOOKUP(A520,Inputs!B:B,Inputs!F:F,""))</f>
        <v>CHI</v>
      </c>
      <c r="E520" s="10">
        <f t="array" ref="E520">IFNA(INDEX('Player Page'!E:E,MATCH(A520,'Player Page'!A:A,)),"")</f>
        <v>12.4</v>
      </c>
      <c r="F520" s="12">
        <f t="array" ref="F520">IFNA(INDEX('Player Page'!F:F,MATCH(A520,'Player Page'!A:A,)),"")</f>
        <v>0.4509090909</v>
      </c>
      <c r="G520" s="12">
        <f t="array" ref="G520">XLOOKUP(A520,'PPM L10'!B:B,'PPM L10'!X:X)</f>
        <v>0.55</v>
      </c>
      <c r="H520" s="12">
        <f t="array" ref="H520">ifna(XLOOKUP(A520,'Recent Minutes Tracker'!A:A,'Recent Minutes Tracker'!P:P,""))</f>
        <v>35.06666667</v>
      </c>
      <c r="I520" s="11">
        <f t="array" ref="I520">IFNA(INDEX('Opponent Defense'!$E$37:$E$67,MATCH(D520,'Opponent Defense'!$A$37:$A$67,0)),"")</f>
        <v>1.016057568</v>
      </c>
      <c r="J520" s="11">
        <f t="array" ref="J520">IFNA(INDEX('Opponent Defense'!$E$105:$E$134,MATCH(D520,'Opponent Defense'!$A$105:$A$134,0)),"")</f>
        <v>1.022408505</v>
      </c>
      <c r="K520" s="11">
        <f t="array" ref="K520">ifna(INDEX('Team Defense Hashtag Basketball'!N:N,MATCH(B520&amp;D520,'Team Defense Hashtag Basketball'!A:A,0)),"")</f>
        <v>1.086247086</v>
      </c>
      <c r="L520" s="11">
        <f>I520*0.1+J520*0.4+K520*0.5</f>
        <v>1.053692702</v>
      </c>
      <c r="M520" s="13">
        <f>(F520+G520)/2*L520</f>
        <v>0.5273253023</v>
      </c>
      <c r="N520" s="14">
        <f>M520*L520*H520</f>
        <v>19.48440138</v>
      </c>
      <c r="O520" s="15"/>
      <c r="P520" s="9" t="str">
        <f>if(O520="","",N520-O520)</f>
        <v/>
      </c>
      <c r="Q520" s="16">
        <f>iferror(if(L520&gt;1,(L520-1)/'Matchup Rating'!$E$4+5,(L520-1)/'Matchup Rating'!$E$9+5),"")</f>
        <v>6.609438257</v>
      </c>
      <c r="R520" s="17">
        <f t="array" ref="R520">IFNA(INDEX('Player Page'!J:J,MATCH(A520,'Player Page'!A:A,0)),"")</f>
        <v>1</v>
      </c>
      <c r="S520" s="10">
        <f t="array" ref="S520">IFNA(INDEX('Player Page'!K:K,MATCH(A520,'Player Page'!A:A,0)),"")</f>
        <v>2.6</v>
      </c>
      <c r="T520" s="10">
        <f t="array" ref="T520">IFNA(INDEX('Player Page'!L:L,MATCH(A520,'Player Page'!A:A,0)),"")</f>
        <v>38.2</v>
      </c>
      <c r="U520" s="18">
        <f t="array" ref="U520">ifna(IF(OR(B520="PG",B520="SG"),XLOOKUP(D520,'Opponent Shot Stats'!$A$41:$A$70,'Opponent Shot Stats'!$R$41:$R$70),IF(OR(B520="SF",B520="PF"),XLOOKUP(D520,'Opponent Shot Stats'!$A$111:$A$140,'Opponent Shot Stats'!$R$111:$R$140),XLOOKUP(D520,'Opponent Shot Stats'!$A$181:$A$210,'Opponent Shot Stats'!$R$181:$R$210))),"")</f>
        <v>0.7046979866</v>
      </c>
      <c r="V520" s="19">
        <f>R520*U520</f>
        <v>0.7046979866</v>
      </c>
      <c r="W520" s="20">
        <f>V520-R520</f>
        <v>-0.2953020134</v>
      </c>
      <c r="X520" s="9" t="str">
        <f t="array" ref="X520">ifna(XLOOKUP(A520,'Recent Minutes Tracker'!A:A,'Recent Minutes Tracker'!O:O),"")</f>
        <v/>
      </c>
      <c r="Y520" s="10">
        <f t="array" ref="Y520">ifna(XLOOKUP(A520,'Recent Minutes Tracker'!A:A,'Recent Minutes Tracker'!M:M),"")</f>
        <v>-2.2</v>
      </c>
    </row>
    <row r="521" hidden="1">
      <c r="A521" s="2" t="str">
        <f>Inputs!B88</f>
        <v>Wendell Carter Jr.</v>
      </c>
      <c r="B521" s="9" t="str">
        <f t="array" ref="B521:C521">IFNA(INDEX(Inputs!C:D,MATCH(A521,Inputs!B:B,)),"")</f>
        <v>PF</v>
      </c>
      <c r="C521" s="9" t="s">
        <v>31</v>
      </c>
      <c r="D521" s="9" t="str">
        <f t="array" ref="D521">ifna(INDEX(Inputs!F:F,MATCH(A521,Inputs!B:B,0)),"")</f>
        <v>PHI</v>
      </c>
      <c r="E521" s="10" t="str">
        <f t="array" ref="E521">IFNA(INDEX('Player Page'!E:E,MATCH(A521,'Player Page'!A:A,)),"")</f>
        <v/>
      </c>
      <c r="F521" s="10"/>
      <c r="G521" s="10"/>
      <c r="H521" s="12" t="str">
        <f t="array" ref="H521">ifna(XLOOKUP(A521,'Recent Minutes Tracker'!A:A,'Recent Minutes Tracker'!P:P,""))</f>
        <v/>
      </c>
      <c r="I521" s="11">
        <f t="array" ref="I521">IFNA(INDEX('Opponent Defense'!$D$37:$D$67,MATCH(D521,'Opponent Defense'!$A$37:$A$67)),"")</f>
        <v>1.038412169</v>
      </c>
      <c r="J521" s="11"/>
      <c r="K521" s="11">
        <f t="array" ref="K521">ifna(INDEX('Team Defense Hashtag Basketball'!N:N,MATCH(B521&amp;D521,'Team Defense Hashtag Basketball'!A:A,0)),"")</f>
        <v>1.117318436</v>
      </c>
      <c r="L521" s="11"/>
      <c r="M521" s="11"/>
    </row>
    <row r="522" hidden="1">
      <c r="A522" s="2" t="str">
        <f>Inputs!B331</f>
        <v>Wendell Moore, Jr.</v>
      </c>
      <c r="B522" s="9" t="str">
        <f t="array" ref="B522:C522">IFNA(INDEX(Inputs!C:D,MATCH(A522,Inputs!B:B,)),"")</f>
        <v>SF</v>
      </c>
      <c r="C522" s="9" t="s">
        <v>51</v>
      </c>
      <c r="D522" s="9" t="str">
        <f t="array" ref="D522">ifna(INDEX(Inputs!F:F,MATCH(A522,Inputs!B:B,0)),"")</f>
        <v>ATL</v>
      </c>
      <c r="E522" s="10" t="str">
        <f t="array" ref="E522">IFNA(INDEX('Player Page'!E:E,MATCH(A522,'Player Page'!A:A,)),"")</f>
        <v/>
      </c>
      <c r="F522" s="10"/>
      <c r="G522" s="10"/>
      <c r="H522" s="12" t="str">
        <f t="array" ref="H522">ifna(XLOOKUP(A522,'Recent Minutes Tracker'!A:A,'Recent Minutes Tracker'!P:P,""))</f>
        <v/>
      </c>
      <c r="I522" s="11" t="str">
        <f t="array" ref="I522">IFNA(INDEX('Opponent Defense'!$D$37:$D$67,MATCH(D522,'Opponent Defense'!$A$37:$A$67)),"")</f>
        <v/>
      </c>
      <c r="J522" s="11"/>
      <c r="K522" s="11">
        <f t="array" ref="K522">ifna(INDEX('Team Defense Hashtag Basketball'!N:N,MATCH(B522&amp;D522,'Team Defense Hashtag Basketball'!A:A,0)),"")</f>
        <v>1.198135198</v>
      </c>
      <c r="L522" s="11"/>
      <c r="M522" s="11"/>
    </row>
    <row r="523" hidden="1">
      <c r="A523" s="2" t="str">
        <f>Inputs!B23</f>
        <v>Wesley Matthews</v>
      </c>
      <c r="B523" s="9" t="str">
        <f t="array" ref="B523:C523">IFNA(INDEX(Inputs!C:D,MATCH(A523,Inputs!B:B,)),"")</f>
        <v>SG</v>
      </c>
      <c r="C523" s="9" t="s">
        <v>26</v>
      </c>
      <c r="D523" s="9" t="str">
        <f t="array" ref="D523">ifna(INDEX(Inputs!F:F,MATCH(A523,Inputs!B:B,0)),"")</f>
        <v>MIN</v>
      </c>
      <c r="E523" s="10" t="str">
        <f t="array" ref="E523">IFNA(INDEX('Player Page'!E:E,MATCH(A523,'Player Page'!A:A,)),"")</f>
        <v/>
      </c>
      <c r="F523" s="10"/>
      <c r="G523" s="10"/>
      <c r="H523" s="12">
        <f t="array" ref="H523">ifna(XLOOKUP(A523,'Recent Minutes Tracker'!A:A,'Recent Minutes Tracker'!P:P,""))</f>
        <v>12.66666667</v>
      </c>
      <c r="I523" s="11">
        <f t="array" ref="I523">IFNA(INDEX('Opponent Defense'!$D$37:$D$67,MATCH(D523,'Opponent Defense'!$A$37:$A$67,0)),"")</f>
        <v>0.9090035889</v>
      </c>
      <c r="J523" s="11"/>
      <c r="K523" s="11">
        <f t="array" ref="K523">ifna(INDEX('Team Defense Hashtag Basketball'!N:N,MATCH(B523&amp;D523,'Team Defense Hashtag Basketball'!A:A,0)),"")</f>
        <v>0.899318698</v>
      </c>
      <c r="L523" s="11"/>
      <c r="M523" s="11"/>
    </row>
    <row r="524" hidden="1">
      <c r="A524" s="2" t="str">
        <f>Inputs!B467</f>
        <v>Xavier Tillman, Sr.</v>
      </c>
      <c r="B524" s="9" t="str">
        <f t="array" ref="B524:C524">IFNA(INDEX(Inputs!C:D,MATCH(A524,Inputs!B:B,)),"")</f>
        <v>PF</v>
      </c>
      <c r="C524" s="9" t="s">
        <v>40</v>
      </c>
      <c r="D524" s="9" t="str">
        <f t="array" ref="D524">ifna(INDEX(Inputs!F:F,MATCH(A524,Inputs!B:B,0)),"")</f>
        <v>LAL</v>
      </c>
      <c r="E524" s="10" t="str">
        <f t="array" ref="E524">IFNA(INDEX('Player Page'!E:E,MATCH(A524,'Player Page'!A:A,)),"")</f>
        <v/>
      </c>
      <c r="F524" s="10"/>
      <c r="G524" s="10"/>
      <c r="H524" s="12" t="str">
        <f t="array" ref="H524">ifna(XLOOKUP(A524,'Recent Minutes Tracker'!A:A,'Recent Minutes Tracker'!P:P,""))</f>
        <v/>
      </c>
      <c r="I524" s="11">
        <f t="array" ref="I524">IFNA(INDEX('Opponent Defense'!$D$37:$D$67,MATCH(D524,'Opponent Defense'!$A$37:$A$67)),"")</f>
        <v>0.9097894709</v>
      </c>
      <c r="J524" s="11"/>
      <c r="K524" s="11">
        <f t="array" ref="K524">ifna(INDEX('Team Defense Hashtag Basketball'!N:N,MATCH(B524&amp;D524,'Team Defense Hashtag Basketball'!A:A,0)),"")</f>
        <v>1.024208566</v>
      </c>
      <c r="L524" s="11"/>
      <c r="M524" s="11"/>
    </row>
    <row r="525" hidden="1">
      <c r="A525" s="2" t="str">
        <f>Inputs!B437</f>
        <v>Yuta Watanabe</v>
      </c>
      <c r="B525" s="9" t="str">
        <f t="array" ref="B525:C525">IFNA(INDEX(Inputs!C:D,MATCH(A525,Inputs!B:B,)),"")</f>
        <v>SF</v>
      </c>
      <c r="C525" s="9" t="s">
        <v>42</v>
      </c>
      <c r="D525" s="9" t="str">
        <f t="array" ref="D525">ifna(INDEX(Inputs!F:F,MATCH(A525,Inputs!B:B,0)),"")</f>
        <v>SAC</v>
      </c>
      <c r="E525" s="10" t="str">
        <f t="array" ref="E525">IFNA(INDEX('Player Page'!E:E,MATCH(A525,'Player Page'!A:A,)),"")</f>
        <v/>
      </c>
      <c r="F525" s="10"/>
      <c r="G525" s="10"/>
      <c r="H525" s="12">
        <f t="array" ref="H525">ifna(XLOOKUP(A525,'Recent Minutes Tracker'!A:A,'Recent Minutes Tracker'!P:P,""))</f>
        <v>14.7</v>
      </c>
      <c r="I525" s="11">
        <f t="array" ref="I525">IFNA(INDEX('Opponent Defense'!$D$37:$D$67,MATCH(D525,'Opponent Defense'!$A$37:$A$67)),"")</f>
        <v>1.019289039</v>
      </c>
      <c r="J525" s="11"/>
      <c r="K525" s="11">
        <f t="array" ref="K525">ifna(INDEX('Team Defense Hashtag Basketball'!N:N,MATCH(B525&amp;D525,'Team Defense Hashtag Basketball'!A:A,0)),"")</f>
        <v>1.020979021</v>
      </c>
      <c r="L525" s="11"/>
      <c r="M525" s="11"/>
      <c r="N525" s="14">
        <f>E525*I525*K525</f>
        <v>0</v>
      </c>
      <c r="O525" s="11"/>
      <c r="Q525" s="11"/>
    </row>
    <row r="526">
      <c r="A526" s="2" t="str">
        <f>Inputs!B374</f>
        <v>Jordan Poole</v>
      </c>
      <c r="B526" s="9" t="str">
        <f t="array" ref="B526:C526">IFNA(INDEX(Inputs!C:D,MATCH(A526,Inputs!B:B,)),"")</f>
        <v>SG</v>
      </c>
      <c r="C526" s="9" t="s">
        <v>37</v>
      </c>
      <c r="D526" s="9" t="str">
        <f t="array" ref="D526">ifna(XLOOKUP(A526,Inputs!B:B,Inputs!F:F,""))</f>
        <v>CHI</v>
      </c>
      <c r="E526" s="10">
        <f t="array" ref="E526">IFNA(INDEX('Player Page'!E:E,MATCH(A526,'Player Page'!A:A,)),"")</f>
        <v>16.5</v>
      </c>
      <c r="F526" s="12">
        <f t="array" ref="F526">IFNA(INDEX('Player Page'!F:F,MATCH(A526,'Player Page'!A:A,)),"")</f>
        <v>0.5631399317</v>
      </c>
      <c r="G526" s="12">
        <f t="array" ref="G526">XLOOKUP(A526,'PPM L10'!B:B,'PPM L10'!X:X)</f>
        <v>0.5944444444</v>
      </c>
      <c r="H526" s="12">
        <f t="array" ref="H526">ifna(XLOOKUP(A526,'Recent Minutes Tracker'!A:A,'Recent Minutes Tracker'!P:P,""))</f>
        <v>36.03333333</v>
      </c>
      <c r="I526" s="11">
        <f t="array" ref="I526">IFNA(INDEX('Opponent Defense'!$E$37:$E$67,MATCH(D526,'Opponent Defense'!$A$37:$A$67,0)),"")</f>
        <v>1.016057568</v>
      </c>
      <c r="J526" s="11">
        <f t="array" ref="J526">IFNA(INDEX('Opponent Defense'!$E$105:$E$134,MATCH(D526,'Opponent Defense'!$A$105:$A$134,0)),"")</f>
        <v>1.022408505</v>
      </c>
      <c r="K526" s="11">
        <f t="array" ref="K526">ifna(INDEX('Team Defense Hashtag Basketball'!N:N,MATCH(B526&amp;D526,'Team Defense Hashtag Basketball'!A:A,0)),"")</f>
        <v>1.053747161</v>
      </c>
      <c r="L526" s="11">
        <f t="shared" ref="L526:L527" si="306">I526*0.1+J526*0.4+K526*0.5</f>
        <v>1.03744274</v>
      </c>
      <c r="M526" s="13">
        <f t="shared" ref="M526:M527" si="307">(F526+G526)/2*L526</f>
        <v>0.6004637533</v>
      </c>
      <c r="N526" s="14">
        <f>M526*L526*H526</f>
        <v>22.44684829</v>
      </c>
      <c r="O526" s="15"/>
      <c r="P526" s="9" t="str">
        <f t="shared" ref="P526:P527" si="308">if(O526="","",N526-O526)</f>
        <v/>
      </c>
      <c r="Q526" s="16">
        <f>iferror(if(L526&gt;1,(L526-1)/'Matchup Rating'!$E$4+5,(L526-1)/'Matchup Rating'!$E$9+5),"")</f>
        <v>6.122345779</v>
      </c>
      <c r="R526" s="17">
        <f t="array" ref="R526">IFNA(INDEX('Player Page'!J:J,MATCH(A526,'Player Page'!A:A,0)),"")</f>
        <v>2</v>
      </c>
      <c r="S526" s="10">
        <f t="array" ref="S526">IFNA(INDEX('Player Page'!K:K,MATCH(A526,'Player Page'!A:A,0)),"")</f>
        <v>6.4</v>
      </c>
      <c r="T526" s="10">
        <f t="array" ref="T526">IFNA(INDEX('Player Page'!L:L,MATCH(A526,'Player Page'!A:A,0)),"")</f>
        <v>30.4</v>
      </c>
      <c r="U526" s="18">
        <f t="array" ref="U526">ifna(IF(OR(B526="PG",B526="SG"),XLOOKUP(D526,'Opponent Shot Stats'!$A$41:$A$70,'Opponent Shot Stats'!$R$41:$R$70),IF(OR(B526="SF",B526="PF"),XLOOKUP(D526,'Opponent Shot Stats'!$A$111:$A$140,'Opponent Shot Stats'!$R$111:$R$140),XLOOKUP(D526,'Opponent Shot Stats'!$A$181:$A$210,'Opponent Shot Stats'!$R$181:$R$210))),"")</f>
        <v>1.171969046</v>
      </c>
      <c r="V526" s="19">
        <f t="shared" ref="V526:V527" si="309">R526*U526</f>
        <v>2.343938091</v>
      </c>
      <c r="W526" s="20">
        <f t="shared" ref="W526:W527" si="310">V526-R526</f>
        <v>0.3439380911</v>
      </c>
      <c r="X526" s="9" t="str">
        <f t="array" ref="X526">ifna(XLOOKUP(A526,'Recent Minutes Tracker'!A:A,'Recent Minutes Tracker'!O:O),"")</f>
        <v/>
      </c>
      <c r="Y526" s="10">
        <f t="array" ref="Y526">ifna(XLOOKUP(A526,'Recent Minutes Tracker'!A:A,'Recent Minutes Tracker'!M:M),"")</f>
        <v>0.1</v>
      </c>
    </row>
    <row r="527" hidden="1">
      <c r="A527" s="2" t="str">
        <f>Inputs!B264</f>
        <v>Zach LaVine</v>
      </c>
      <c r="B527" s="9" t="str">
        <f t="array" ref="B527:C527">IFNA(INDEX(Inputs!C:D,MATCH(A527,Inputs!B:B,)),"")</f>
        <v>SG</v>
      </c>
      <c r="C527" s="9" t="s">
        <v>30</v>
      </c>
      <c r="D527" s="9" t="str">
        <f t="array" ref="D527">ifna(INDEX(Inputs!F:F,MATCH(A527,Inputs!B:B,0)),"")</f>
        <v>WAS</v>
      </c>
      <c r="E527" s="10" t="str">
        <f t="array" ref="E527">IFNA(INDEX('Player Page'!E:E,MATCH(A527,'Player Page'!A:A,)),"")</f>
        <v/>
      </c>
      <c r="F527" s="12" t="str">
        <f t="array" ref="F527">IFNA(INDEX('Player Page'!F:F,MATCH(A527,'Player Page'!A:A,)),"")</f>
        <v/>
      </c>
      <c r="G527" s="12">
        <f t="array" ref="G527">XLOOKUP(A527,'PPM L10'!B:B,'PPM L10'!X:X)</f>
        <v>0.4944444444</v>
      </c>
      <c r="H527" s="12">
        <f t="array" ref="H527">ifna(XLOOKUP(A527,'Recent Minutes Tracker'!A:A,'Recent Minutes Tracker'!P:P,""))</f>
        <v>0</v>
      </c>
      <c r="I527" s="11">
        <f t="array" ref="I527">IFNA(INDEX('Opponent Defense'!$E$37:$E$67,MATCH(D527,'Opponent Defense'!$A$37:$A$67,0)),"")</f>
        <v>1.072642422</v>
      </c>
      <c r="J527" s="11">
        <f t="array" ref="J527">IFNA(INDEX('Opponent Defense'!$E$105:$E$134,MATCH(D527,'Opponent Defense'!$A$105:$A$134,0)),"")</f>
        <v>1.044587398</v>
      </c>
      <c r="K527" s="11">
        <f t="array" ref="K527">ifna(INDEX('Team Defense Hashtag Basketball'!N:N,MATCH(B527&amp;D527,'Team Defense Hashtag Basketball'!A:A,0)),"")</f>
        <v>1.108251325</v>
      </c>
      <c r="L527" s="11">
        <f t="shared" si="306"/>
        <v>1.079224864</v>
      </c>
      <c r="M527" s="13">
        <f t="shared" si="307"/>
        <v>0.2668083692</v>
      </c>
      <c r="N527" s="14">
        <f t="shared" ref="N527:N529" si="311">E527*I527*K527</f>
        <v>0</v>
      </c>
      <c r="O527" s="15"/>
      <c r="P527" s="9" t="str">
        <f t="shared" si="308"/>
        <v/>
      </c>
      <c r="Q527" s="16">
        <f>iferror(if(L527&gt;1,(L527-1)/'Matchup Rating'!$E$4+5,(L527-1)/'Matchup Rating'!$E$9+5),"")</f>
        <v>7.374764578</v>
      </c>
      <c r="R527" s="17" t="str">
        <f t="array" ref="R527">IFNA(INDEX('Player Page'!J:J,MATCH(A527,'Player Page'!A:A,0)),"")</f>
        <v/>
      </c>
      <c r="S527" s="10" t="str">
        <f t="array" ref="S527">IFNA(INDEX('Player Page'!K:K,MATCH(A527,'Player Page'!A:A,0)),"")</f>
        <v/>
      </c>
      <c r="T527" s="10" t="str">
        <f t="array" ref="T527">IFNA(INDEX('Player Page'!L:L,MATCH(A527,'Player Page'!A:A,0)),"")</f>
        <v/>
      </c>
      <c r="U527" s="18">
        <f t="array" ref="U527">ifna(IF(OR(B527="PG",B527="SG"),XLOOKUP(D527,'Opponent Shot Stats'!$A$41:$A$69,'Opponent Shot Stats'!$R$41:$R$69),IF(OR(B527="SF",B527="PF"),XLOOKUP(D527,'Opponent Shot Stats'!$A$111:$A$140,'Opponent Shot Stats'!$R$111:$R$140),XLOOKUP(D527,'Opponent Shot Stats'!$A$181:$A$210,'Opponent Shot Stats'!$R$181:$R$210))),"")</f>
        <v>0.6483233018</v>
      </c>
      <c r="V527" s="19">
        <f t="shared" si="309"/>
        <v>0</v>
      </c>
      <c r="W527" s="20">
        <f t="shared" si="310"/>
        <v>0</v>
      </c>
    </row>
    <row r="528" hidden="1">
      <c r="A528" s="2" t="str">
        <f>Inputs!B348</f>
        <v>Zeke Nnaji</v>
      </c>
      <c r="B528" s="9" t="str">
        <f t="array" ref="B528:C528">IFNA(INDEX(Inputs!C:D,MATCH(A528,Inputs!B:B,)),"")</f>
        <v>PF</v>
      </c>
      <c r="C528" s="9" t="s">
        <v>43</v>
      </c>
      <c r="D528" s="9" t="str">
        <f t="array" ref="D528">ifna(INDEX(Inputs!F:F,MATCH(A528,Inputs!B:B,0)),"")</f>
        <v>SAS</v>
      </c>
      <c r="E528" s="10">
        <f t="array" ref="E528">IFNA(INDEX('Player Page'!E:E,MATCH(A528,'Player Page'!A:A,)),"")</f>
        <v>3.1</v>
      </c>
      <c r="F528" s="10"/>
      <c r="G528" s="10"/>
      <c r="H528" s="12">
        <f t="array" ref="H528">ifna(XLOOKUP(A528,'Recent Minutes Tracker'!A:A,'Recent Minutes Tracker'!P:P,""))</f>
        <v>14</v>
      </c>
      <c r="I528" s="11">
        <f t="array" ref="I528">IFNA(INDEX('Opponent Defense'!$D$37:$D$67,MATCH(D528,'Opponent Defense'!$A$37:$A$67,0)),"")</f>
        <v>1.067751766</v>
      </c>
      <c r="J528" s="11"/>
      <c r="K528" s="11">
        <f t="array" ref="K528">ifna(INDEX('Team Defense Hashtag Basketball'!N:N,MATCH(B528&amp;D528,'Team Defense Hashtag Basketball'!A:A,0)),"")</f>
        <v>0.9869646182</v>
      </c>
      <c r="L528" s="11"/>
      <c r="M528" s="11"/>
      <c r="N528" s="14">
        <f t="shared" si="311"/>
        <v>3.266882964</v>
      </c>
      <c r="O528" s="11"/>
      <c r="P528" s="16">
        <f>N528-E528</f>
        <v>0.1668829639</v>
      </c>
      <c r="Q528" s="11"/>
    </row>
    <row r="529" hidden="1">
      <c r="A529" s="2" t="str">
        <f>Inputs!B307</f>
        <v>Ziaire Williams</v>
      </c>
      <c r="B529" s="9" t="str">
        <f t="array" ref="B529:C529">IFNA(INDEX(Inputs!C:D,MATCH(A529,Inputs!B:B,)),"")</f>
        <v>SF</v>
      </c>
      <c r="C529" s="9" t="s">
        <v>40</v>
      </c>
      <c r="D529" s="9" t="str">
        <f t="array" ref="D529">ifna(INDEX(Inputs!F:F,MATCH(A529,Inputs!B:B,0)),"")</f>
        <v>LAL</v>
      </c>
      <c r="E529" s="10">
        <f t="array" ref="E529">IFNA(INDEX('Player Page'!E:E,MATCH(A529,'Player Page'!A:A,)),"")</f>
        <v>7.7</v>
      </c>
      <c r="F529" s="10"/>
      <c r="G529" s="10"/>
      <c r="H529" s="12" t="str">
        <f t="array" ref="H529">ifna(XLOOKUP(A529,'Recent Minutes Tracker'!A:A,'Recent Minutes Tracker'!P:P,""))</f>
        <v/>
      </c>
      <c r="I529" s="11">
        <f t="array" ref="I529">IFNA(INDEX('Opponent Defense'!$E$37:$E$67,MATCH(D529,'Opponent Defense'!$A$37:$A$67,0)),"")</f>
        <v>1.062932447</v>
      </c>
      <c r="J529" s="11"/>
      <c r="K529" s="11">
        <f t="array" ref="K529">ifna(INDEX('Team Defense Hashtag Basketball'!N:N,MATCH(B529&amp;D529,'Team Defense Hashtag Basketball'!A:A,0)),"")</f>
        <v>0.9976689977</v>
      </c>
      <c r="L529" s="11"/>
      <c r="M529" s="11"/>
      <c r="N529" s="14">
        <f t="shared" si="311"/>
        <v>8.165501563</v>
      </c>
      <c r="O529" s="16"/>
      <c r="P529" s="16">
        <f>if(D529="","",N529-E529)</f>
        <v>0.4655015634</v>
      </c>
      <c r="Q529" s="16"/>
      <c r="R529" s="17">
        <f t="array" ref="R529">IFNA(INDEX('Player Page'!J:J,MATCH(A529,'Player Page'!A:A,0)),"")</f>
        <v>1.1</v>
      </c>
      <c r="S529" s="10">
        <f t="array" ref="S529">IFNA(INDEX('Player Page'!K:K,MATCH(A529,'Player Page'!A:A,0)),"")</f>
        <v>3.5</v>
      </c>
      <c r="T529" s="10">
        <f t="array" ref="T529">IFNA(INDEX('Player Page'!L:L,MATCH(A529,'Player Page'!A:A,0)),"")</f>
        <v>31.4</v>
      </c>
      <c r="U529" s="20"/>
      <c r="V529" s="19" t="str">
        <f>#REF!*T529*#REF!/100</f>
        <v>#REF!</v>
      </c>
      <c r="W529" s="9" t="str">
        <f t="shared" ref="W529:W531" si="312">V529-R529</f>
        <v>#REF!</v>
      </c>
    </row>
    <row r="530">
      <c r="A530" s="2" t="str">
        <f>Inputs!B245</f>
        <v>Tyus Jones</v>
      </c>
      <c r="B530" s="9" t="str">
        <f t="array" ref="B530:C530">IFNA(INDEX(Inputs!C:D,MATCH(A530,Inputs!B:B,)),"")</f>
        <v>PG</v>
      </c>
      <c r="C530" s="9" t="s">
        <v>37</v>
      </c>
      <c r="D530" s="9" t="str">
        <f t="array" ref="D530">ifna(XLOOKUP(A530,Inputs!B:B,Inputs!F:F,""))</f>
        <v>CHI</v>
      </c>
      <c r="E530" s="10">
        <f t="array" ref="E530">IFNA(INDEX('Player Page'!E:E,MATCH(A530,'Player Page'!A:A,)),"")</f>
        <v>12.1</v>
      </c>
      <c r="F530" s="12">
        <f t="array" ref="F530">IFNA(INDEX('Player Page'!F:F,MATCH(A530,'Player Page'!A:A,)),"")</f>
        <v>0.4230769231</v>
      </c>
      <c r="G530" s="12">
        <f t="array" ref="G530">XLOOKUP(A530,'PPM L10'!B:B,'PPM L10'!X:X)</f>
        <v>0.2888888889</v>
      </c>
      <c r="H530" s="12" t="str">
        <f t="array" ref="H530">ifna(XLOOKUP(A530,'Recent Minutes Tracker'!A:A,'Recent Minutes Tracker'!P:P,""))</f>
        <v/>
      </c>
      <c r="I530" s="11">
        <f t="array" ref="I530">IFNA(INDEX('Opponent Defense'!$E$37:$E$67,MATCH(D530,'Opponent Defense'!$A$37:$A$67,0)),"")</f>
        <v>1.016057568</v>
      </c>
      <c r="J530" s="11">
        <f t="array" ref="J530">IFNA(INDEX('Opponent Defense'!$E$105:$E$134,MATCH(D530,'Opponent Defense'!$A$105:$A$134,0)),"")</f>
        <v>1.022408505</v>
      </c>
      <c r="K530" s="11">
        <f t="array" ref="K530">ifna(INDEX('Team Defense Hashtag Basketball'!N:N,MATCH(B530&amp;D530,'Team Defense Hashtag Basketball'!A:A,0)),"")</f>
        <v>1.040511727</v>
      </c>
      <c r="L530" s="11">
        <f t="shared" ref="L530:L531" si="313">I530*0.1+J530*0.4+K530*0.5</f>
        <v>1.030825022</v>
      </c>
      <c r="M530" s="13">
        <f t="shared" ref="M530:M531" si="314">(F530+G530)/2*L530</f>
        <v>0.3669560871</v>
      </c>
      <c r="N530" s="14">
        <f t="shared" ref="N530:N531" si="315">M530*L530*H530</f>
        <v>0</v>
      </c>
      <c r="O530" s="15"/>
      <c r="P530" s="9" t="str">
        <f t="shared" ref="P530:P531" si="316">if(O530="","",N530-O530)</f>
        <v/>
      </c>
      <c r="Q530" s="16">
        <f>iferror(if(L530&gt;1,(L530-1)/'Matchup Rating'!$E$4+5,(L530-1)/'Matchup Rating'!$E$9+5),"")</f>
        <v>5.923979769</v>
      </c>
      <c r="R530" s="17">
        <f t="array" ref="R530">IFNA(INDEX('Player Page'!J:J,MATCH(A530,'Player Page'!A:A,0)),"")</f>
        <v>1.5</v>
      </c>
      <c r="S530" s="10">
        <f t="array" ref="S530">IFNA(INDEX('Player Page'!K:K,MATCH(A530,'Player Page'!A:A,0)),"")</f>
        <v>3.7</v>
      </c>
      <c r="T530" s="10">
        <f t="array" ref="T530">IFNA(INDEX('Player Page'!L:L,MATCH(A530,'Player Page'!A:A,0)),"")</f>
        <v>39.9</v>
      </c>
      <c r="U530" s="18">
        <f t="array" ref="U530">ifna(IF(OR(B530="PG",B530="SG"),XLOOKUP(D530,'Opponent Shot Stats'!$A$41:$A$70,'Opponent Shot Stats'!$R$41:$R$70),IF(OR(B530="SF",B530="PF"),XLOOKUP(D530,'Opponent Shot Stats'!$A$111:$A$140,'Opponent Shot Stats'!$R$111:$R$140),XLOOKUP(D530,'Opponent Shot Stats'!$A$181:$A$210,'Opponent Shot Stats'!$R$181:$R$210))),"")</f>
        <v>1.171969046</v>
      </c>
      <c r="V530" s="19">
        <f t="shared" ref="V530:V531" si="317">R530*U530</f>
        <v>1.757953568</v>
      </c>
      <c r="W530" s="20">
        <f t="shared" si="312"/>
        <v>0.2579535684</v>
      </c>
      <c r="X530" s="9" t="str">
        <f t="array" ref="X530">ifna(XLOOKUP(A530,'Recent Minutes Tracker'!A:A,'Recent Minutes Tracker'!O:O),"")</f>
        <v/>
      </c>
      <c r="Y530" s="10" t="str">
        <f t="array" ref="Y530">ifna(XLOOKUP(A530,'Recent Minutes Tracker'!A:A,'Recent Minutes Tracker'!M:M),"")</f>
        <v/>
      </c>
    </row>
    <row r="531">
      <c r="A531" s="2" t="str">
        <f>Inputs!B521</f>
        <v>Kyle Kuzma</v>
      </c>
      <c r="B531" s="9" t="str">
        <f t="array" ref="B531:C531">IFNA(INDEX(Inputs!C:D,MATCH(A531,Inputs!B:B,)),"")</f>
        <v>PF</v>
      </c>
      <c r="C531" s="9" t="s">
        <v>37</v>
      </c>
      <c r="D531" s="9" t="str">
        <f t="array" ref="D531">ifna(XLOOKUP(A531,Inputs!B:B,Inputs!F:F,""))</f>
        <v>CHI</v>
      </c>
      <c r="E531" s="10">
        <f t="array" ref="E531">IFNA(INDEX('Player Page'!E:E,MATCH(A531,'Player Page'!A:A,)),"")</f>
        <v>21.8</v>
      </c>
      <c r="F531" s="12">
        <f t="array" ref="F531">IFNA(INDEX('Player Page'!F:F,MATCH(A531,'Player Page'!A:A,)),"")</f>
        <v>0.6920634921</v>
      </c>
      <c r="G531" s="12">
        <f t="array" ref="G531">XLOOKUP(A531,'PPM L10'!B:B,'PPM L10'!X:X)</f>
        <v>0.5972222222</v>
      </c>
      <c r="H531" s="12">
        <f t="array" ref="H531">ifna(XLOOKUP(A531,'Recent Minutes Tracker'!A:A,'Recent Minutes Tracker'!P:P,""))</f>
        <v>38.73333333</v>
      </c>
      <c r="I531" s="11">
        <f t="array" ref="I531">IFNA(INDEX('Opponent Defense'!$E$37:$E$67,MATCH(D531,'Opponent Defense'!$A$37:$A$67,0)),"")</f>
        <v>1.016057568</v>
      </c>
      <c r="J531" s="11">
        <f t="array" ref="J531">IFNA(INDEX('Opponent Defense'!$E$105:$E$134,MATCH(D531,'Opponent Defense'!$A$105:$A$134,0)),"")</f>
        <v>1.022408505</v>
      </c>
      <c r="K531" s="11">
        <f t="array" ref="K531">ifna(INDEX('Team Defense Hashtag Basketball'!N:N,MATCH(B531&amp;D531,'Team Defense Hashtag Basketball'!A:A,0)),"")</f>
        <v>0.8938547486</v>
      </c>
      <c r="L531" s="11">
        <f t="shared" si="313"/>
        <v>0.9574965332</v>
      </c>
      <c r="M531" s="13">
        <f t="shared" si="314"/>
        <v>0.6172433009</v>
      </c>
      <c r="N531" s="14">
        <f t="shared" si="315"/>
        <v>22.89172229</v>
      </c>
      <c r="O531" s="15"/>
      <c r="P531" s="9" t="str">
        <f t="shared" si="316"/>
        <v/>
      </c>
      <c r="Q531" s="16">
        <f>iferror(if(L531&gt;1,(L531-1)/'Matchup Rating'!$E$4+5,(L531-1)/'Matchup Rating'!$E$9+5),"")</f>
        <v>4.051707629</v>
      </c>
      <c r="R531" s="17">
        <f t="array" ref="R531">IFNA(INDEX('Player Page'!J:J,MATCH(A531,'Player Page'!A:A,0)),"")</f>
        <v>2.2</v>
      </c>
      <c r="S531" s="10">
        <f t="array" ref="S531">IFNA(INDEX('Player Page'!K:K,MATCH(A531,'Player Page'!A:A,0)),"")</f>
        <v>6.7</v>
      </c>
      <c r="T531" s="10">
        <f t="array" ref="T531">IFNA(INDEX('Player Page'!L:L,MATCH(A531,'Player Page'!A:A,0)),"")</f>
        <v>32.9</v>
      </c>
      <c r="U531" s="18">
        <f t="array" ref="U531">ifna(IF(OR(B531="PG",B531="SG"),XLOOKUP(D531,'Opponent Shot Stats'!$A$41:$A$70,'Opponent Shot Stats'!$R$41:$R$70),IF(OR(B531="SF",B531="PF"),XLOOKUP(D531,'Opponent Shot Stats'!$A$111:$A$140,'Opponent Shot Stats'!$R$111:$R$140),XLOOKUP(D531,'Opponent Shot Stats'!$A$181:$A$210,'Opponent Shot Stats'!$R$181:$R$210))),"")</f>
        <v>0.7046979866</v>
      </c>
      <c r="V531" s="19">
        <f t="shared" si="317"/>
        <v>1.55033557</v>
      </c>
      <c r="W531" s="20">
        <f t="shared" si="312"/>
        <v>-0.6496644295</v>
      </c>
      <c r="X531" s="9" t="str">
        <f t="array" ref="X531">ifna(XLOOKUP(A531,'Recent Minutes Tracker'!A:A,'Recent Minutes Tracker'!O:O),"")</f>
        <v>DNP</v>
      </c>
      <c r="Y531" s="10">
        <f t="array" ref="Y531">ifna(XLOOKUP(A531,'Recent Minutes Tracker'!A:A,'Recent Minutes Tracker'!M:M),"")</f>
        <v>0.8</v>
      </c>
    </row>
    <row r="532" hidden="1">
      <c r="A532" s="2" t="str">
        <f>Inputs!B533</f>
        <v/>
      </c>
      <c r="B532" s="9" t="str">
        <f t="array" ref="B532">IFNA(INDEX(Inputs!C:D,MATCH(A532,Inputs!B:B,)),"")</f>
        <v/>
      </c>
      <c r="R532" s="24"/>
      <c r="U532" s="20"/>
      <c r="V532" s="19"/>
    </row>
    <row r="533" hidden="1">
      <c r="A533" s="2" t="str">
        <f>Inputs!B534</f>
        <v/>
      </c>
      <c r="B533" s="9" t="str">
        <f t="array" ref="B533">IFNA(INDEX(Inputs!C:D,MATCH(A533,Inputs!B:B,)),"")</f>
        <v/>
      </c>
      <c r="R533" s="24"/>
      <c r="U533" s="20"/>
      <c r="V533" s="19"/>
    </row>
    <row r="534" hidden="1">
      <c r="A534" s="2" t="str">
        <f>Inputs!B535</f>
        <v/>
      </c>
      <c r="B534" s="9" t="str">
        <f t="array" ref="B534">IFNA(INDEX(Inputs!C:D,MATCH(A534,Inputs!B:B,)),"")</f>
        <v/>
      </c>
      <c r="R534" s="24"/>
      <c r="U534" s="20"/>
      <c r="V534" s="19"/>
    </row>
    <row r="535" hidden="1">
      <c r="A535" s="2" t="str">
        <f>Inputs!B536</f>
        <v/>
      </c>
      <c r="B535" s="9" t="str">
        <f t="array" ref="B535">IFNA(INDEX(Inputs!C:D,MATCH(A535,Inputs!B:B,)),"")</f>
        <v/>
      </c>
      <c r="R535" s="24"/>
      <c r="U535" s="20"/>
      <c r="V535" s="19"/>
    </row>
    <row r="536" hidden="1">
      <c r="A536" s="2" t="str">
        <f>Inputs!B537</f>
        <v/>
      </c>
      <c r="B536" s="9" t="str">
        <f t="array" ref="B536">IFNA(INDEX(Inputs!C:D,MATCH(A536,Inputs!B:B,)),"")</f>
        <v/>
      </c>
      <c r="R536" s="24"/>
      <c r="U536" s="20"/>
      <c r="V536" s="19"/>
    </row>
    <row r="537" hidden="1">
      <c r="A537" s="2" t="str">
        <f>Inputs!B538</f>
        <v/>
      </c>
      <c r="B537" s="9" t="str">
        <f t="array" ref="B537">IFNA(INDEX(Inputs!C:D,MATCH(A537,Inputs!B:B,)),"")</f>
        <v/>
      </c>
      <c r="R537" s="24"/>
      <c r="U537" s="20"/>
      <c r="V537" s="19"/>
    </row>
    <row r="538" hidden="1">
      <c r="A538" s="2" t="str">
        <f>Inputs!B539</f>
        <v/>
      </c>
      <c r="B538" s="9" t="str">
        <f t="array" ref="B538">IFNA(INDEX(Inputs!C:D,MATCH(A538,Inputs!B:B,)),"")</f>
        <v/>
      </c>
      <c r="R538" s="24"/>
      <c r="U538" s="20"/>
      <c r="V538" s="19"/>
    </row>
    <row r="539" hidden="1">
      <c r="A539" s="2" t="str">
        <f>Inputs!B540</f>
        <v/>
      </c>
      <c r="B539" s="9" t="str">
        <f t="array" ref="B539">IFNA(INDEX(Inputs!C:D,MATCH(A539,Inputs!B:B,)),"")</f>
        <v/>
      </c>
      <c r="R539" s="24"/>
      <c r="U539" s="20"/>
      <c r="V539" s="19"/>
    </row>
    <row r="540" hidden="1">
      <c r="A540" s="2" t="str">
        <f>Inputs!B541</f>
        <v/>
      </c>
      <c r="B540" s="9" t="str">
        <f t="array" ref="B540">IFNA(INDEX(Inputs!C:D,MATCH(A540,Inputs!B:B,)),"")</f>
        <v/>
      </c>
      <c r="R540" s="24"/>
      <c r="U540" s="20"/>
      <c r="V540" s="19"/>
    </row>
    <row r="541" hidden="1">
      <c r="A541" s="2" t="str">
        <f>Inputs!B542</f>
        <v/>
      </c>
      <c r="B541" s="9" t="str">
        <f t="array" ref="B541">IFNA(INDEX(Inputs!C:D,MATCH(A541,Inputs!B:B,)),"")</f>
        <v/>
      </c>
      <c r="R541" s="24"/>
      <c r="U541" s="20"/>
      <c r="V541" s="19"/>
    </row>
    <row r="542" hidden="1">
      <c r="A542" s="2" t="str">
        <f>Inputs!B543</f>
        <v/>
      </c>
      <c r="B542" s="9" t="str">
        <f t="array" ref="B542">IFNA(INDEX(Inputs!C:D,MATCH(A542,Inputs!B:B,)),"")</f>
        <v/>
      </c>
      <c r="R542" s="24"/>
      <c r="U542" s="20"/>
      <c r="V542" s="19"/>
    </row>
    <row r="543" hidden="1">
      <c r="A543" s="2" t="str">
        <f>Inputs!B544</f>
        <v/>
      </c>
      <c r="B543" s="9" t="str">
        <f t="array" ref="B543">IFNA(INDEX(Inputs!C:D,MATCH(A543,Inputs!B:B,)),"")</f>
        <v/>
      </c>
      <c r="R543" s="24"/>
      <c r="U543" s="20"/>
      <c r="V543" s="19"/>
    </row>
    <row r="544" hidden="1">
      <c r="A544" s="2" t="str">
        <f>Inputs!B545</f>
        <v/>
      </c>
      <c r="B544" s="9" t="str">
        <f t="array" ref="B544">IFNA(INDEX(Inputs!C:D,MATCH(A544,Inputs!B:B,)),"")</f>
        <v/>
      </c>
      <c r="R544" s="24"/>
      <c r="U544" s="20"/>
      <c r="V544" s="19"/>
    </row>
    <row r="545" hidden="1">
      <c r="A545" s="2" t="str">
        <f>Inputs!B546</f>
        <v/>
      </c>
      <c r="B545" s="9" t="str">
        <f t="array" ref="B545">IFNA(INDEX(Inputs!C:D,MATCH(A545,Inputs!B:B,)),"")</f>
        <v/>
      </c>
      <c r="R545" s="24"/>
      <c r="U545" s="20"/>
      <c r="V545" s="19"/>
    </row>
    <row r="546" hidden="1">
      <c r="A546" s="2" t="str">
        <f>Inputs!B547</f>
        <v/>
      </c>
      <c r="B546" s="9" t="str">
        <f t="array" ref="B546">IFNA(INDEX(Inputs!C:D,MATCH(A546,Inputs!B:B,)),"")</f>
        <v/>
      </c>
      <c r="R546" s="24"/>
      <c r="U546" s="20"/>
      <c r="V546" s="19"/>
    </row>
    <row r="547" hidden="1">
      <c r="A547" s="2" t="str">
        <f>Inputs!B548</f>
        <v/>
      </c>
      <c r="B547" s="9" t="str">
        <f t="array" ref="B547">IFNA(INDEX(Inputs!C:D,MATCH(A547,Inputs!B:B,)),"")</f>
        <v/>
      </c>
      <c r="R547" s="24"/>
      <c r="U547" s="20"/>
      <c r="V547" s="19"/>
    </row>
    <row r="548" hidden="1">
      <c r="A548" s="2" t="str">
        <f>Inputs!B549</f>
        <v/>
      </c>
      <c r="B548" s="9" t="str">
        <f t="array" ref="B548">IFNA(INDEX(Inputs!C:D,MATCH(A548,Inputs!B:B,)),"")</f>
        <v/>
      </c>
      <c r="R548" s="24"/>
      <c r="U548" s="20"/>
      <c r="V548" s="19"/>
    </row>
    <row r="549" hidden="1">
      <c r="A549" s="2" t="str">
        <f>Inputs!B550</f>
        <v/>
      </c>
      <c r="B549" s="9" t="str">
        <f t="array" ref="B549">IFNA(INDEX(Inputs!C:D,MATCH(A549,Inputs!B:B,)),"")</f>
        <v/>
      </c>
      <c r="R549" s="24"/>
      <c r="U549" s="20"/>
      <c r="V549" s="19"/>
    </row>
    <row r="550" hidden="1">
      <c r="A550" s="2" t="str">
        <f>Inputs!B551</f>
        <v/>
      </c>
      <c r="B550" s="9" t="str">
        <f t="array" ref="B550">IFNA(INDEX(Inputs!C:D,MATCH(A550,Inputs!B:B,)),"")</f>
        <v/>
      </c>
      <c r="R550" s="24"/>
      <c r="U550" s="20"/>
      <c r="V550" s="19"/>
    </row>
    <row r="551" hidden="1">
      <c r="A551" s="2" t="str">
        <f>Inputs!B552</f>
        <v/>
      </c>
      <c r="B551" s="9" t="str">
        <f t="array" ref="B551">IFNA(INDEX(Inputs!C:D,MATCH(A551,Inputs!B:B,)),"")</f>
        <v/>
      </c>
      <c r="R551" s="24"/>
      <c r="U551" s="20"/>
      <c r="V551" s="19"/>
    </row>
    <row r="552" hidden="1">
      <c r="A552" s="2" t="str">
        <f>Inputs!B553</f>
        <v/>
      </c>
      <c r="B552" s="9" t="str">
        <f t="array" ref="B552">IFNA(INDEX(Inputs!C:D,MATCH(A552,Inputs!B:B,)),"")</f>
        <v/>
      </c>
      <c r="R552" s="24"/>
      <c r="U552" s="20"/>
      <c r="V552" s="19"/>
    </row>
    <row r="553" hidden="1">
      <c r="A553" s="2" t="str">
        <f>Inputs!B554</f>
        <v/>
      </c>
      <c r="B553" s="9" t="str">
        <f t="array" ref="B553">IFNA(INDEX(Inputs!C:D,MATCH(A553,Inputs!B:B,)),"")</f>
        <v/>
      </c>
      <c r="R553" s="24"/>
      <c r="U553" s="20"/>
      <c r="V553" s="19"/>
    </row>
    <row r="554" hidden="1">
      <c r="A554" s="2" t="str">
        <f>Inputs!B555</f>
        <v/>
      </c>
      <c r="B554" s="9" t="str">
        <f t="array" ref="B554">IFNA(INDEX(Inputs!C:D,MATCH(A554,Inputs!B:B,)),"")</f>
        <v/>
      </c>
      <c r="R554" s="24"/>
      <c r="U554" s="20"/>
      <c r="V554" s="19"/>
    </row>
    <row r="555" hidden="1">
      <c r="A555" s="2" t="str">
        <f>Inputs!B556</f>
        <v/>
      </c>
      <c r="R555" s="24"/>
      <c r="U555" s="20"/>
      <c r="V555" s="19"/>
    </row>
    <row r="556" hidden="1">
      <c r="A556" s="2" t="str">
        <f>Inputs!B557</f>
        <v/>
      </c>
      <c r="R556" s="24"/>
      <c r="U556" s="20"/>
      <c r="V556" s="19"/>
    </row>
    <row r="557" hidden="1">
      <c r="A557" s="2" t="str">
        <f>Inputs!B558</f>
        <v/>
      </c>
      <c r="R557" s="24"/>
      <c r="U557" s="20"/>
      <c r="V557" s="19"/>
    </row>
    <row r="558" hidden="1">
      <c r="A558" s="2" t="str">
        <f>Inputs!B559</f>
        <v/>
      </c>
      <c r="R558" s="24"/>
      <c r="U558" s="20"/>
      <c r="V558" s="19"/>
    </row>
    <row r="559" hidden="1">
      <c r="A559" s="2" t="str">
        <f>Inputs!B560</f>
        <v/>
      </c>
      <c r="R559" s="24"/>
      <c r="U559" s="20"/>
      <c r="V559" s="19"/>
    </row>
    <row r="560" hidden="1">
      <c r="A560" s="2" t="str">
        <f>Inputs!B561</f>
        <v/>
      </c>
      <c r="R560" s="24"/>
      <c r="U560" s="20"/>
      <c r="V560" s="19"/>
    </row>
    <row r="561" hidden="1">
      <c r="A561" s="2" t="str">
        <f>Inputs!B562</f>
        <v/>
      </c>
      <c r="R561" s="24"/>
      <c r="U561" s="20"/>
      <c r="V561" s="19"/>
    </row>
    <row r="562" hidden="1">
      <c r="A562" s="2" t="str">
        <f>Inputs!B563</f>
        <v/>
      </c>
      <c r="R562" s="24"/>
      <c r="U562" s="20"/>
      <c r="V562" s="19"/>
    </row>
    <row r="563" hidden="1">
      <c r="A563" s="2" t="str">
        <f>Inputs!B564</f>
        <v/>
      </c>
      <c r="R563" s="24"/>
      <c r="U563" s="20"/>
      <c r="V563" s="19"/>
    </row>
    <row r="564" hidden="1">
      <c r="A564" s="2" t="str">
        <f>Inputs!B565</f>
        <v/>
      </c>
      <c r="R564" s="24"/>
      <c r="U564" s="20"/>
      <c r="V564" s="19"/>
    </row>
    <row r="565" hidden="1">
      <c r="A565" s="2" t="str">
        <f>Inputs!B566</f>
        <v/>
      </c>
      <c r="R565" s="24"/>
      <c r="U565" s="20"/>
      <c r="V565" s="19"/>
    </row>
    <row r="566" hidden="1">
      <c r="A566" s="2" t="str">
        <f>Inputs!B567</f>
        <v/>
      </c>
      <c r="R566" s="24"/>
      <c r="U566" s="20"/>
      <c r="V566" s="19"/>
    </row>
    <row r="567" hidden="1">
      <c r="A567" s="2" t="str">
        <f>Inputs!B568</f>
        <v/>
      </c>
      <c r="R567" s="24"/>
      <c r="U567" s="20"/>
      <c r="V567" s="19"/>
    </row>
    <row r="568" hidden="1">
      <c r="A568" s="2" t="str">
        <f>Inputs!B569</f>
        <v/>
      </c>
      <c r="R568" s="24"/>
      <c r="U568" s="20"/>
      <c r="V568" s="19"/>
    </row>
    <row r="569" hidden="1">
      <c r="A569" s="2" t="str">
        <f>Inputs!B570</f>
        <v/>
      </c>
      <c r="R569" s="24"/>
      <c r="U569" s="20"/>
      <c r="V569" s="19"/>
    </row>
    <row r="570" hidden="1">
      <c r="A570" s="2" t="str">
        <f>Inputs!B571</f>
        <v/>
      </c>
      <c r="R570" s="24"/>
      <c r="U570" s="20"/>
      <c r="V570" s="19"/>
    </row>
    <row r="571" hidden="1">
      <c r="A571" s="2" t="str">
        <f>Inputs!B572</f>
        <v/>
      </c>
      <c r="R571" s="24"/>
      <c r="U571" s="20"/>
      <c r="V571" s="19"/>
    </row>
    <row r="572" hidden="1">
      <c r="A572" s="2" t="str">
        <f>Inputs!B573</f>
        <v/>
      </c>
      <c r="R572" s="24"/>
      <c r="U572" s="20"/>
      <c r="V572" s="19"/>
    </row>
    <row r="573" hidden="1">
      <c r="A573" s="2" t="str">
        <f>Inputs!B574</f>
        <v/>
      </c>
      <c r="R573" s="24"/>
      <c r="U573" s="20"/>
      <c r="V573" s="19"/>
    </row>
    <row r="574" hidden="1">
      <c r="A574" s="2" t="str">
        <f>Inputs!B575</f>
        <v/>
      </c>
      <c r="R574" s="24"/>
      <c r="U574" s="20"/>
      <c r="V574" s="19"/>
    </row>
    <row r="575" hidden="1">
      <c r="A575" s="2" t="str">
        <f>Inputs!B576</f>
        <v/>
      </c>
      <c r="R575" s="24"/>
      <c r="U575" s="20"/>
      <c r="V575" s="19"/>
    </row>
    <row r="576" hidden="1">
      <c r="A576" s="2" t="str">
        <f>Inputs!B577</f>
        <v/>
      </c>
      <c r="R576" s="24"/>
      <c r="U576" s="20"/>
      <c r="V576" s="19"/>
    </row>
    <row r="577" hidden="1">
      <c r="A577" s="2" t="str">
        <f>Inputs!B578</f>
        <v/>
      </c>
      <c r="R577" s="24"/>
      <c r="U577" s="20"/>
      <c r="V577" s="19"/>
    </row>
    <row r="578" hidden="1">
      <c r="A578" s="2" t="str">
        <f>Inputs!B579</f>
        <v/>
      </c>
      <c r="R578" s="24"/>
      <c r="U578" s="20"/>
      <c r="V578" s="19"/>
    </row>
    <row r="579" hidden="1">
      <c r="A579" s="2" t="str">
        <f>Inputs!B580</f>
        <v/>
      </c>
      <c r="R579" s="24"/>
      <c r="U579" s="20"/>
      <c r="V579" s="19"/>
    </row>
    <row r="580" hidden="1">
      <c r="A580" s="2" t="str">
        <f>Inputs!B581</f>
        <v/>
      </c>
      <c r="R580" s="24"/>
      <c r="U580" s="20"/>
      <c r="V580" s="19"/>
    </row>
    <row r="581" hidden="1">
      <c r="A581" s="2" t="str">
        <f>Inputs!B582</f>
        <v/>
      </c>
      <c r="R581" s="24"/>
      <c r="U581" s="20"/>
      <c r="V581" s="19"/>
    </row>
    <row r="582" hidden="1">
      <c r="A582" s="2" t="str">
        <f>Inputs!B583</f>
        <v/>
      </c>
      <c r="R582" s="24"/>
      <c r="U582" s="20"/>
      <c r="V582" s="19"/>
    </row>
    <row r="583" hidden="1">
      <c r="A583" s="2" t="str">
        <f>Inputs!B584</f>
        <v/>
      </c>
      <c r="R583" s="24"/>
      <c r="U583" s="20"/>
      <c r="V583" s="19"/>
    </row>
    <row r="584" hidden="1">
      <c r="A584" s="2" t="str">
        <f>Inputs!B585</f>
        <v/>
      </c>
      <c r="R584" s="24"/>
      <c r="U584" s="20"/>
      <c r="V584" s="19"/>
    </row>
    <row r="585" hidden="1">
      <c r="A585" s="2" t="str">
        <f>Inputs!B586</f>
        <v/>
      </c>
      <c r="R585" s="24"/>
      <c r="U585" s="20"/>
      <c r="V585" s="19"/>
    </row>
    <row r="586" hidden="1">
      <c r="A586" s="2" t="str">
        <f>Inputs!B587</f>
        <v/>
      </c>
      <c r="R586" s="24"/>
      <c r="U586" s="20"/>
      <c r="V586" s="19"/>
    </row>
    <row r="587" hidden="1">
      <c r="A587" s="2" t="str">
        <f>Inputs!B588</f>
        <v/>
      </c>
      <c r="R587" s="24"/>
      <c r="U587" s="20"/>
      <c r="V587" s="19"/>
    </row>
    <row r="588" hidden="1">
      <c r="A588" s="2" t="str">
        <f>Inputs!B589</f>
        <v/>
      </c>
      <c r="R588" s="24"/>
      <c r="U588" s="20"/>
      <c r="V588" s="19"/>
    </row>
    <row r="589" hidden="1">
      <c r="A589" s="2" t="str">
        <f>Inputs!B590</f>
        <v/>
      </c>
      <c r="R589" s="24"/>
      <c r="U589" s="20"/>
      <c r="V589" s="19"/>
    </row>
    <row r="590" hidden="1">
      <c r="A590" s="2" t="str">
        <f>Inputs!B591</f>
        <v/>
      </c>
      <c r="R590" s="24"/>
      <c r="U590" s="20"/>
      <c r="V590" s="19"/>
    </row>
    <row r="591" hidden="1">
      <c r="A591" s="2" t="str">
        <f>Inputs!B592</f>
        <v/>
      </c>
      <c r="R591" s="24"/>
      <c r="U591" s="20"/>
      <c r="V591" s="19"/>
    </row>
    <row r="592" hidden="1">
      <c r="A592" s="2" t="str">
        <f>Inputs!B593</f>
        <v/>
      </c>
      <c r="R592" s="24"/>
      <c r="U592" s="20"/>
      <c r="V592" s="19"/>
    </row>
    <row r="593" hidden="1">
      <c r="A593" s="2" t="str">
        <f>Inputs!B594</f>
        <v/>
      </c>
      <c r="R593" s="24"/>
      <c r="U593" s="20"/>
      <c r="V593" s="19"/>
    </row>
    <row r="594" hidden="1">
      <c r="A594" s="2" t="str">
        <f>Inputs!B595</f>
        <v/>
      </c>
      <c r="R594" s="24"/>
      <c r="U594" s="20"/>
      <c r="V594" s="19"/>
    </row>
    <row r="595" hidden="1">
      <c r="A595" s="2" t="str">
        <f>Inputs!B596</f>
        <v/>
      </c>
      <c r="R595" s="24"/>
      <c r="U595" s="20"/>
      <c r="V595" s="19"/>
    </row>
    <row r="596" hidden="1">
      <c r="A596" s="2" t="str">
        <f>Inputs!B597</f>
        <v/>
      </c>
      <c r="R596" s="24"/>
      <c r="U596" s="20"/>
      <c r="V596" s="19"/>
    </row>
    <row r="597" hidden="1">
      <c r="A597" s="2" t="str">
        <f>Inputs!B598</f>
        <v/>
      </c>
      <c r="R597" s="24"/>
      <c r="U597" s="20"/>
      <c r="V597" s="19"/>
    </row>
    <row r="598" hidden="1">
      <c r="A598" s="2" t="str">
        <f>Inputs!B599</f>
        <v/>
      </c>
      <c r="R598" s="24"/>
      <c r="U598" s="20"/>
      <c r="V598" s="19"/>
    </row>
    <row r="599" hidden="1">
      <c r="A599" s="2" t="str">
        <f>Inputs!B600</f>
        <v/>
      </c>
      <c r="R599" s="24"/>
      <c r="U599" s="20"/>
      <c r="V599" s="19"/>
    </row>
    <row r="600" hidden="1">
      <c r="A600" s="2" t="str">
        <f>Inputs!B601</f>
        <v/>
      </c>
      <c r="R600" s="24"/>
      <c r="U600" s="20"/>
      <c r="V600" s="19"/>
    </row>
    <row r="601" hidden="1">
      <c r="A601" s="2" t="str">
        <f>Inputs!B602</f>
        <v/>
      </c>
      <c r="R601" s="24"/>
      <c r="U601" s="20"/>
      <c r="V601" s="19"/>
    </row>
    <row r="602" hidden="1">
      <c r="A602" s="2" t="str">
        <f>Inputs!B603</f>
        <v/>
      </c>
      <c r="R602" s="24"/>
      <c r="U602" s="20"/>
      <c r="V602" s="19"/>
    </row>
    <row r="603" hidden="1">
      <c r="A603" s="2" t="str">
        <f>Inputs!B604</f>
        <v/>
      </c>
      <c r="R603" s="24"/>
      <c r="U603" s="20"/>
      <c r="V603" s="19"/>
    </row>
    <row r="604" hidden="1">
      <c r="A604" s="2" t="str">
        <f>Inputs!B605</f>
        <v/>
      </c>
      <c r="R604" s="24"/>
      <c r="U604" s="20"/>
      <c r="V604" s="19"/>
    </row>
    <row r="605" hidden="1">
      <c r="A605" s="2" t="str">
        <f>Inputs!B606</f>
        <v/>
      </c>
      <c r="R605" s="24"/>
      <c r="U605" s="20"/>
      <c r="V605" s="19"/>
    </row>
    <row r="606" hidden="1">
      <c r="A606" s="2" t="str">
        <f>Inputs!B607</f>
        <v/>
      </c>
      <c r="R606" s="24"/>
      <c r="U606" s="20"/>
      <c r="V606" s="19"/>
    </row>
    <row r="607" hidden="1">
      <c r="A607" s="2" t="str">
        <f>Inputs!B608</f>
        <v/>
      </c>
      <c r="R607" s="24"/>
      <c r="U607" s="20"/>
      <c r="V607" s="19"/>
    </row>
    <row r="608" hidden="1">
      <c r="A608" s="2" t="str">
        <f>Inputs!B609</f>
        <v/>
      </c>
      <c r="R608" s="24"/>
      <c r="U608" s="20"/>
      <c r="V608" s="19"/>
    </row>
    <row r="609" hidden="1">
      <c r="A609" s="2" t="str">
        <f>Inputs!B610</f>
        <v/>
      </c>
      <c r="R609" s="24"/>
      <c r="U609" s="20"/>
      <c r="V609" s="19"/>
    </row>
    <row r="610" hidden="1">
      <c r="A610" s="2" t="str">
        <f>Inputs!B611</f>
        <v/>
      </c>
      <c r="R610" s="24"/>
      <c r="U610" s="20"/>
      <c r="V610" s="19"/>
    </row>
    <row r="611" hidden="1">
      <c r="R611" s="24"/>
      <c r="U611" s="20"/>
      <c r="V611" s="19"/>
    </row>
    <row r="612" hidden="1">
      <c r="R612" s="24"/>
      <c r="U612" s="20"/>
      <c r="V612" s="19"/>
    </row>
    <row r="613" hidden="1">
      <c r="R613" s="24"/>
      <c r="U613" s="20"/>
      <c r="V613" s="19"/>
    </row>
    <row r="614" hidden="1">
      <c r="R614" s="24"/>
      <c r="U614" s="20"/>
      <c r="V614" s="19"/>
    </row>
    <row r="615" hidden="1">
      <c r="R615" s="24"/>
      <c r="U615" s="20"/>
      <c r="V615" s="19"/>
    </row>
    <row r="616" hidden="1">
      <c r="R616" s="24"/>
      <c r="U616" s="20"/>
      <c r="V616" s="19"/>
    </row>
    <row r="617" hidden="1">
      <c r="R617" s="24"/>
      <c r="U617" s="20"/>
      <c r="V617" s="19"/>
    </row>
    <row r="618" hidden="1">
      <c r="R618" s="24"/>
      <c r="U618" s="20"/>
      <c r="V618" s="19"/>
    </row>
    <row r="619" hidden="1">
      <c r="R619" s="24"/>
      <c r="U619" s="20"/>
      <c r="V619" s="19"/>
    </row>
    <row r="620" hidden="1">
      <c r="R620" s="24"/>
      <c r="U620" s="20"/>
      <c r="V620" s="19"/>
    </row>
    <row r="621" hidden="1">
      <c r="R621" s="24"/>
      <c r="U621" s="20"/>
      <c r="V621" s="19"/>
    </row>
    <row r="622" hidden="1">
      <c r="R622" s="24"/>
      <c r="U622" s="20"/>
      <c r="V622" s="19"/>
    </row>
    <row r="623" hidden="1">
      <c r="R623" s="24"/>
      <c r="U623" s="20"/>
      <c r="V623" s="19"/>
    </row>
    <row r="624" hidden="1">
      <c r="R624" s="24"/>
      <c r="U624" s="20"/>
      <c r="V624" s="19"/>
    </row>
    <row r="625" hidden="1">
      <c r="R625" s="24"/>
      <c r="U625" s="20"/>
      <c r="V625" s="19"/>
    </row>
    <row r="626" hidden="1">
      <c r="R626" s="24"/>
      <c r="U626" s="20"/>
      <c r="V626" s="19"/>
    </row>
    <row r="627" hidden="1">
      <c r="R627" s="24"/>
      <c r="U627" s="20"/>
      <c r="V627" s="19"/>
    </row>
    <row r="628" hidden="1">
      <c r="R628" s="24"/>
      <c r="U628" s="20"/>
      <c r="V628" s="19"/>
    </row>
    <row r="629" hidden="1">
      <c r="R629" s="24"/>
      <c r="U629" s="20"/>
      <c r="V629" s="19"/>
    </row>
    <row r="630" hidden="1">
      <c r="R630" s="24"/>
      <c r="U630" s="20"/>
      <c r="V630" s="19"/>
    </row>
    <row r="631" hidden="1">
      <c r="R631" s="24"/>
      <c r="U631" s="20"/>
      <c r="V631" s="19"/>
    </row>
    <row r="632" hidden="1">
      <c r="R632" s="24"/>
      <c r="U632" s="20"/>
      <c r="V632" s="19"/>
    </row>
    <row r="633" hidden="1">
      <c r="R633" s="24"/>
      <c r="U633" s="20"/>
      <c r="V633" s="19"/>
    </row>
    <row r="634" hidden="1">
      <c r="R634" s="24"/>
      <c r="U634" s="20"/>
      <c r="V634" s="19"/>
    </row>
    <row r="635" hidden="1">
      <c r="R635" s="24"/>
      <c r="U635" s="20"/>
      <c r="V635" s="19"/>
    </row>
    <row r="636" hidden="1">
      <c r="R636" s="24"/>
      <c r="U636" s="20"/>
      <c r="V636" s="19"/>
    </row>
    <row r="637" hidden="1">
      <c r="R637" s="24"/>
      <c r="U637" s="20"/>
      <c r="V637" s="19"/>
    </row>
    <row r="638" hidden="1">
      <c r="R638" s="24"/>
      <c r="U638" s="20"/>
      <c r="V638" s="19"/>
    </row>
    <row r="639" hidden="1">
      <c r="R639" s="24"/>
      <c r="U639" s="20"/>
      <c r="V639" s="19"/>
    </row>
    <row r="640" hidden="1">
      <c r="R640" s="24"/>
      <c r="U640" s="20"/>
      <c r="V640" s="19"/>
    </row>
    <row r="641" hidden="1">
      <c r="R641" s="24"/>
      <c r="U641" s="20"/>
      <c r="V641" s="19"/>
    </row>
    <row r="642" hidden="1">
      <c r="R642" s="24"/>
      <c r="U642" s="20"/>
      <c r="V642" s="19"/>
    </row>
    <row r="643" hidden="1">
      <c r="R643" s="24"/>
      <c r="U643" s="20"/>
      <c r="V643" s="19"/>
    </row>
    <row r="644" hidden="1">
      <c r="R644" s="24"/>
      <c r="U644" s="20"/>
      <c r="V644" s="19"/>
    </row>
    <row r="645" hidden="1">
      <c r="R645" s="24"/>
      <c r="U645" s="20"/>
      <c r="V645" s="19"/>
    </row>
    <row r="646" hidden="1">
      <c r="R646" s="24"/>
      <c r="U646" s="20"/>
      <c r="V646" s="19"/>
    </row>
    <row r="647" hidden="1">
      <c r="R647" s="24"/>
      <c r="U647" s="20"/>
      <c r="V647" s="19"/>
    </row>
    <row r="648" hidden="1">
      <c r="R648" s="24"/>
      <c r="U648" s="20"/>
      <c r="V648" s="19"/>
    </row>
    <row r="649" hidden="1">
      <c r="R649" s="24"/>
      <c r="U649" s="20"/>
      <c r="V649" s="19"/>
    </row>
    <row r="650" hidden="1">
      <c r="R650" s="24"/>
      <c r="U650" s="20"/>
      <c r="V650" s="19"/>
    </row>
    <row r="651" hidden="1">
      <c r="R651" s="24"/>
      <c r="U651" s="20"/>
      <c r="V651" s="19"/>
    </row>
    <row r="652" hidden="1">
      <c r="R652" s="24"/>
      <c r="U652" s="20"/>
      <c r="V652" s="19"/>
    </row>
    <row r="653" hidden="1">
      <c r="R653" s="24"/>
      <c r="U653" s="20"/>
      <c r="V653" s="19"/>
    </row>
    <row r="654" hidden="1">
      <c r="R654" s="24"/>
      <c r="U654" s="20"/>
      <c r="V654" s="19"/>
    </row>
    <row r="655" hidden="1">
      <c r="R655" s="24"/>
      <c r="U655" s="20"/>
      <c r="V655" s="19"/>
    </row>
    <row r="656" hidden="1">
      <c r="R656" s="24"/>
      <c r="U656" s="20"/>
      <c r="V656" s="19"/>
    </row>
    <row r="657" hidden="1">
      <c r="R657" s="24"/>
      <c r="U657" s="20"/>
      <c r="V657" s="19"/>
    </row>
    <row r="658" hidden="1">
      <c r="R658" s="24"/>
      <c r="U658" s="20"/>
      <c r="V658" s="19"/>
    </row>
    <row r="659" hidden="1">
      <c r="R659" s="24"/>
      <c r="U659" s="20"/>
      <c r="V659" s="19"/>
    </row>
    <row r="660" hidden="1">
      <c r="R660" s="24"/>
      <c r="U660" s="20"/>
      <c r="V660" s="19"/>
    </row>
    <row r="661" hidden="1">
      <c r="R661" s="24"/>
      <c r="U661" s="20"/>
      <c r="V661" s="19"/>
    </row>
    <row r="662" hidden="1">
      <c r="R662" s="24"/>
      <c r="U662" s="20"/>
      <c r="V662" s="19"/>
    </row>
    <row r="663" hidden="1">
      <c r="R663" s="24"/>
      <c r="U663" s="20"/>
      <c r="V663" s="19"/>
    </row>
    <row r="664" hidden="1">
      <c r="R664" s="24"/>
      <c r="U664" s="20"/>
      <c r="V664" s="19"/>
    </row>
    <row r="665" hidden="1">
      <c r="R665" s="24"/>
      <c r="U665" s="20"/>
      <c r="V665" s="19"/>
    </row>
    <row r="666" hidden="1">
      <c r="R666" s="24"/>
      <c r="U666" s="20"/>
      <c r="V666" s="19"/>
    </row>
    <row r="667" hidden="1">
      <c r="R667" s="24"/>
      <c r="U667" s="20"/>
      <c r="V667" s="19"/>
    </row>
    <row r="668" hidden="1">
      <c r="R668" s="24"/>
      <c r="U668" s="20"/>
      <c r="V668" s="19"/>
    </row>
    <row r="669" hidden="1">
      <c r="R669" s="24"/>
      <c r="U669" s="20"/>
      <c r="V669" s="19"/>
    </row>
    <row r="670" hidden="1">
      <c r="R670" s="24"/>
      <c r="U670" s="20"/>
      <c r="V670" s="19"/>
    </row>
    <row r="671" hidden="1">
      <c r="R671" s="24"/>
      <c r="U671" s="20"/>
      <c r="V671" s="19"/>
    </row>
    <row r="672" hidden="1">
      <c r="R672" s="24"/>
      <c r="U672" s="20"/>
      <c r="V672" s="19"/>
    </row>
    <row r="673" hidden="1">
      <c r="R673" s="24"/>
      <c r="U673" s="20"/>
      <c r="V673" s="19"/>
    </row>
    <row r="674" hidden="1">
      <c r="R674" s="24"/>
      <c r="U674" s="20"/>
      <c r="V674" s="19"/>
    </row>
    <row r="675" hidden="1">
      <c r="R675" s="24"/>
      <c r="U675" s="20"/>
      <c r="V675" s="19"/>
    </row>
    <row r="676" hidden="1">
      <c r="R676" s="24"/>
      <c r="U676" s="20"/>
      <c r="V676" s="19"/>
    </row>
    <row r="677" hidden="1">
      <c r="R677" s="24"/>
      <c r="U677" s="20"/>
      <c r="V677" s="19"/>
    </row>
    <row r="678" hidden="1">
      <c r="R678" s="24"/>
      <c r="U678" s="20"/>
      <c r="V678" s="19"/>
    </row>
    <row r="679" hidden="1">
      <c r="R679" s="24"/>
      <c r="U679" s="20"/>
      <c r="V679" s="19"/>
    </row>
    <row r="680" hidden="1">
      <c r="R680" s="24"/>
      <c r="U680" s="20"/>
      <c r="V680" s="19"/>
    </row>
    <row r="681" hidden="1">
      <c r="R681" s="24"/>
      <c r="U681" s="20"/>
      <c r="V681" s="19"/>
    </row>
    <row r="682" hidden="1">
      <c r="R682" s="24"/>
      <c r="U682" s="20"/>
      <c r="V682" s="19"/>
    </row>
    <row r="683" hidden="1">
      <c r="R683" s="24"/>
      <c r="U683" s="20"/>
      <c r="V683" s="19"/>
    </row>
    <row r="684" hidden="1">
      <c r="R684" s="24"/>
      <c r="U684" s="20"/>
      <c r="V684" s="19"/>
    </row>
    <row r="685" hidden="1">
      <c r="R685" s="24"/>
      <c r="U685" s="20"/>
      <c r="V685" s="19"/>
    </row>
    <row r="686" hidden="1">
      <c r="R686" s="24"/>
      <c r="U686" s="20"/>
      <c r="V686" s="19"/>
    </row>
    <row r="687" hidden="1">
      <c r="R687" s="24"/>
      <c r="U687" s="20"/>
      <c r="V687" s="19"/>
    </row>
    <row r="688" hidden="1">
      <c r="R688" s="24"/>
      <c r="U688" s="20"/>
      <c r="V688" s="19"/>
    </row>
    <row r="689" hidden="1">
      <c r="R689" s="24"/>
      <c r="U689" s="20"/>
      <c r="V689" s="19"/>
    </row>
    <row r="690" hidden="1">
      <c r="R690" s="24"/>
      <c r="U690" s="20"/>
      <c r="V690" s="19"/>
    </row>
    <row r="691" hidden="1">
      <c r="R691" s="24"/>
      <c r="U691" s="20"/>
      <c r="V691" s="19"/>
    </row>
    <row r="692" hidden="1">
      <c r="R692" s="24"/>
      <c r="U692" s="20"/>
      <c r="V692" s="19"/>
    </row>
    <row r="693" hidden="1">
      <c r="R693" s="24"/>
      <c r="U693" s="20"/>
      <c r="V693" s="19"/>
    </row>
    <row r="694" hidden="1">
      <c r="R694" s="24"/>
      <c r="U694" s="20"/>
      <c r="V694" s="19"/>
    </row>
    <row r="695" hidden="1">
      <c r="R695" s="24"/>
      <c r="U695" s="20"/>
      <c r="V695" s="19"/>
    </row>
    <row r="696" hidden="1">
      <c r="R696" s="24"/>
      <c r="U696" s="20"/>
      <c r="V696" s="19"/>
    </row>
    <row r="697" hidden="1">
      <c r="R697" s="24"/>
      <c r="U697" s="20"/>
      <c r="V697" s="19"/>
    </row>
    <row r="698" hidden="1">
      <c r="R698" s="24"/>
      <c r="U698" s="20"/>
      <c r="V698" s="19"/>
    </row>
    <row r="699" hidden="1">
      <c r="R699" s="24"/>
      <c r="U699" s="20"/>
      <c r="V699" s="19"/>
    </row>
    <row r="700" hidden="1">
      <c r="R700" s="24"/>
      <c r="U700" s="20"/>
      <c r="V700" s="19"/>
    </row>
    <row r="701" hidden="1">
      <c r="R701" s="24"/>
      <c r="U701" s="20"/>
      <c r="V701" s="19"/>
    </row>
    <row r="702" hidden="1">
      <c r="R702" s="24"/>
      <c r="U702" s="20"/>
      <c r="V702" s="19"/>
    </row>
    <row r="703" hidden="1">
      <c r="R703" s="24"/>
      <c r="U703" s="20"/>
      <c r="V703" s="19"/>
    </row>
    <row r="704" hidden="1">
      <c r="R704" s="24"/>
      <c r="U704" s="20"/>
      <c r="V704" s="19"/>
    </row>
    <row r="705" hidden="1">
      <c r="R705" s="24"/>
      <c r="U705" s="20"/>
      <c r="V705" s="19"/>
    </row>
    <row r="706" hidden="1">
      <c r="R706" s="24"/>
      <c r="U706" s="20"/>
      <c r="V706" s="19"/>
    </row>
    <row r="707" hidden="1">
      <c r="R707" s="24"/>
      <c r="U707" s="20"/>
      <c r="V707" s="19"/>
    </row>
    <row r="708" hidden="1">
      <c r="R708" s="24"/>
      <c r="U708" s="20"/>
      <c r="V708" s="19"/>
    </row>
    <row r="709" hidden="1">
      <c r="R709" s="24"/>
      <c r="U709" s="20"/>
      <c r="V709" s="19"/>
    </row>
    <row r="710" hidden="1">
      <c r="R710" s="24"/>
      <c r="U710" s="20"/>
      <c r="V710" s="19"/>
    </row>
    <row r="711" hidden="1">
      <c r="R711" s="24"/>
      <c r="U711" s="20"/>
      <c r="V711" s="19"/>
    </row>
    <row r="712" hidden="1">
      <c r="R712" s="24"/>
      <c r="U712" s="20"/>
      <c r="V712" s="19"/>
    </row>
    <row r="713" hidden="1">
      <c r="R713" s="24"/>
      <c r="U713" s="20"/>
      <c r="V713" s="19"/>
    </row>
    <row r="714" hidden="1">
      <c r="R714" s="24"/>
      <c r="U714" s="20"/>
      <c r="V714" s="19"/>
    </row>
    <row r="715" hidden="1">
      <c r="R715" s="24"/>
      <c r="U715" s="20"/>
      <c r="V715" s="19"/>
    </row>
    <row r="716" hidden="1">
      <c r="R716" s="24"/>
      <c r="U716" s="20"/>
      <c r="V716" s="19"/>
    </row>
    <row r="717" hidden="1">
      <c r="R717" s="24"/>
      <c r="U717" s="20"/>
      <c r="V717" s="19"/>
    </row>
    <row r="718" hidden="1">
      <c r="R718" s="24"/>
      <c r="U718" s="20"/>
      <c r="V718" s="19"/>
    </row>
    <row r="719" hidden="1">
      <c r="R719" s="24"/>
      <c r="U719" s="20"/>
      <c r="V719" s="19"/>
    </row>
    <row r="720" hidden="1">
      <c r="R720" s="24"/>
      <c r="U720" s="20"/>
      <c r="V720" s="19"/>
    </row>
    <row r="721" hidden="1">
      <c r="R721" s="24"/>
      <c r="U721" s="20"/>
      <c r="V721" s="19"/>
    </row>
    <row r="722" hidden="1">
      <c r="R722" s="24"/>
      <c r="U722" s="20"/>
      <c r="V722" s="19"/>
    </row>
    <row r="723" hidden="1">
      <c r="R723" s="24"/>
      <c r="U723" s="20"/>
      <c r="V723" s="19"/>
    </row>
    <row r="724" hidden="1">
      <c r="R724" s="24"/>
      <c r="U724" s="20"/>
      <c r="V724" s="19"/>
    </row>
    <row r="725" hidden="1">
      <c r="R725" s="24"/>
      <c r="U725" s="20"/>
      <c r="V725" s="19"/>
    </row>
    <row r="726" hidden="1">
      <c r="R726" s="24"/>
      <c r="U726" s="20"/>
      <c r="V726" s="19"/>
    </row>
    <row r="727" hidden="1">
      <c r="R727" s="24"/>
      <c r="U727" s="20"/>
      <c r="V727" s="19"/>
    </row>
    <row r="728" hidden="1">
      <c r="R728" s="24"/>
      <c r="U728" s="20"/>
      <c r="V728" s="19"/>
    </row>
    <row r="729" hidden="1">
      <c r="R729" s="24"/>
      <c r="U729" s="20"/>
      <c r="V729" s="19"/>
    </row>
    <row r="730" hidden="1">
      <c r="R730" s="24"/>
      <c r="U730" s="20"/>
      <c r="V730" s="19"/>
    </row>
    <row r="731" hidden="1">
      <c r="R731" s="24"/>
      <c r="U731" s="20"/>
      <c r="V731" s="19"/>
    </row>
    <row r="732" hidden="1">
      <c r="R732" s="24"/>
      <c r="U732" s="20"/>
      <c r="V732" s="19"/>
    </row>
    <row r="733" hidden="1">
      <c r="R733" s="24"/>
      <c r="U733" s="20"/>
      <c r="V733" s="19"/>
    </row>
    <row r="734" hidden="1">
      <c r="R734" s="24"/>
      <c r="U734" s="20"/>
      <c r="V734" s="19"/>
    </row>
    <row r="735" hidden="1">
      <c r="R735" s="24"/>
      <c r="U735" s="20"/>
      <c r="V735" s="19"/>
    </row>
    <row r="736" hidden="1">
      <c r="R736" s="24"/>
      <c r="U736" s="20"/>
      <c r="V736" s="19"/>
    </row>
    <row r="737" hidden="1">
      <c r="R737" s="24"/>
      <c r="U737" s="20"/>
      <c r="V737" s="19"/>
    </row>
    <row r="738" hidden="1">
      <c r="R738" s="24"/>
      <c r="U738" s="20"/>
      <c r="V738" s="19"/>
    </row>
    <row r="739" hidden="1">
      <c r="R739" s="24"/>
      <c r="U739" s="20"/>
      <c r="V739" s="19"/>
    </row>
    <row r="740" hidden="1">
      <c r="R740" s="24"/>
      <c r="U740" s="20"/>
      <c r="V740" s="19"/>
    </row>
    <row r="741" hidden="1">
      <c r="R741" s="24"/>
      <c r="U741" s="20"/>
      <c r="V741" s="19"/>
    </row>
    <row r="742" hidden="1">
      <c r="R742" s="24"/>
      <c r="U742" s="20"/>
      <c r="V742" s="19"/>
    </row>
    <row r="743" hidden="1">
      <c r="R743" s="24"/>
      <c r="U743" s="20"/>
      <c r="V743" s="19"/>
    </row>
    <row r="744" hidden="1">
      <c r="R744" s="24"/>
      <c r="U744" s="20"/>
      <c r="V744" s="19"/>
    </row>
    <row r="745" hidden="1">
      <c r="R745" s="24"/>
      <c r="U745" s="20"/>
      <c r="V745" s="19"/>
    </row>
    <row r="746" hidden="1">
      <c r="R746" s="24"/>
      <c r="U746" s="20"/>
      <c r="V746" s="19"/>
    </row>
    <row r="747" hidden="1">
      <c r="R747" s="24"/>
      <c r="U747" s="20"/>
      <c r="V747" s="19"/>
    </row>
    <row r="748" hidden="1">
      <c r="R748" s="24"/>
      <c r="U748" s="20"/>
      <c r="V748" s="19"/>
    </row>
    <row r="749" hidden="1">
      <c r="R749" s="24"/>
      <c r="U749" s="20"/>
      <c r="V749" s="19"/>
    </row>
    <row r="750" hidden="1">
      <c r="R750" s="24"/>
      <c r="U750" s="20"/>
      <c r="V750" s="19"/>
    </row>
    <row r="751" hidden="1">
      <c r="R751" s="24"/>
      <c r="U751" s="20"/>
      <c r="V751" s="19"/>
    </row>
    <row r="752" hidden="1">
      <c r="R752" s="24"/>
      <c r="U752" s="20"/>
      <c r="V752" s="19"/>
    </row>
    <row r="753" hidden="1">
      <c r="R753" s="24"/>
      <c r="U753" s="20"/>
      <c r="V753" s="19"/>
    </row>
    <row r="754" hidden="1">
      <c r="R754" s="24"/>
      <c r="U754" s="20"/>
      <c r="V754" s="19"/>
    </row>
    <row r="755" hidden="1">
      <c r="R755" s="24"/>
      <c r="U755" s="20"/>
      <c r="V755" s="19"/>
    </row>
    <row r="756" hidden="1">
      <c r="R756" s="24"/>
      <c r="U756" s="20"/>
      <c r="V756" s="19"/>
    </row>
    <row r="757" hidden="1">
      <c r="R757" s="24"/>
      <c r="U757" s="20"/>
      <c r="V757" s="19"/>
    </row>
    <row r="758" hidden="1">
      <c r="R758" s="24"/>
      <c r="U758" s="20"/>
      <c r="V758" s="19"/>
    </row>
    <row r="759" hidden="1">
      <c r="R759" s="24"/>
      <c r="U759" s="20"/>
      <c r="V759" s="19"/>
    </row>
    <row r="760" hidden="1">
      <c r="R760" s="24"/>
      <c r="U760" s="20"/>
      <c r="V760" s="19"/>
    </row>
    <row r="761" hidden="1">
      <c r="R761" s="24"/>
      <c r="U761" s="20"/>
      <c r="V761" s="19"/>
    </row>
    <row r="762" hidden="1">
      <c r="R762" s="24"/>
      <c r="U762" s="20"/>
      <c r="V762" s="19"/>
    </row>
    <row r="763" hidden="1">
      <c r="R763" s="24"/>
      <c r="U763" s="20"/>
      <c r="V763" s="19"/>
    </row>
    <row r="764" hidden="1">
      <c r="R764" s="24"/>
      <c r="U764" s="20"/>
      <c r="V764" s="19"/>
    </row>
    <row r="765" hidden="1">
      <c r="R765" s="24"/>
      <c r="U765" s="20"/>
      <c r="V765" s="19"/>
    </row>
    <row r="766" hidden="1">
      <c r="R766" s="24"/>
      <c r="U766" s="20"/>
      <c r="V766" s="19"/>
    </row>
    <row r="767" hidden="1">
      <c r="R767" s="24"/>
      <c r="U767" s="20"/>
      <c r="V767" s="19"/>
    </row>
    <row r="768" hidden="1">
      <c r="R768" s="24"/>
      <c r="U768" s="20"/>
      <c r="V768" s="19"/>
    </row>
    <row r="769" hidden="1">
      <c r="R769" s="24"/>
      <c r="U769" s="20"/>
      <c r="V769" s="19"/>
    </row>
    <row r="770" hidden="1">
      <c r="R770" s="24"/>
      <c r="U770" s="20"/>
      <c r="V770" s="19"/>
    </row>
    <row r="771" hidden="1">
      <c r="R771" s="24"/>
      <c r="U771" s="20"/>
      <c r="V771" s="19"/>
    </row>
    <row r="772" hidden="1">
      <c r="R772" s="24"/>
      <c r="U772" s="20"/>
      <c r="V772" s="19"/>
    </row>
    <row r="773" hidden="1">
      <c r="R773" s="24"/>
      <c r="U773" s="20"/>
      <c r="V773" s="19"/>
    </row>
    <row r="774" hidden="1">
      <c r="R774" s="24"/>
      <c r="U774" s="20"/>
      <c r="V774" s="19"/>
    </row>
    <row r="775" hidden="1">
      <c r="R775" s="24"/>
      <c r="U775" s="20"/>
      <c r="V775" s="19"/>
    </row>
    <row r="776" hidden="1">
      <c r="R776" s="24"/>
      <c r="U776" s="20"/>
      <c r="V776" s="19"/>
    </row>
    <row r="777" hidden="1">
      <c r="R777" s="24"/>
      <c r="U777" s="20"/>
      <c r="V777" s="19"/>
    </row>
    <row r="778" hidden="1">
      <c r="R778" s="24"/>
      <c r="U778" s="20"/>
      <c r="V778" s="19"/>
    </row>
    <row r="779" hidden="1">
      <c r="R779" s="24"/>
      <c r="U779" s="20"/>
      <c r="V779" s="19"/>
    </row>
    <row r="780" hidden="1">
      <c r="R780" s="24"/>
      <c r="U780" s="20"/>
      <c r="V780" s="19"/>
    </row>
    <row r="781" hidden="1">
      <c r="R781" s="24"/>
      <c r="U781" s="20"/>
      <c r="V781" s="19"/>
    </row>
    <row r="782" hidden="1">
      <c r="R782" s="24"/>
      <c r="U782" s="20"/>
      <c r="V782" s="19"/>
    </row>
    <row r="783" hidden="1">
      <c r="R783" s="24"/>
      <c r="U783" s="20"/>
      <c r="V783" s="19"/>
    </row>
    <row r="784" hidden="1">
      <c r="R784" s="24"/>
      <c r="U784" s="20"/>
      <c r="V784" s="19"/>
    </row>
    <row r="785" hidden="1">
      <c r="R785" s="24"/>
      <c r="U785" s="20"/>
      <c r="V785" s="19"/>
    </row>
    <row r="786" hidden="1">
      <c r="R786" s="24"/>
      <c r="U786" s="20"/>
      <c r="V786" s="19"/>
    </row>
    <row r="787" hidden="1">
      <c r="R787" s="24"/>
      <c r="U787" s="20"/>
      <c r="V787" s="19"/>
    </row>
    <row r="788" hidden="1">
      <c r="R788" s="24"/>
      <c r="U788" s="20"/>
      <c r="V788" s="19"/>
    </row>
    <row r="789" hidden="1">
      <c r="R789" s="24"/>
      <c r="U789" s="20"/>
      <c r="V789" s="19"/>
    </row>
    <row r="790" hidden="1">
      <c r="R790" s="24"/>
      <c r="U790" s="20"/>
      <c r="V790" s="19"/>
    </row>
    <row r="791" hidden="1">
      <c r="R791" s="24"/>
      <c r="U791" s="20"/>
      <c r="V791" s="19"/>
    </row>
    <row r="792" hidden="1">
      <c r="R792" s="24"/>
      <c r="U792" s="20"/>
      <c r="V792" s="19"/>
    </row>
    <row r="793" hidden="1">
      <c r="R793" s="24"/>
      <c r="U793" s="20"/>
      <c r="V793" s="19"/>
    </row>
    <row r="794" hidden="1">
      <c r="R794" s="24"/>
      <c r="U794" s="20"/>
      <c r="V794" s="19"/>
    </row>
    <row r="795" hidden="1">
      <c r="R795" s="24"/>
      <c r="U795" s="20"/>
      <c r="V795" s="19"/>
    </row>
    <row r="796" hidden="1">
      <c r="R796" s="24"/>
      <c r="U796" s="20"/>
      <c r="V796" s="19"/>
    </row>
    <row r="797" hidden="1">
      <c r="R797" s="24"/>
      <c r="U797" s="20"/>
      <c r="V797" s="19"/>
    </row>
    <row r="798" hidden="1">
      <c r="R798" s="24"/>
      <c r="U798" s="20"/>
      <c r="V798" s="19"/>
    </row>
    <row r="799" hidden="1">
      <c r="R799" s="24"/>
      <c r="U799" s="20"/>
      <c r="V799" s="19"/>
    </row>
    <row r="800" hidden="1">
      <c r="R800" s="24"/>
      <c r="U800" s="20"/>
      <c r="V800" s="19"/>
    </row>
    <row r="801" hidden="1">
      <c r="R801" s="24"/>
      <c r="U801" s="20"/>
      <c r="V801" s="19"/>
    </row>
    <row r="802" hidden="1">
      <c r="R802" s="24"/>
      <c r="U802" s="20"/>
      <c r="V802" s="19"/>
    </row>
    <row r="803" hidden="1">
      <c r="R803" s="24"/>
      <c r="U803" s="20"/>
      <c r="V803" s="19"/>
    </row>
    <row r="804" hidden="1">
      <c r="R804" s="24"/>
      <c r="U804" s="20"/>
      <c r="V804" s="19"/>
    </row>
    <row r="805" hidden="1">
      <c r="R805" s="24"/>
      <c r="U805" s="20"/>
      <c r="V805" s="19"/>
    </row>
    <row r="806" hidden="1">
      <c r="R806" s="24"/>
      <c r="U806" s="20"/>
      <c r="V806" s="19"/>
    </row>
    <row r="807" hidden="1">
      <c r="R807" s="24"/>
      <c r="U807" s="20"/>
      <c r="V807" s="19"/>
    </row>
    <row r="808" hidden="1">
      <c r="R808" s="24"/>
      <c r="U808" s="20"/>
      <c r="V808" s="19"/>
    </row>
    <row r="809" hidden="1">
      <c r="R809" s="24"/>
      <c r="U809" s="20"/>
      <c r="V809" s="19"/>
    </row>
    <row r="810" hidden="1">
      <c r="R810" s="24"/>
      <c r="U810" s="20"/>
      <c r="V810" s="19"/>
    </row>
    <row r="811" hidden="1">
      <c r="R811" s="24"/>
      <c r="U811" s="20"/>
      <c r="V811" s="19"/>
    </row>
    <row r="812" hidden="1">
      <c r="R812" s="24"/>
      <c r="U812" s="20"/>
      <c r="V812" s="19"/>
    </row>
    <row r="813" hidden="1">
      <c r="R813" s="24"/>
      <c r="U813" s="20"/>
      <c r="V813" s="19"/>
    </row>
    <row r="814" hidden="1">
      <c r="R814" s="24"/>
      <c r="U814" s="20"/>
      <c r="V814" s="19"/>
    </row>
    <row r="815" hidden="1">
      <c r="R815" s="24"/>
      <c r="U815" s="20"/>
      <c r="V815" s="19"/>
    </row>
    <row r="816" hidden="1">
      <c r="R816" s="24"/>
      <c r="U816" s="20"/>
      <c r="V816" s="19"/>
    </row>
    <row r="817" hidden="1">
      <c r="R817" s="24"/>
      <c r="U817" s="20"/>
      <c r="V817" s="19"/>
    </row>
    <row r="818" hidden="1">
      <c r="R818" s="24"/>
      <c r="U818" s="20"/>
      <c r="V818" s="19"/>
    </row>
    <row r="819" hidden="1">
      <c r="R819" s="24"/>
      <c r="U819" s="20"/>
      <c r="V819" s="19"/>
    </row>
    <row r="820" hidden="1">
      <c r="R820" s="24"/>
      <c r="U820" s="20"/>
      <c r="V820" s="19"/>
    </row>
    <row r="821" hidden="1">
      <c r="R821" s="24"/>
      <c r="U821" s="20"/>
      <c r="V821" s="19"/>
    </row>
    <row r="822" hidden="1">
      <c r="R822" s="24"/>
      <c r="U822" s="20"/>
      <c r="V822" s="19"/>
    </row>
    <row r="823" hidden="1">
      <c r="R823" s="24"/>
      <c r="U823" s="20"/>
      <c r="V823" s="19"/>
    </row>
    <row r="824" hidden="1">
      <c r="R824" s="24"/>
      <c r="U824" s="20"/>
      <c r="V824" s="19"/>
    </row>
    <row r="825" hidden="1">
      <c r="R825" s="24"/>
      <c r="U825" s="20"/>
      <c r="V825" s="19"/>
    </row>
    <row r="826" hidden="1">
      <c r="R826" s="24"/>
      <c r="U826" s="20"/>
      <c r="V826" s="19"/>
    </row>
    <row r="827" hidden="1">
      <c r="R827" s="24"/>
      <c r="U827" s="20"/>
      <c r="V827" s="19"/>
    </row>
    <row r="828" hidden="1">
      <c r="R828" s="24"/>
      <c r="U828" s="20"/>
      <c r="V828" s="19"/>
    </row>
    <row r="829" hidden="1">
      <c r="R829" s="24"/>
      <c r="U829" s="20"/>
      <c r="V829" s="19"/>
    </row>
    <row r="830" hidden="1">
      <c r="R830" s="24"/>
      <c r="U830" s="20"/>
      <c r="V830" s="19"/>
    </row>
    <row r="831" hidden="1">
      <c r="R831" s="24"/>
      <c r="U831" s="20"/>
      <c r="V831" s="19"/>
    </row>
    <row r="832" hidden="1">
      <c r="R832" s="24"/>
      <c r="U832" s="20"/>
      <c r="V832" s="19"/>
    </row>
    <row r="833" hidden="1">
      <c r="R833" s="24"/>
      <c r="U833" s="20"/>
      <c r="V833" s="19"/>
    </row>
    <row r="834" hidden="1">
      <c r="R834" s="24"/>
      <c r="U834" s="20"/>
      <c r="V834" s="19"/>
    </row>
    <row r="835" hidden="1">
      <c r="R835" s="24"/>
      <c r="U835" s="20"/>
      <c r="V835" s="19"/>
    </row>
    <row r="836" hidden="1">
      <c r="R836" s="24"/>
      <c r="U836" s="20"/>
      <c r="V836" s="19"/>
    </row>
    <row r="837" hidden="1">
      <c r="R837" s="24"/>
      <c r="U837" s="20"/>
      <c r="V837" s="19"/>
    </row>
    <row r="838" hidden="1">
      <c r="R838" s="24"/>
      <c r="U838" s="20"/>
      <c r="V838" s="19"/>
    </row>
    <row r="839" hidden="1">
      <c r="R839" s="24"/>
      <c r="U839" s="20"/>
      <c r="V839" s="19"/>
    </row>
    <row r="840" hidden="1">
      <c r="R840" s="24"/>
      <c r="U840" s="20"/>
      <c r="V840" s="19"/>
    </row>
    <row r="841" hidden="1">
      <c r="R841" s="24"/>
      <c r="U841" s="20"/>
      <c r="V841" s="19"/>
    </row>
    <row r="842" hidden="1">
      <c r="R842" s="24"/>
      <c r="U842" s="20"/>
      <c r="V842" s="19"/>
    </row>
    <row r="843" hidden="1">
      <c r="R843" s="24"/>
      <c r="U843" s="20"/>
      <c r="V843" s="19"/>
    </row>
    <row r="844" hidden="1">
      <c r="R844" s="24"/>
      <c r="U844" s="20"/>
      <c r="V844" s="19"/>
    </row>
    <row r="845" hidden="1">
      <c r="R845" s="24"/>
      <c r="U845" s="20"/>
      <c r="V845" s="19"/>
    </row>
    <row r="846" hidden="1">
      <c r="R846" s="24"/>
      <c r="U846" s="20"/>
      <c r="V846" s="19"/>
    </row>
    <row r="847" hidden="1">
      <c r="R847" s="24"/>
      <c r="U847" s="20"/>
      <c r="V847" s="19"/>
    </row>
    <row r="848" hidden="1">
      <c r="R848" s="24"/>
      <c r="U848" s="20"/>
      <c r="V848" s="19"/>
    </row>
    <row r="849" hidden="1">
      <c r="R849" s="24"/>
      <c r="U849" s="20"/>
      <c r="V849" s="19"/>
    </row>
    <row r="850" hidden="1">
      <c r="R850" s="24"/>
      <c r="U850" s="20"/>
      <c r="V850" s="19"/>
    </row>
    <row r="851" hidden="1">
      <c r="R851" s="24"/>
      <c r="U851" s="20"/>
      <c r="V851" s="19"/>
    </row>
    <row r="852" hidden="1">
      <c r="R852" s="24"/>
      <c r="U852" s="20"/>
      <c r="V852" s="19"/>
    </row>
    <row r="853" hidden="1">
      <c r="R853" s="24"/>
      <c r="U853" s="20"/>
      <c r="V853" s="19"/>
    </row>
    <row r="854" hidden="1">
      <c r="R854" s="24"/>
      <c r="U854" s="20"/>
      <c r="V854" s="19"/>
    </row>
    <row r="855" hidden="1">
      <c r="R855" s="24"/>
      <c r="U855" s="20"/>
      <c r="V855" s="19"/>
    </row>
    <row r="856" hidden="1">
      <c r="R856" s="24"/>
      <c r="U856" s="20"/>
      <c r="V856" s="19"/>
    </row>
    <row r="857" hidden="1">
      <c r="R857" s="24"/>
      <c r="U857" s="20"/>
      <c r="V857" s="19"/>
    </row>
    <row r="858" hidden="1">
      <c r="R858" s="24"/>
      <c r="U858" s="20"/>
      <c r="V858" s="19"/>
    </row>
    <row r="859" hidden="1">
      <c r="R859" s="24"/>
      <c r="U859" s="20"/>
      <c r="V859" s="19"/>
    </row>
    <row r="860" hidden="1">
      <c r="R860" s="24"/>
      <c r="U860" s="20"/>
      <c r="V860" s="19"/>
    </row>
    <row r="861" hidden="1">
      <c r="R861" s="24"/>
      <c r="U861" s="20"/>
      <c r="V861" s="19"/>
    </row>
    <row r="862" hidden="1">
      <c r="R862" s="24"/>
      <c r="U862" s="20"/>
      <c r="V862" s="19"/>
    </row>
    <row r="863" hidden="1">
      <c r="R863" s="24"/>
      <c r="U863" s="20"/>
      <c r="V863" s="19"/>
    </row>
    <row r="864" hidden="1">
      <c r="R864" s="24"/>
      <c r="U864" s="20"/>
      <c r="V864" s="19"/>
    </row>
    <row r="865" hidden="1">
      <c r="R865" s="24"/>
      <c r="U865" s="20"/>
      <c r="V865" s="19"/>
    </row>
    <row r="866" hidden="1">
      <c r="R866" s="24"/>
      <c r="U866" s="20"/>
      <c r="V866" s="19"/>
    </row>
    <row r="867" hidden="1">
      <c r="R867" s="24"/>
      <c r="U867" s="20"/>
      <c r="V867" s="19"/>
    </row>
    <row r="868" hidden="1">
      <c r="R868" s="24"/>
      <c r="U868" s="20"/>
      <c r="V868" s="19"/>
    </row>
    <row r="869" hidden="1">
      <c r="R869" s="24"/>
      <c r="U869" s="20"/>
      <c r="V869" s="19"/>
    </row>
    <row r="870" hidden="1">
      <c r="R870" s="24"/>
      <c r="U870" s="20"/>
      <c r="V870" s="19"/>
    </row>
    <row r="871" hidden="1">
      <c r="R871" s="24"/>
      <c r="U871" s="20"/>
      <c r="V871" s="19"/>
    </row>
    <row r="872" hidden="1">
      <c r="R872" s="24"/>
      <c r="U872" s="20"/>
      <c r="V872" s="19"/>
    </row>
    <row r="873" hidden="1">
      <c r="R873" s="24"/>
      <c r="U873" s="20"/>
      <c r="V873" s="19"/>
    </row>
    <row r="874" hidden="1">
      <c r="R874" s="24"/>
      <c r="U874" s="20"/>
      <c r="V874" s="19"/>
    </row>
    <row r="875" hidden="1">
      <c r="R875" s="24"/>
      <c r="U875" s="20"/>
      <c r="V875" s="19"/>
    </row>
    <row r="876" hidden="1">
      <c r="R876" s="24"/>
      <c r="U876" s="20"/>
      <c r="V876" s="19"/>
    </row>
    <row r="877" hidden="1">
      <c r="R877" s="24"/>
      <c r="U877" s="20"/>
      <c r="V877" s="19"/>
    </row>
    <row r="878" hidden="1">
      <c r="R878" s="24"/>
      <c r="U878" s="20"/>
      <c r="V878" s="19"/>
    </row>
    <row r="879" hidden="1">
      <c r="R879" s="24"/>
      <c r="U879" s="20"/>
      <c r="V879" s="19"/>
    </row>
    <row r="880" hidden="1">
      <c r="R880" s="24"/>
      <c r="U880" s="20"/>
      <c r="V880" s="19"/>
    </row>
    <row r="881" hidden="1">
      <c r="R881" s="24"/>
      <c r="U881" s="20"/>
      <c r="V881" s="19"/>
    </row>
    <row r="882" hidden="1">
      <c r="R882" s="24"/>
      <c r="U882" s="20"/>
      <c r="V882" s="19"/>
    </row>
    <row r="883" hidden="1">
      <c r="R883" s="24"/>
      <c r="U883" s="20"/>
      <c r="V883" s="19"/>
    </row>
    <row r="884" hidden="1">
      <c r="R884" s="24"/>
      <c r="U884" s="20"/>
      <c r="V884" s="19"/>
    </row>
    <row r="885" hidden="1">
      <c r="R885" s="24"/>
      <c r="U885" s="20"/>
      <c r="V885" s="19"/>
    </row>
    <row r="886" hidden="1">
      <c r="R886" s="24"/>
      <c r="U886" s="20"/>
      <c r="V886" s="19"/>
    </row>
    <row r="887" hidden="1">
      <c r="R887" s="24"/>
      <c r="U887" s="20"/>
      <c r="V887" s="19"/>
    </row>
    <row r="888" hidden="1">
      <c r="R888" s="24"/>
      <c r="U888" s="20"/>
      <c r="V888" s="19"/>
    </row>
    <row r="889" hidden="1">
      <c r="R889" s="24"/>
      <c r="U889" s="20"/>
      <c r="V889" s="19"/>
    </row>
    <row r="890" hidden="1">
      <c r="R890" s="24"/>
      <c r="U890" s="20"/>
      <c r="V890" s="19"/>
    </row>
    <row r="891" hidden="1">
      <c r="R891" s="24"/>
      <c r="U891" s="20"/>
      <c r="V891" s="19"/>
    </row>
    <row r="892" hidden="1">
      <c r="R892" s="24"/>
      <c r="U892" s="20"/>
      <c r="V892" s="19"/>
    </row>
    <row r="893" hidden="1">
      <c r="R893" s="24"/>
      <c r="U893" s="20"/>
      <c r="V893" s="19"/>
    </row>
    <row r="894" hidden="1">
      <c r="R894" s="24"/>
      <c r="U894" s="20"/>
      <c r="V894" s="19"/>
    </row>
    <row r="895" hidden="1">
      <c r="R895" s="24"/>
      <c r="U895" s="20"/>
      <c r="V895" s="19"/>
    </row>
    <row r="896" hidden="1">
      <c r="R896" s="24"/>
      <c r="U896" s="20"/>
      <c r="V896" s="19"/>
    </row>
    <row r="897" hidden="1">
      <c r="R897" s="24"/>
      <c r="U897" s="20"/>
      <c r="V897" s="19"/>
    </row>
    <row r="898" hidden="1">
      <c r="R898" s="24"/>
      <c r="U898" s="20"/>
      <c r="V898" s="19"/>
    </row>
    <row r="899" hidden="1">
      <c r="R899" s="24"/>
      <c r="U899" s="20"/>
      <c r="V899" s="19"/>
    </row>
    <row r="900" hidden="1">
      <c r="R900" s="24"/>
      <c r="U900" s="20"/>
      <c r="V900" s="19"/>
    </row>
    <row r="901" hidden="1">
      <c r="R901" s="24"/>
      <c r="U901" s="20"/>
      <c r="V901" s="19"/>
    </row>
    <row r="902" hidden="1">
      <c r="R902" s="24"/>
      <c r="U902" s="20"/>
      <c r="V902" s="19"/>
    </row>
    <row r="903" hidden="1">
      <c r="R903" s="24"/>
      <c r="U903" s="20"/>
      <c r="V903" s="19"/>
    </row>
    <row r="904" hidden="1">
      <c r="R904" s="24"/>
      <c r="U904" s="20"/>
      <c r="V904" s="19"/>
    </row>
    <row r="905" hidden="1">
      <c r="R905" s="24"/>
      <c r="U905" s="20"/>
      <c r="V905" s="19"/>
    </row>
    <row r="906" hidden="1">
      <c r="R906" s="24"/>
      <c r="U906" s="20"/>
      <c r="V906" s="19"/>
    </row>
    <row r="907" hidden="1">
      <c r="R907" s="24"/>
      <c r="U907" s="20"/>
      <c r="V907" s="19"/>
    </row>
    <row r="908" hidden="1">
      <c r="R908" s="24"/>
      <c r="U908" s="20"/>
      <c r="V908" s="19"/>
    </row>
    <row r="909" hidden="1">
      <c r="R909" s="24"/>
      <c r="U909" s="20"/>
      <c r="V909" s="19"/>
    </row>
    <row r="910" hidden="1">
      <c r="R910" s="24"/>
      <c r="U910" s="20"/>
      <c r="V910" s="19"/>
    </row>
    <row r="911" hidden="1">
      <c r="R911" s="24"/>
      <c r="U911" s="20"/>
      <c r="V911" s="19"/>
    </row>
    <row r="912" hidden="1">
      <c r="R912" s="24"/>
      <c r="U912" s="20"/>
      <c r="V912" s="19"/>
    </row>
    <row r="913" hidden="1">
      <c r="R913" s="24"/>
      <c r="U913" s="20"/>
      <c r="V913" s="19"/>
    </row>
    <row r="914" hidden="1">
      <c r="R914" s="24"/>
      <c r="U914" s="20"/>
      <c r="V914" s="19"/>
    </row>
    <row r="915" hidden="1">
      <c r="R915" s="24"/>
      <c r="U915" s="20"/>
      <c r="V915" s="19"/>
    </row>
    <row r="916" hidden="1">
      <c r="R916" s="24"/>
      <c r="U916" s="20"/>
      <c r="V916" s="19"/>
    </row>
    <row r="917" hidden="1">
      <c r="R917" s="24"/>
      <c r="U917" s="20"/>
      <c r="V917" s="19"/>
    </row>
    <row r="918" hidden="1">
      <c r="R918" s="24"/>
      <c r="U918" s="20"/>
      <c r="V918" s="19"/>
    </row>
    <row r="919" hidden="1">
      <c r="R919" s="24"/>
      <c r="U919" s="20"/>
      <c r="V919" s="19"/>
    </row>
    <row r="920" hidden="1">
      <c r="R920" s="24"/>
      <c r="U920" s="20"/>
      <c r="V920" s="19"/>
    </row>
    <row r="921" hidden="1">
      <c r="R921" s="24"/>
      <c r="U921" s="20"/>
      <c r="V921" s="19"/>
    </row>
    <row r="922" hidden="1">
      <c r="R922" s="24"/>
      <c r="U922" s="20"/>
      <c r="V922" s="19"/>
    </row>
    <row r="923" hidden="1">
      <c r="R923" s="24"/>
      <c r="U923" s="20"/>
      <c r="V923" s="19"/>
    </row>
    <row r="924" hidden="1">
      <c r="R924" s="24"/>
      <c r="U924" s="20"/>
      <c r="V924" s="19"/>
    </row>
    <row r="925" hidden="1">
      <c r="R925" s="24"/>
      <c r="U925" s="20"/>
      <c r="V925" s="19"/>
    </row>
    <row r="926" hidden="1">
      <c r="R926" s="24"/>
      <c r="U926" s="20"/>
      <c r="V926" s="19"/>
    </row>
    <row r="927" hidden="1">
      <c r="R927" s="24"/>
      <c r="U927" s="20"/>
      <c r="V927" s="19"/>
    </row>
    <row r="928" hidden="1">
      <c r="R928" s="24"/>
      <c r="U928" s="20"/>
      <c r="V928" s="19"/>
    </row>
    <row r="929" hidden="1">
      <c r="R929" s="24"/>
      <c r="U929" s="20"/>
      <c r="V929" s="19"/>
    </row>
    <row r="930" hidden="1">
      <c r="R930" s="24"/>
      <c r="U930" s="20"/>
      <c r="V930" s="19"/>
    </row>
    <row r="931" hidden="1">
      <c r="R931" s="24"/>
      <c r="U931" s="20"/>
      <c r="V931" s="19"/>
    </row>
    <row r="932" hidden="1">
      <c r="R932" s="24"/>
      <c r="U932" s="20"/>
      <c r="V932" s="19"/>
    </row>
    <row r="933" hidden="1">
      <c r="R933" s="24"/>
      <c r="U933" s="20"/>
      <c r="V933" s="19"/>
    </row>
    <row r="934" hidden="1">
      <c r="R934" s="24"/>
      <c r="U934" s="20"/>
      <c r="V934" s="19"/>
    </row>
    <row r="935" hidden="1">
      <c r="R935" s="24"/>
      <c r="U935" s="20"/>
      <c r="V935" s="19"/>
    </row>
    <row r="936" hidden="1">
      <c r="R936" s="24"/>
      <c r="U936" s="20"/>
      <c r="V936" s="19"/>
    </row>
    <row r="937" hidden="1">
      <c r="R937" s="24"/>
      <c r="U937" s="20"/>
      <c r="V937" s="19"/>
    </row>
    <row r="938" hidden="1">
      <c r="R938" s="24"/>
      <c r="U938" s="20"/>
      <c r="V938" s="19"/>
    </row>
    <row r="939" hidden="1">
      <c r="R939" s="24"/>
      <c r="U939" s="20"/>
      <c r="V939" s="19"/>
    </row>
    <row r="940" hidden="1">
      <c r="R940" s="24"/>
      <c r="U940" s="20"/>
      <c r="V940" s="19"/>
    </row>
    <row r="941" hidden="1">
      <c r="R941" s="24"/>
      <c r="U941" s="20"/>
      <c r="V941" s="19"/>
    </row>
    <row r="942" hidden="1">
      <c r="R942" s="24"/>
      <c r="U942" s="20"/>
      <c r="V942" s="19"/>
    </row>
    <row r="943" hidden="1">
      <c r="R943" s="24"/>
      <c r="U943" s="20"/>
      <c r="V943" s="19"/>
    </row>
    <row r="944" hidden="1">
      <c r="R944" s="24"/>
      <c r="U944" s="20"/>
      <c r="V944" s="19"/>
    </row>
    <row r="945" hidden="1">
      <c r="R945" s="24"/>
      <c r="U945" s="20"/>
      <c r="V945" s="19"/>
    </row>
    <row r="946" hidden="1">
      <c r="R946" s="24"/>
      <c r="U946" s="20"/>
      <c r="V946" s="19"/>
    </row>
    <row r="947" hidden="1">
      <c r="R947" s="24"/>
      <c r="U947" s="20"/>
      <c r="V947" s="19"/>
    </row>
    <row r="948" hidden="1">
      <c r="R948" s="24"/>
      <c r="U948" s="20"/>
      <c r="V948" s="19"/>
    </row>
    <row r="949" hidden="1">
      <c r="R949" s="24"/>
      <c r="U949" s="20"/>
      <c r="V949" s="19"/>
    </row>
    <row r="950" hidden="1">
      <c r="R950" s="24"/>
      <c r="U950" s="20"/>
      <c r="V950" s="19"/>
    </row>
    <row r="951" hidden="1">
      <c r="R951" s="24"/>
      <c r="U951" s="20"/>
      <c r="V951" s="19"/>
    </row>
    <row r="952" hidden="1">
      <c r="R952" s="24"/>
      <c r="U952" s="20"/>
      <c r="V952" s="19"/>
    </row>
    <row r="953" hidden="1">
      <c r="R953" s="24"/>
      <c r="U953" s="20"/>
      <c r="V953" s="19"/>
    </row>
    <row r="954" hidden="1">
      <c r="R954" s="24"/>
      <c r="U954" s="20"/>
      <c r="V954" s="19"/>
    </row>
    <row r="955" hidden="1">
      <c r="R955" s="24"/>
      <c r="U955" s="20"/>
      <c r="V955" s="19"/>
    </row>
    <row r="956" hidden="1">
      <c r="R956" s="24"/>
      <c r="U956" s="20"/>
      <c r="V956" s="19"/>
    </row>
    <row r="957" hidden="1">
      <c r="R957" s="24"/>
      <c r="U957" s="20"/>
      <c r="V957" s="19"/>
    </row>
    <row r="958" hidden="1">
      <c r="R958" s="24"/>
      <c r="U958" s="20"/>
      <c r="V958" s="19"/>
    </row>
    <row r="959" hidden="1">
      <c r="R959" s="24"/>
      <c r="U959" s="20"/>
      <c r="V959" s="19"/>
    </row>
    <row r="960" hidden="1">
      <c r="R960" s="24"/>
      <c r="U960" s="20"/>
      <c r="V960" s="19"/>
    </row>
    <row r="961" hidden="1">
      <c r="R961" s="24"/>
      <c r="U961" s="20"/>
      <c r="V961" s="19"/>
    </row>
    <row r="962" hidden="1">
      <c r="R962" s="24"/>
      <c r="U962" s="20"/>
      <c r="V962" s="19"/>
    </row>
    <row r="963" hidden="1">
      <c r="R963" s="24"/>
      <c r="U963" s="20"/>
      <c r="V963" s="19"/>
    </row>
    <row r="964" hidden="1">
      <c r="R964" s="24"/>
      <c r="U964" s="20"/>
      <c r="V964" s="19"/>
    </row>
    <row r="965" hidden="1">
      <c r="R965" s="24"/>
      <c r="U965" s="20"/>
      <c r="V965" s="19"/>
    </row>
    <row r="966" hidden="1">
      <c r="R966" s="24"/>
      <c r="U966" s="20"/>
      <c r="V966" s="19"/>
    </row>
    <row r="967" hidden="1">
      <c r="R967" s="24"/>
      <c r="U967" s="20"/>
      <c r="V967" s="19"/>
    </row>
    <row r="968" hidden="1">
      <c r="R968" s="24"/>
      <c r="U968" s="20"/>
      <c r="V968" s="19"/>
    </row>
    <row r="969" hidden="1">
      <c r="R969" s="24"/>
      <c r="U969" s="20"/>
      <c r="V969" s="19"/>
    </row>
    <row r="970" hidden="1">
      <c r="R970" s="24"/>
      <c r="U970" s="20"/>
      <c r="V970" s="19"/>
    </row>
    <row r="971" hidden="1">
      <c r="R971" s="24"/>
      <c r="U971" s="20"/>
      <c r="V971" s="19"/>
    </row>
    <row r="972" hidden="1">
      <c r="R972" s="24"/>
      <c r="U972" s="20"/>
      <c r="V972" s="19"/>
    </row>
    <row r="973" hidden="1">
      <c r="R973" s="24"/>
      <c r="U973" s="20"/>
      <c r="V973" s="19"/>
    </row>
    <row r="974" hidden="1">
      <c r="R974" s="24"/>
      <c r="U974" s="20"/>
      <c r="V974" s="19"/>
    </row>
    <row r="975" hidden="1">
      <c r="R975" s="24"/>
      <c r="U975" s="20"/>
      <c r="V975" s="19"/>
    </row>
    <row r="976" hidden="1">
      <c r="R976" s="24"/>
      <c r="U976" s="20"/>
      <c r="V976" s="19"/>
    </row>
    <row r="977" hidden="1">
      <c r="R977" s="24"/>
      <c r="U977" s="20"/>
      <c r="V977" s="19"/>
    </row>
    <row r="978" hidden="1">
      <c r="R978" s="24"/>
      <c r="U978" s="20"/>
      <c r="V978" s="19"/>
    </row>
    <row r="979" hidden="1">
      <c r="R979" s="24"/>
      <c r="U979" s="20"/>
      <c r="V979" s="19"/>
    </row>
    <row r="980" hidden="1">
      <c r="R980" s="24"/>
      <c r="U980" s="20"/>
      <c r="V980" s="19"/>
    </row>
    <row r="981" hidden="1">
      <c r="R981" s="24"/>
      <c r="U981" s="20"/>
      <c r="V981" s="19"/>
    </row>
    <row r="982" hidden="1">
      <c r="R982" s="24"/>
      <c r="U982" s="20"/>
      <c r="V982" s="19"/>
    </row>
    <row r="983" hidden="1">
      <c r="R983" s="24"/>
      <c r="U983" s="20"/>
      <c r="V983" s="19"/>
    </row>
    <row r="984" hidden="1">
      <c r="R984" s="24"/>
      <c r="U984" s="20"/>
      <c r="V984" s="19"/>
    </row>
    <row r="985" hidden="1">
      <c r="R985" s="24"/>
      <c r="U985" s="20"/>
      <c r="V985" s="19"/>
    </row>
    <row r="986" hidden="1">
      <c r="R986" s="24"/>
      <c r="U986" s="20"/>
      <c r="V986" s="19"/>
    </row>
    <row r="987" hidden="1">
      <c r="R987" s="24"/>
      <c r="U987" s="20"/>
      <c r="V987" s="19"/>
    </row>
    <row r="988" hidden="1">
      <c r="R988" s="24"/>
      <c r="U988" s="20"/>
      <c r="V988" s="19"/>
    </row>
    <row r="989" hidden="1">
      <c r="R989" s="24"/>
      <c r="U989" s="20"/>
      <c r="V989" s="19"/>
    </row>
    <row r="990" hidden="1">
      <c r="R990" s="24"/>
      <c r="U990" s="20"/>
      <c r="V990" s="19"/>
    </row>
    <row r="991" hidden="1">
      <c r="R991" s="24"/>
      <c r="U991" s="20"/>
      <c r="V991" s="19"/>
    </row>
    <row r="992" hidden="1">
      <c r="R992" s="24"/>
      <c r="U992" s="20"/>
      <c r="V992" s="19"/>
    </row>
    <row r="993" hidden="1">
      <c r="R993" s="24"/>
      <c r="U993" s="20"/>
      <c r="V993" s="19"/>
    </row>
    <row r="994" hidden="1">
      <c r="R994" s="24"/>
      <c r="U994" s="20"/>
      <c r="V994" s="19"/>
    </row>
    <row r="995" hidden="1">
      <c r="R995" s="24"/>
      <c r="U995" s="20"/>
      <c r="V995" s="19"/>
    </row>
    <row r="996" hidden="1">
      <c r="R996" s="24"/>
      <c r="U996" s="20"/>
      <c r="V996" s="19"/>
    </row>
    <row r="997" hidden="1">
      <c r="R997" s="24"/>
      <c r="U997" s="20"/>
      <c r="V997" s="19"/>
    </row>
    <row r="998" hidden="1">
      <c r="R998" s="24"/>
      <c r="U998" s="20"/>
      <c r="V998" s="19"/>
    </row>
    <row r="999" hidden="1">
      <c r="R999" s="24"/>
      <c r="U999" s="20"/>
      <c r="V999" s="19"/>
    </row>
    <row r="1000" hidden="1">
      <c r="N1000" s="14"/>
      <c r="R1000" s="24"/>
      <c r="U1000" s="20"/>
      <c r="V1000" s="19"/>
    </row>
    <row r="1001" hidden="1">
      <c r="N1001" s="14"/>
      <c r="R1001" s="24"/>
      <c r="U1001" s="20"/>
      <c r="V1001" s="19"/>
    </row>
    <row r="1002" hidden="1">
      <c r="N1002" s="14"/>
      <c r="R1002" s="24"/>
      <c r="U1002" s="20"/>
      <c r="V1002" s="19"/>
    </row>
    <row r="1003" hidden="1">
      <c r="N1003" s="14"/>
      <c r="R1003" s="24"/>
      <c r="U1003" s="20"/>
      <c r="V1003" s="19"/>
    </row>
    <row r="1004" hidden="1">
      <c r="N1004" s="14"/>
      <c r="R1004" s="24"/>
      <c r="U1004" s="20"/>
      <c r="V1004" s="19"/>
    </row>
    <row r="1005" hidden="1">
      <c r="N1005" s="14"/>
      <c r="R1005" s="24"/>
      <c r="U1005" s="20"/>
      <c r="V1005" s="19"/>
    </row>
    <row r="1006" hidden="1">
      <c r="N1006" s="14"/>
      <c r="R1006" s="24"/>
      <c r="U1006" s="20"/>
      <c r="V1006" s="19"/>
    </row>
    <row r="1007" hidden="1">
      <c r="N1007" s="14"/>
      <c r="R1007" s="24"/>
      <c r="U1007" s="20"/>
      <c r="V1007" s="19"/>
    </row>
    <row r="1008" hidden="1">
      <c r="N1008" s="14"/>
      <c r="R1008" s="24"/>
      <c r="U1008" s="20"/>
      <c r="V1008" s="19"/>
    </row>
    <row r="1009" hidden="1">
      <c r="N1009" s="14"/>
      <c r="R1009" s="24"/>
      <c r="U1009" s="20"/>
      <c r="V1009" s="19"/>
    </row>
    <row r="1010" hidden="1">
      <c r="N1010" s="14"/>
      <c r="R1010" s="24"/>
      <c r="U1010" s="20"/>
      <c r="V1010" s="19"/>
    </row>
    <row r="1011" hidden="1">
      <c r="N1011" s="14"/>
      <c r="R1011" s="24"/>
      <c r="U1011" s="20"/>
      <c r="V1011" s="19"/>
    </row>
    <row r="1012" hidden="1">
      <c r="N1012" s="14"/>
      <c r="R1012" s="24"/>
      <c r="U1012" s="20"/>
      <c r="V1012" s="19"/>
    </row>
    <row r="1013" hidden="1">
      <c r="N1013" s="14"/>
      <c r="R1013" s="24"/>
      <c r="U1013" s="20"/>
      <c r="V1013" s="19"/>
    </row>
    <row r="1014" hidden="1">
      <c r="N1014" s="14"/>
      <c r="R1014" s="24"/>
      <c r="U1014" s="20"/>
      <c r="V1014" s="19"/>
    </row>
    <row r="1015" hidden="1">
      <c r="N1015" s="14"/>
      <c r="R1015" s="24"/>
      <c r="U1015" s="20"/>
      <c r="V1015" s="19"/>
    </row>
    <row r="1016" hidden="1">
      <c r="N1016" s="14"/>
      <c r="R1016" s="24"/>
      <c r="U1016" s="20"/>
      <c r="V1016" s="19"/>
    </row>
    <row r="1017" hidden="1">
      <c r="N1017" s="14"/>
      <c r="R1017" s="24"/>
      <c r="U1017" s="20"/>
      <c r="V1017" s="19"/>
    </row>
    <row r="1018" hidden="1">
      <c r="N1018" s="14"/>
      <c r="R1018" s="24"/>
      <c r="U1018" s="20"/>
      <c r="V1018" s="19"/>
    </row>
    <row r="1019" hidden="1">
      <c r="N1019" s="14"/>
      <c r="R1019" s="24"/>
      <c r="U1019" s="20"/>
      <c r="V1019" s="19"/>
    </row>
    <row r="1020" hidden="1">
      <c r="N1020" s="14"/>
      <c r="R1020" s="24"/>
      <c r="U1020" s="20"/>
      <c r="V1020" s="19"/>
    </row>
    <row r="1021" hidden="1">
      <c r="N1021" s="14"/>
      <c r="R1021" s="24"/>
      <c r="U1021" s="20"/>
      <c r="V1021" s="19"/>
    </row>
    <row r="1022" hidden="1">
      <c r="N1022" s="14"/>
      <c r="R1022" s="24"/>
      <c r="U1022" s="20"/>
      <c r="V1022" s="19"/>
    </row>
    <row r="1023" hidden="1">
      <c r="N1023" s="14"/>
      <c r="R1023" s="24"/>
      <c r="U1023" s="20"/>
      <c r="V1023" s="19"/>
    </row>
    <row r="1024" hidden="1">
      <c r="N1024" s="14"/>
      <c r="R1024" s="24"/>
      <c r="U1024" s="20"/>
      <c r="V1024" s="19"/>
    </row>
    <row r="1025" hidden="1">
      <c r="N1025" s="14"/>
      <c r="R1025" s="24"/>
      <c r="U1025" s="20"/>
      <c r="V1025" s="19"/>
    </row>
    <row r="1026" hidden="1">
      <c r="N1026" s="14"/>
      <c r="R1026" s="24"/>
      <c r="U1026" s="20"/>
      <c r="V1026" s="19"/>
    </row>
    <row r="1027" hidden="1">
      <c r="N1027" s="14"/>
      <c r="R1027" s="24"/>
      <c r="U1027" s="20"/>
      <c r="V1027" s="19"/>
    </row>
    <row r="1028" hidden="1">
      <c r="N1028" s="14"/>
      <c r="R1028" s="24"/>
      <c r="U1028" s="20"/>
      <c r="V1028" s="19"/>
    </row>
    <row r="1029" hidden="1">
      <c r="N1029" s="14"/>
      <c r="R1029" s="24"/>
      <c r="U1029" s="20"/>
      <c r="V1029" s="19"/>
    </row>
    <row r="1030" hidden="1">
      <c r="N1030" s="14"/>
      <c r="R1030" s="24"/>
      <c r="U1030" s="20"/>
      <c r="V1030" s="19"/>
    </row>
    <row r="1031" hidden="1">
      <c r="N1031" s="14"/>
      <c r="R1031" s="24"/>
      <c r="U1031" s="20"/>
      <c r="V1031" s="19"/>
    </row>
    <row r="1032" hidden="1">
      <c r="N1032" s="14"/>
      <c r="R1032" s="24"/>
      <c r="U1032" s="20"/>
      <c r="V1032" s="19"/>
    </row>
    <row r="1033" hidden="1">
      <c r="N1033" s="14"/>
      <c r="R1033" s="24"/>
      <c r="U1033" s="20"/>
      <c r="V1033" s="19"/>
    </row>
    <row r="1034" hidden="1">
      <c r="N1034" s="14"/>
      <c r="R1034" s="24"/>
      <c r="U1034" s="20"/>
      <c r="V1034" s="19"/>
    </row>
    <row r="1035" hidden="1">
      <c r="N1035" s="14"/>
      <c r="R1035" s="24"/>
      <c r="U1035" s="20"/>
      <c r="V1035" s="19"/>
    </row>
    <row r="1036" hidden="1">
      <c r="N1036" s="14"/>
      <c r="R1036" s="24"/>
      <c r="U1036" s="20"/>
      <c r="V1036" s="19"/>
    </row>
    <row r="1037" hidden="1">
      <c r="N1037" s="14"/>
      <c r="R1037" s="24"/>
      <c r="U1037" s="20"/>
      <c r="V1037" s="19"/>
    </row>
    <row r="1038" hidden="1">
      <c r="N1038" s="14"/>
      <c r="R1038" s="24"/>
      <c r="U1038" s="20"/>
      <c r="V1038" s="19"/>
    </row>
    <row r="1039" hidden="1">
      <c r="N1039" s="14"/>
      <c r="R1039" s="24"/>
      <c r="U1039" s="20"/>
      <c r="V1039" s="19"/>
    </row>
    <row r="1040" hidden="1">
      <c r="N1040" s="14"/>
      <c r="R1040" s="24"/>
      <c r="U1040" s="20"/>
      <c r="V1040" s="19"/>
    </row>
    <row r="1041" hidden="1">
      <c r="N1041" s="14"/>
      <c r="R1041" s="24"/>
      <c r="U1041" s="20"/>
      <c r="V1041" s="19"/>
    </row>
    <row r="1042" hidden="1">
      <c r="N1042" s="14"/>
      <c r="R1042" s="24"/>
      <c r="U1042" s="20"/>
      <c r="V1042" s="19"/>
    </row>
    <row r="1043" hidden="1">
      <c r="N1043" s="14"/>
      <c r="R1043" s="24"/>
      <c r="U1043" s="20"/>
      <c r="V1043" s="19"/>
    </row>
    <row r="1044" hidden="1">
      <c r="N1044" s="14"/>
      <c r="R1044" s="24"/>
      <c r="U1044" s="20"/>
      <c r="V1044" s="19"/>
    </row>
    <row r="1045" hidden="1">
      <c r="N1045" s="14"/>
      <c r="R1045" s="24"/>
      <c r="U1045" s="20"/>
      <c r="V1045" s="19"/>
    </row>
    <row r="1046" hidden="1">
      <c r="N1046" s="14"/>
      <c r="R1046" s="24"/>
      <c r="U1046" s="20"/>
      <c r="V1046" s="19"/>
    </row>
    <row r="1047" hidden="1">
      <c r="N1047" s="14"/>
      <c r="R1047" s="24"/>
      <c r="U1047" s="20"/>
      <c r="V1047" s="19"/>
    </row>
    <row r="1048" hidden="1">
      <c r="N1048" s="14"/>
      <c r="R1048" s="24"/>
      <c r="U1048" s="20"/>
      <c r="V1048" s="19"/>
    </row>
    <row r="1049" hidden="1">
      <c r="N1049" s="14"/>
      <c r="R1049" s="24"/>
      <c r="U1049" s="20"/>
      <c r="V1049" s="19"/>
    </row>
    <row r="1050" hidden="1">
      <c r="N1050" s="14"/>
      <c r="R1050" s="24"/>
      <c r="U1050" s="20"/>
      <c r="V1050" s="19"/>
    </row>
    <row r="1051" hidden="1">
      <c r="N1051" s="14"/>
      <c r="R1051" s="24"/>
      <c r="U1051" s="20"/>
      <c r="V1051" s="19"/>
    </row>
    <row r="1052" hidden="1">
      <c r="N1052" s="14"/>
      <c r="R1052" s="24"/>
      <c r="U1052" s="20"/>
      <c r="V1052" s="19"/>
    </row>
    <row r="1053" hidden="1">
      <c r="N1053" s="14"/>
      <c r="R1053" s="24"/>
      <c r="U1053" s="20"/>
      <c r="V1053" s="19"/>
    </row>
    <row r="1054" hidden="1">
      <c r="N1054" s="14"/>
      <c r="R1054" s="24"/>
      <c r="U1054" s="20"/>
      <c r="V1054" s="19"/>
    </row>
    <row r="1055" hidden="1">
      <c r="N1055" s="14"/>
      <c r="R1055" s="24"/>
      <c r="U1055" s="20"/>
      <c r="V1055" s="19"/>
    </row>
    <row r="1056" hidden="1">
      <c r="N1056" s="14"/>
      <c r="R1056" s="24"/>
      <c r="U1056" s="20"/>
      <c r="V1056" s="19"/>
    </row>
    <row r="1057" hidden="1">
      <c r="N1057" s="14"/>
      <c r="R1057" s="24"/>
      <c r="U1057" s="20"/>
      <c r="V1057" s="19"/>
    </row>
    <row r="1058" hidden="1">
      <c r="N1058" s="14"/>
      <c r="R1058" s="24"/>
      <c r="U1058" s="20"/>
      <c r="V1058" s="19"/>
    </row>
    <row r="1059" hidden="1">
      <c r="N1059" s="14"/>
      <c r="R1059" s="24"/>
      <c r="U1059" s="20"/>
      <c r="V1059" s="19"/>
    </row>
    <row r="1060" hidden="1">
      <c r="N1060" s="14"/>
      <c r="R1060" s="24"/>
      <c r="U1060" s="20"/>
      <c r="V1060" s="19"/>
    </row>
    <row r="1061" hidden="1">
      <c r="N1061" s="14"/>
      <c r="R1061" s="24"/>
      <c r="U1061" s="20"/>
      <c r="V1061" s="19"/>
    </row>
    <row r="1062" hidden="1">
      <c r="N1062" s="14"/>
      <c r="R1062" s="24"/>
      <c r="U1062" s="20"/>
      <c r="V1062" s="19"/>
    </row>
    <row r="1063" hidden="1">
      <c r="N1063" s="14"/>
      <c r="R1063" s="24"/>
      <c r="U1063" s="20"/>
      <c r="V1063" s="19"/>
    </row>
    <row r="1064" hidden="1">
      <c r="N1064" s="14"/>
      <c r="R1064" s="24"/>
      <c r="U1064" s="20"/>
      <c r="V1064" s="19"/>
    </row>
    <row r="1065" hidden="1">
      <c r="N1065" s="14"/>
      <c r="R1065" s="24"/>
      <c r="U1065" s="20"/>
      <c r="V1065" s="19"/>
    </row>
    <row r="1066" hidden="1">
      <c r="N1066" s="14"/>
      <c r="R1066" s="24"/>
      <c r="U1066" s="20"/>
      <c r="V1066" s="19"/>
    </row>
    <row r="1067" hidden="1">
      <c r="N1067" s="14"/>
      <c r="R1067" s="24"/>
      <c r="U1067" s="20"/>
      <c r="V1067" s="19"/>
    </row>
    <row r="1068" hidden="1">
      <c r="N1068" s="14"/>
      <c r="R1068" s="24"/>
      <c r="U1068" s="20"/>
      <c r="V1068" s="19"/>
    </row>
    <row r="1069" hidden="1">
      <c r="N1069" s="14"/>
      <c r="R1069" s="24"/>
      <c r="U1069" s="20"/>
      <c r="V1069" s="19"/>
    </row>
    <row r="1070" hidden="1">
      <c r="N1070" s="14"/>
      <c r="R1070" s="24"/>
      <c r="U1070" s="20"/>
      <c r="V1070" s="19"/>
    </row>
    <row r="1071" hidden="1">
      <c r="N1071" s="14"/>
      <c r="R1071" s="24"/>
      <c r="U1071" s="20"/>
      <c r="V1071" s="19"/>
    </row>
    <row r="1072" hidden="1">
      <c r="N1072" s="14"/>
      <c r="R1072" s="24"/>
      <c r="U1072" s="20"/>
      <c r="V1072" s="19"/>
    </row>
    <row r="1073" hidden="1">
      <c r="N1073" s="14"/>
      <c r="R1073" s="24"/>
      <c r="U1073" s="20"/>
      <c r="V1073" s="19"/>
    </row>
    <row r="1074" hidden="1">
      <c r="N1074" s="14"/>
      <c r="R1074" s="24"/>
      <c r="U1074" s="20"/>
      <c r="V1074" s="19"/>
    </row>
    <row r="1075" hidden="1">
      <c r="N1075" s="14"/>
      <c r="R1075" s="24"/>
      <c r="U1075" s="20"/>
      <c r="V1075" s="19"/>
    </row>
    <row r="1076" hidden="1">
      <c r="N1076" s="14"/>
      <c r="R1076" s="24"/>
      <c r="U1076" s="20"/>
      <c r="V1076" s="19"/>
    </row>
    <row r="1077" hidden="1">
      <c r="N1077" s="14"/>
      <c r="R1077" s="24"/>
      <c r="U1077" s="20"/>
      <c r="V1077" s="19"/>
    </row>
    <row r="1078" hidden="1">
      <c r="N1078" s="14"/>
      <c r="R1078" s="24"/>
      <c r="U1078" s="20"/>
      <c r="V1078" s="19"/>
    </row>
    <row r="1079" hidden="1">
      <c r="N1079" s="14"/>
      <c r="R1079" s="24"/>
      <c r="U1079" s="20"/>
      <c r="V1079" s="19"/>
    </row>
    <row r="1080" hidden="1">
      <c r="N1080" s="14"/>
      <c r="R1080" s="24"/>
      <c r="U1080" s="20"/>
      <c r="V1080" s="19"/>
    </row>
    <row r="1081" hidden="1">
      <c r="N1081" s="14"/>
      <c r="R1081" s="24"/>
      <c r="U1081" s="20"/>
      <c r="V1081" s="19"/>
    </row>
    <row r="1082" hidden="1">
      <c r="N1082" s="14"/>
      <c r="R1082" s="24"/>
      <c r="U1082" s="20"/>
      <c r="V1082" s="19"/>
    </row>
    <row r="1083" hidden="1">
      <c r="N1083" s="14"/>
      <c r="R1083" s="24"/>
      <c r="U1083" s="20"/>
      <c r="V1083" s="19"/>
    </row>
    <row r="1084" hidden="1">
      <c r="N1084" s="14"/>
      <c r="R1084" s="24"/>
      <c r="U1084" s="20"/>
      <c r="V1084" s="19"/>
    </row>
    <row r="1085" hidden="1">
      <c r="N1085" s="14"/>
      <c r="R1085" s="24"/>
      <c r="U1085" s="20"/>
      <c r="V1085" s="19"/>
    </row>
    <row r="1086" hidden="1">
      <c r="N1086" s="14"/>
      <c r="R1086" s="24"/>
      <c r="U1086" s="20"/>
      <c r="V1086" s="19"/>
    </row>
    <row r="1087" hidden="1">
      <c r="N1087" s="14"/>
      <c r="R1087" s="24"/>
      <c r="U1087" s="20"/>
      <c r="V1087" s="19"/>
    </row>
    <row r="1088" hidden="1">
      <c r="N1088" s="14"/>
      <c r="R1088" s="24"/>
      <c r="U1088" s="20"/>
      <c r="V1088" s="19"/>
    </row>
    <row r="1089" hidden="1">
      <c r="N1089" s="14"/>
      <c r="R1089" s="24"/>
      <c r="U1089" s="20"/>
      <c r="V1089" s="19"/>
    </row>
    <row r="1090" hidden="1">
      <c r="N1090" s="14"/>
      <c r="R1090" s="24"/>
      <c r="U1090" s="20"/>
      <c r="V1090" s="19"/>
    </row>
    <row r="1091" hidden="1">
      <c r="N1091" s="14"/>
      <c r="R1091" s="24"/>
      <c r="U1091" s="20"/>
      <c r="V1091" s="19"/>
    </row>
    <row r="1092" hidden="1">
      <c r="N1092" s="14"/>
      <c r="R1092" s="24"/>
      <c r="U1092" s="20"/>
      <c r="V1092" s="19"/>
    </row>
    <row r="1093" hidden="1">
      <c r="N1093" s="14"/>
      <c r="R1093" s="24"/>
      <c r="U1093" s="20"/>
      <c r="V1093" s="19"/>
    </row>
    <row r="1094" hidden="1">
      <c r="N1094" s="14"/>
      <c r="R1094" s="24"/>
      <c r="U1094" s="20"/>
      <c r="V1094" s="19"/>
    </row>
    <row r="1095" hidden="1">
      <c r="N1095" s="14"/>
      <c r="R1095" s="24"/>
      <c r="U1095" s="20"/>
      <c r="V1095" s="19"/>
    </row>
    <row r="1096" hidden="1">
      <c r="N1096" s="14"/>
      <c r="R1096" s="24"/>
      <c r="U1096" s="20"/>
      <c r="V1096" s="19"/>
    </row>
    <row r="1097" hidden="1">
      <c r="N1097" s="14"/>
      <c r="R1097" s="24"/>
      <c r="U1097" s="20"/>
      <c r="V1097" s="19"/>
    </row>
    <row r="1098" hidden="1">
      <c r="N1098" s="14"/>
      <c r="R1098" s="24"/>
      <c r="U1098" s="20"/>
      <c r="V1098" s="19"/>
    </row>
    <row r="1099" hidden="1">
      <c r="N1099" s="14"/>
      <c r="R1099" s="24"/>
      <c r="U1099" s="20"/>
      <c r="V1099" s="19"/>
    </row>
    <row r="1100" hidden="1">
      <c r="N1100" s="14"/>
      <c r="R1100" s="24"/>
      <c r="U1100" s="20"/>
      <c r="V1100" s="19"/>
    </row>
    <row r="1101" hidden="1">
      <c r="N1101" s="14"/>
      <c r="R1101" s="24"/>
      <c r="U1101" s="20"/>
      <c r="V1101" s="19"/>
    </row>
    <row r="1102" hidden="1">
      <c r="N1102" s="14"/>
      <c r="R1102" s="24"/>
      <c r="U1102" s="20"/>
      <c r="V1102" s="19"/>
    </row>
    <row r="1103" hidden="1">
      <c r="N1103" s="14"/>
      <c r="R1103" s="24"/>
      <c r="U1103" s="20"/>
      <c r="V1103" s="19"/>
    </row>
    <row r="1104" hidden="1">
      <c r="N1104" s="14"/>
      <c r="R1104" s="24"/>
      <c r="U1104" s="20"/>
      <c r="V1104" s="19"/>
    </row>
    <row r="1105" hidden="1">
      <c r="N1105" s="14"/>
      <c r="R1105" s="24"/>
      <c r="U1105" s="20"/>
      <c r="V1105" s="19"/>
    </row>
    <row r="1106" hidden="1">
      <c r="N1106" s="14"/>
      <c r="R1106" s="24"/>
      <c r="U1106" s="20"/>
      <c r="V1106" s="19"/>
    </row>
    <row r="1107" hidden="1">
      <c r="N1107" s="14"/>
      <c r="R1107" s="24"/>
      <c r="U1107" s="20"/>
      <c r="V1107" s="19"/>
    </row>
    <row r="1108" hidden="1">
      <c r="N1108" s="14"/>
      <c r="R1108" s="24"/>
      <c r="U1108" s="20"/>
      <c r="V1108" s="19"/>
    </row>
    <row r="1109" hidden="1">
      <c r="N1109" s="14"/>
      <c r="R1109" s="24"/>
      <c r="U1109" s="20"/>
      <c r="V1109" s="19"/>
    </row>
    <row r="1110" hidden="1">
      <c r="N1110" s="14"/>
      <c r="R1110" s="24"/>
      <c r="U1110" s="20"/>
      <c r="V1110" s="19"/>
    </row>
    <row r="1111" hidden="1">
      <c r="N1111" s="14"/>
      <c r="R1111" s="24"/>
      <c r="U1111" s="20"/>
      <c r="V1111" s="19"/>
    </row>
    <row r="1112" hidden="1">
      <c r="N1112" s="14"/>
      <c r="R1112" s="24"/>
      <c r="U1112" s="20"/>
      <c r="V1112" s="19"/>
    </row>
    <row r="1113" hidden="1">
      <c r="N1113" s="14"/>
      <c r="R1113" s="24"/>
      <c r="U1113" s="20"/>
      <c r="V1113" s="19"/>
    </row>
    <row r="1114" hidden="1">
      <c r="N1114" s="14"/>
      <c r="R1114" s="24"/>
      <c r="U1114" s="20"/>
      <c r="V1114" s="19"/>
    </row>
    <row r="1115" hidden="1">
      <c r="N1115" s="14"/>
      <c r="R1115" s="24"/>
      <c r="U1115" s="20"/>
      <c r="V1115" s="19"/>
    </row>
    <row r="1116" hidden="1">
      <c r="N1116" s="14"/>
      <c r="R1116" s="24"/>
      <c r="U1116" s="20"/>
      <c r="V1116" s="19"/>
    </row>
    <row r="1117" hidden="1">
      <c r="N1117" s="14"/>
      <c r="R1117" s="24"/>
      <c r="U1117" s="20"/>
      <c r="V1117" s="19"/>
    </row>
    <row r="1118" hidden="1">
      <c r="N1118" s="14"/>
      <c r="R1118" s="24"/>
      <c r="U1118" s="20"/>
      <c r="V1118" s="19"/>
    </row>
    <row r="1119" hidden="1">
      <c r="N1119" s="14"/>
      <c r="R1119" s="24"/>
      <c r="U1119" s="20"/>
      <c r="V1119" s="19"/>
    </row>
    <row r="1120" hidden="1">
      <c r="N1120" s="14"/>
      <c r="R1120" s="24"/>
      <c r="U1120" s="20"/>
      <c r="V1120" s="19"/>
    </row>
    <row r="1121" hidden="1">
      <c r="N1121" s="14"/>
      <c r="R1121" s="24"/>
      <c r="U1121" s="20"/>
      <c r="V1121" s="19"/>
    </row>
    <row r="1122" hidden="1">
      <c r="N1122" s="14"/>
      <c r="R1122" s="24"/>
      <c r="U1122" s="20"/>
      <c r="V1122" s="19"/>
    </row>
    <row r="1123" hidden="1">
      <c r="N1123" s="14"/>
      <c r="R1123" s="24"/>
      <c r="U1123" s="20"/>
      <c r="V1123" s="19"/>
    </row>
    <row r="1124" hidden="1">
      <c r="N1124" s="14"/>
      <c r="R1124" s="24"/>
      <c r="U1124" s="20"/>
      <c r="V1124" s="19"/>
    </row>
    <row r="1125" hidden="1">
      <c r="N1125" s="14"/>
      <c r="R1125" s="24"/>
      <c r="U1125" s="20"/>
      <c r="V1125" s="19"/>
    </row>
    <row r="1126" hidden="1">
      <c r="N1126" s="14"/>
      <c r="R1126" s="24"/>
      <c r="U1126" s="20"/>
      <c r="V1126" s="19"/>
    </row>
    <row r="1127" hidden="1">
      <c r="N1127" s="14"/>
      <c r="R1127" s="24"/>
      <c r="U1127" s="20"/>
      <c r="V1127" s="19"/>
    </row>
    <row r="1128" hidden="1">
      <c r="N1128" s="14"/>
      <c r="R1128" s="24"/>
      <c r="U1128" s="20"/>
      <c r="V1128" s="19"/>
    </row>
    <row r="1129" hidden="1">
      <c r="N1129" s="14"/>
      <c r="R1129" s="24"/>
      <c r="U1129" s="20"/>
      <c r="V1129" s="19"/>
    </row>
    <row r="1130" hidden="1">
      <c r="N1130" s="14"/>
      <c r="R1130" s="24"/>
      <c r="U1130" s="20"/>
      <c r="V1130" s="19"/>
    </row>
    <row r="1131" hidden="1">
      <c r="N1131" s="14"/>
      <c r="R1131" s="24"/>
      <c r="U1131" s="20"/>
      <c r="V1131" s="19"/>
    </row>
    <row r="1132" hidden="1">
      <c r="N1132" s="14"/>
      <c r="R1132" s="24"/>
      <c r="U1132" s="20"/>
      <c r="V1132" s="19"/>
    </row>
    <row r="1133" hidden="1">
      <c r="N1133" s="14"/>
      <c r="R1133" s="24"/>
      <c r="U1133" s="20"/>
      <c r="V1133" s="19"/>
    </row>
    <row r="1134" hidden="1">
      <c r="N1134" s="14"/>
      <c r="R1134" s="24"/>
      <c r="U1134" s="20"/>
      <c r="V1134" s="19"/>
    </row>
    <row r="1135" hidden="1">
      <c r="N1135" s="14"/>
      <c r="R1135" s="24"/>
      <c r="U1135" s="20"/>
      <c r="V1135" s="19"/>
    </row>
    <row r="1136" hidden="1">
      <c r="N1136" s="14"/>
      <c r="R1136" s="24"/>
      <c r="U1136" s="20"/>
      <c r="V1136" s="19"/>
    </row>
    <row r="1137" hidden="1">
      <c r="N1137" s="14"/>
      <c r="R1137" s="24"/>
      <c r="U1137" s="20"/>
      <c r="V1137" s="19"/>
    </row>
    <row r="1138" hidden="1">
      <c r="N1138" s="14"/>
      <c r="R1138" s="24"/>
      <c r="U1138" s="20"/>
      <c r="V1138" s="19"/>
    </row>
    <row r="1139" hidden="1">
      <c r="N1139" s="14"/>
      <c r="R1139" s="24"/>
      <c r="U1139" s="20"/>
      <c r="V1139" s="19"/>
    </row>
    <row r="1140" hidden="1">
      <c r="N1140" s="14"/>
      <c r="R1140" s="24"/>
      <c r="U1140" s="20"/>
      <c r="V1140" s="19"/>
    </row>
    <row r="1141" hidden="1">
      <c r="N1141" s="14"/>
      <c r="R1141" s="24"/>
      <c r="U1141" s="20"/>
      <c r="V1141" s="19"/>
    </row>
    <row r="1142" hidden="1">
      <c r="N1142" s="14"/>
      <c r="R1142" s="24"/>
      <c r="U1142" s="20"/>
      <c r="V1142" s="19"/>
    </row>
    <row r="1143" hidden="1">
      <c r="N1143" s="14"/>
      <c r="R1143" s="24"/>
      <c r="U1143" s="20"/>
      <c r="V1143" s="19"/>
    </row>
    <row r="1144" hidden="1">
      <c r="N1144" s="14"/>
      <c r="R1144" s="24"/>
      <c r="U1144" s="20"/>
      <c r="V1144" s="19"/>
    </row>
    <row r="1145" hidden="1">
      <c r="N1145" s="14"/>
      <c r="R1145" s="24"/>
      <c r="U1145" s="20"/>
      <c r="V1145" s="19"/>
    </row>
    <row r="1146" hidden="1">
      <c r="N1146" s="14"/>
      <c r="R1146" s="24"/>
      <c r="U1146" s="20"/>
      <c r="V1146" s="19"/>
    </row>
    <row r="1147" hidden="1">
      <c r="N1147" s="14"/>
      <c r="R1147" s="24"/>
      <c r="U1147" s="20"/>
      <c r="V1147" s="19"/>
    </row>
    <row r="1148" hidden="1">
      <c r="N1148" s="14"/>
      <c r="R1148" s="24"/>
      <c r="U1148" s="20"/>
      <c r="V1148" s="19"/>
    </row>
    <row r="1149" hidden="1">
      <c r="N1149" s="14"/>
      <c r="R1149" s="24"/>
      <c r="U1149" s="20"/>
      <c r="V1149" s="19"/>
    </row>
    <row r="1150" hidden="1">
      <c r="N1150" s="14"/>
      <c r="R1150" s="24"/>
      <c r="U1150" s="20"/>
      <c r="V1150" s="19"/>
    </row>
    <row r="1151" hidden="1">
      <c r="N1151" s="14"/>
      <c r="R1151" s="24"/>
      <c r="U1151" s="20"/>
      <c r="V1151" s="19"/>
    </row>
    <row r="1152" hidden="1">
      <c r="N1152" s="14"/>
      <c r="R1152" s="24"/>
      <c r="U1152" s="20"/>
      <c r="V1152" s="19"/>
    </row>
    <row r="1153" hidden="1">
      <c r="N1153" s="14"/>
      <c r="R1153" s="24"/>
      <c r="U1153" s="20"/>
      <c r="V1153" s="19"/>
    </row>
    <row r="1154" hidden="1">
      <c r="N1154" s="14"/>
      <c r="R1154" s="24"/>
      <c r="U1154" s="20"/>
      <c r="V1154" s="19"/>
    </row>
    <row r="1155" hidden="1">
      <c r="N1155" s="14"/>
      <c r="R1155" s="24"/>
      <c r="U1155" s="20"/>
      <c r="V1155" s="19"/>
    </row>
    <row r="1156" hidden="1">
      <c r="N1156" s="14"/>
      <c r="R1156" s="24"/>
      <c r="U1156" s="20"/>
      <c r="V1156" s="19"/>
    </row>
    <row r="1157" hidden="1">
      <c r="N1157" s="14"/>
      <c r="R1157" s="24"/>
      <c r="U1157" s="20"/>
      <c r="V1157" s="19"/>
    </row>
    <row r="1158" hidden="1">
      <c r="N1158" s="14"/>
      <c r="R1158" s="24"/>
      <c r="U1158" s="20"/>
      <c r="V1158" s="19"/>
    </row>
    <row r="1159" hidden="1">
      <c r="N1159" s="14"/>
      <c r="R1159" s="24"/>
      <c r="U1159" s="20"/>
      <c r="V1159" s="19"/>
    </row>
    <row r="1160" hidden="1">
      <c r="N1160" s="14"/>
      <c r="R1160" s="24"/>
      <c r="U1160" s="20"/>
      <c r="V1160" s="19"/>
    </row>
    <row r="1161" hidden="1">
      <c r="N1161" s="14"/>
      <c r="R1161" s="24"/>
      <c r="U1161" s="20"/>
      <c r="V1161" s="19"/>
    </row>
    <row r="1162" hidden="1">
      <c r="N1162" s="14"/>
      <c r="R1162" s="24"/>
      <c r="U1162" s="20"/>
      <c r="V1162" s="19"/>
    </row>
    <row r="1163" hidden="1">
      <c r="N1163" s="14"/>
      <c r="R1163" s="24"/>
      <c r="U1163" s="20"/>
      <c r="V1163" s="19"/>
    </row>
    <row r="1164" hidden="1">
      <c r="N1164" s="14"/>
      <c r="R1164" s="24"/>
      <c r="U1164" s="20"/>
      <c r="V1164" s="19"/>
    </row>
    <row r="1165" hidden="1">
      <c r="N1165" s="14"/>
      <c r="R1165" s="24"/>
      <c r="U1165" s="20"/>
      <c r="V1165" s="19"/>
    </row>
    <row r="1166" hidden="1">
      <c r="N1166" s="14"/>
      <c r="R1166" s="24"/>
      <c r="U1166" s="20"/>
      <c r="V1166" s="19"/>
    </row>
    <row r="1167" hidden="1">
      <c r="N1167" s="14"/>
      <c r="R1167" s="24"/>
      <c r="U1167" s="20"/>
      <c r="V1167" s="19"/>
    </row>
    <row r="1168" hidden="1">
      <c r="N1168" s="14"/>
      <c r="R1168" s="24"/>
      <c r="U1168" s="20"/>
      <c r="V1168" s="19"/>
    </row>
    <row r="1169" hidden="1">
      <c r="N1169" s="14"/>
      <c r="R1169" s="24"/>
      <c r="U1169" s="20"/>
      <c r="V1169" s="19"/>
    </row>
    <row r="1170" hidden="1">
      <c r="N1170" s="14"/>
      <c r="R1170" s="24"/>
      <c r="U1170" s="20"/>
      <c r="V1170" s="19"/>
    </row>
    <row r="1171" hidden="1">
      <c r="N1171" s="14"/>
      <c r="R1171" s="24"/>
      <c r="U1171" s="20"/>
      <c r="V1171" s="19"/>
    </row>
    <row r="1172" hidden="1">
      <c r="N1172" s="14"/>
      <c r="R1172" s="24"/>
      <c r="U1172" s="20"/>
      <c r="V1172" s="19"/>
    </row>
    <row r="1173" hidden="1">
      <c r="N1173" s="14"/>
      <c r="R1173" s="24"/>
      <c r="U1173" s="20"/>
      <c r="V1173" s="19"/>
    </row>
    <row r="1174" hidden="1">
      <c r="N1174" s="14"/>
      <c r="R1174" s="24"/>
      <c r="U1174" s="20"/>
      <c r="V1174" s="19"/>
    </row>
    <row r="1175" hidden="1">
      <c r="N1175" s="14"/>
      <c r="R1175" s="24"/>
      <c r="U1175" s="20"/>
      <c r="V1175" s="19"/>
    </row>
    <row r="1176" hidden="1">
      <c r="N1176" s="14"/>
      <c r="R1176" s="24"/>
      <c r="U1176" s="20"/>
      <c r="V1176" s="19"/>
    </row>
    <row r="1177" hidden="1">
      <c r="N1177" s="14"/>
      <c r="R1177" s="24"/>
      <c r="U1177" s="20"/>
      <c r="V1177" s="19"/>
    </row>
    <row r="1178" hidden="1">
      <c r="N1178" s="14"/>
      <c r="R1178" s="24"/>
      <c r="U1178" s="20"/>
      <c r="V1178" s="19"/>
    </row>
    <row r="1179" hidden="1">
      <c r="N1179" s="14"/>
      <c r="R1179" s="24"/>
      <c r="U1179" s="20"/>
      <c r="V1179" s="19"/>
    </row>
    <row r="1180" hidden="1">
      <c r="N1180" s="14"/>
      <c r="R1180" s="24"/>
      <c r="U1180" s="20"/>
      <c r="V1180" s="19"/>
    </row>
    <row r="1181" hidden="1">
      <c r="N1181" s="14"/>
      <c r="R1181" s="24"/>
      <c r="U1181" s="20"/>
      <c r="V1181" s="19"/>
    </row>
    <row r="1182" hidden="1">
      <c r="N1182" s="14"/>
      <c r="R1182" s="24"/>
      <c r="U1182" s="20"/>
      <c r="V1182" s="19"/>
    </row>
    <row r="1183" hidden="1">
      <c r="N1183" s="14"/>
      <c r="R1183" s="24"/>
      <c r="U1183" s="20"/>
      <c r="V1183" s="19"/>
    </row>
    <row r="1184" hidden="1">
      <c r="N1184" s="14"/>
      <c r="R1184" s="24"/>
      <c r="U1184" s="20"/>
      <c r="V1184" s="19"/>
    </row>
    <row r="1185" hidden="1">
      <c r="N1185" s="14"/>
      <c r="R1185" s="24"/>
      <c r="U1185" s="20"/>
      <c r="V1185" s="19"/>
    </row>
    <row r="1186" hidden="1">
      <c r="N1186" s="14"/>
      <c r="R1186" s="24"/>
      <c r="U1186" s="20"/>
      <c r="V1186" s="19"/>
    </row>
    <row r="1187" hidden="1">
      <c r="N1187" s="14"/>
      <c r="R1187" s="24"/>
      <c r="U1187" s="20"/>
      <c r="V1187" s="19"/>
    </row>
    <row r="1188" hidden="1">
      <c r="N1188" s="14"/>
      <c r="R1188" s="24"/>
      <c r="U1188" s="20"/>
      <c r="V1188" s="19"/>
    </row>
    <row r="1189" hidden="1">
      <c r="N1189" s="14"/>
      <c r="R1189" s="24"/>
      <c r="U1189" s="20"/>
      <c r="V1189" s="19"/>
    </row>
    <row r="1190" hidden="1">
      <c r="N1190" s="14"/>
      <c r="R1190" s="24"/>
      <c r="U1190" s="20"/>
      <c r="V1190" s="19"/>
    </row>
    <row r="1191" hidden="1">
      <c r="N1191" s="14"/>
      <c r="R1191" s="24"/>
      <c r="U1191" s="20"/>
      <c r="V1191" s="19"/>
    </row>
    <row r="1192" hidden="1">
      <c r="N1192" s="14"/>
      <c r="R1192" s="24"/>
      <c r="U1192" s="20"/>
      <c r="V1192" s="19"/>
    </row>
    <row r="1193" hidden="1">
      <c r="N1193" s="14"/>
      <c r="R1193" s="24"/>
      <c r="U1193" s="20"/>
      <c r="V1193" s="19"/>
    </row>
    <row r="1194" hidden="1">
      <c r="N1194" s="14"/>
      <c r="R1194" s="24"/>
      <c r="U1194" s="20"/>
      <c r="V1194" s="19"/>
    </row>
    <row r="1195" hidden="1">
      <c r="N1195" s="14"/>
      <c r="R1195" s="24"/>
      <c r="U1195" s="20"/>
      <c r="V1195" s="19"/>
    </row>
    <row r="1196" hidden="1">
      <c r="N1196" s="14"/>
      <c r="R1196" s="24"/>
      <c r="U1196" s="20"/>
      <c r="V1196" s="19"/>
    </row>
    <row r="1197" hidden="1">
      <c r="N1197" s="14"/>
      <c r="R1197" s="24"/>
      <c r="U1197" s="20"/>
      <c r="V1197" s="19"/>
    </row>
    <row r="1198" hidden="1">
      <c r="N1198" s="14"/>
      <c r="R1198" s="24"/>
      <c r="U1198" s="20"/>
      <c r="V1198" s="19"/>
    </row>
    <row r="1199" hidden="1">
      <c r="N1199" s="14"/>
      <c r="R1199" s="24"/>
      <c r="U1199" s="20"/>
      <c r="V1199" s="19"/>
    </row>
    <row r="1200" hidden="1">
      <c r="N1200" s="14"/>
      <c r="R1200" s="24"/>
      <c r="U1200" s="20"/>
      <c r="V1200" s="19"/>
    </row>
    <row r="1201" hidden="1">
      <c r="N1201" s="14"/>
      <c r="R1201" s="24"/>
      <c r="U1201" s="20"/>
      <c r="V1201" s="19"/>
    </row>
    <row r="1202" hidden="1">
      <c r="N1202" s="14"/>
      <c r="R1202" s="24"/>
      <c r="U1202" s="20"/>
      <c r="V1202" s="19"/>
    </row>
    <row r="1203" hidden="1">
      <c r="N1203" s="14"/>
      <c r="R1203" s="24"/>
      <c r="U1203" s="20"/>
      <c r="V1203" s="19"/>
    </row>
    <row r="1204" hidden="1">
      <c r="N1204" s="14"/>
      <c r="R1204" s="24"/>
      <c r="U1204" s="20"/>
      <c r="V1204" s="19"/>
    </row>
    <row r="1205" hidden="1">
      <c r="N1205" s="14"/>
      <c r="R1205" s="24"/>
      <c r="U1205" s="20"/>
      <c r="V1205" s="19"/>
    </row>
    <row r="1206" hidden="1">
      <c r="N1206" s="14"/>
      <c r="R1206" s="24"/>
      <c r="U1206" s="20"/>
      <c r="V1206" s="19"/>
    </row>
    <row r="1207" hidden="1">
      <c r="N1207" s="14"/>
      <c r="R1207" s="24"/>
      <c r="U1207" s="20"/>
      <c r="V1207" s="19"/>
    </row>
    <row r="1208" hidden="1">
      <c r="N1208" s="14"/>
      <c r="R1208" s="24"/>
      <c r="U1208" s="20"/>
      <c r="V1208" s="19"/>
    </row>
    <row r="1209" hidden="1">
      <c r="N1209" s="14"/>
      <c r="R1209" s="24"/>
      <c r="U1209" s="20"/>
      <c r="V1209" s="19"/>
    </row>
    <row r="1210" hidden="1">
      <c r="N1210" s="14"/>
      <c r="R1210" s="24"/>
      <c r="U1210" s="20"/>
      <c r="V1210" s="19"/>
    </row>
    <row r="1211" hidden="1">
      <c r="N1211" s="14"/>
      <c r="R1211" s="24"/>
      <c r="U1211" s="20"/>
      <c r="V1211" s="19"/>
    </row>
    <row r="1212" hidden="1">
      <c r="N1212" s="14"/>
      <c r="R1212" s="24"/>
      <c r="U1212" s="20"/>
      <c r="V1212" s="19"/>
    </row>
    <row r="1213" hidden="1">
      <c r="N1213" s="14"/>
      <c r="R1213" s="24"/>
      <c r="U1213" s="20"/>
      <c r="V1213" s="19"/>
    </row>
    <row r="1214" hidden="1">
      <c r="N1214" s="14"/>
      <c r="R1214" s="24"/>
      <c r="U1214" s="20"/>
      <c r="V1214" s="19"/>
    </row>
    <row r="1215" hidden="1">
      <c r="N1215" s="14"/>
      <c r="R1215" s="24"/>
      <c r="U1215" s="20"/>
      <c r="V1215" s="19"/>
    </row>
    <row r="1216" hidden="1">
      <c r="N1216" s="14"/>
      <c r="R1216" s="24"/>
      <c r="U1216" s="20"/>
      <c r="V1216" s="19"/>
    </row>
    <row r="1217" hidden="1">
      <c r="N1217" s="14"/>
      <c r="R1217" s="24"/>
      <c r="U1217" s="20"/>
      <c r="V1217" s="19"/>
    </row>
    <row r="1218" hidden="1">
      <c r="N1218" s="14"/>
      <c r="R1218" s="24"/>
      <c r="U1218" s="20"/>
      <c r="V1218" s="19"/>
    </row>
    <row r="1219" hidden="1">
      <c r="N1219" s="14"/>
      <c r="R1219" s="24"/>
      <c r="U1219" s="20"/>
      <c r="V1219" s="19"/>
    </row>
    <row r="1220" hidden="1">
      <c r="N1220" s="14"/>
      <c r="R1220" s="24"/>
      <c r="U1220" s="20"/>
      <c r="V1220" s="19"/>
    </row>
    <row r="1221" hidden="1">
      <c r="N1221" s="14"/>
      <c r="R1221" s="24"/>
      <c r="U1221" s="20"/>
      <c r="V1221" s="19"/>
    </row>
    <row r="1222" hidden="1">
      <c r="N1222" s="14"/>
      <c r="R1222" s="24"/>
      <c r="U1222" s="20"/>
      <c r="V1222" s="19"/>
    </row>
    <row r="1223" hidden="1">
      <c r="N1223" s="14"/>
      <c r="R1223" s="24"/>
      <c r="U1223" s="20"/>
      <c r="V1223" s="19"/>
    </row>
    <row r="1224" hidden="1">
      <c r="N1224" s="14"/>
      <c r="R1224" s="24"/>
      <c r="U1224" s="20"/>
      <c r="V1224" s="19"/>
    </row>
    <row r="1225" hidden="1">
      <c r="N1225" s="14"/>
      <c r="R1225" s="24"/>
      <c r="U1225" s="20"/>
      <c r="V1225" s="19"/>
    </row>
    <row r="1226" hidden="1">
      <c r="N1226" s="14"/>
      <c r="R1226" s="24"/>
      <c r="U1226" s="20"/>
      <c r="V1226" s="19"/>
    </row>
    <row r="1227" hidden="1">
      <c r="N1227" s="14"/>
      <c r="R1227" s="24"/>
      <c r="U1227" s="20"/>
      <c r="V1227" s="19"/>
    </row>
    <row r="1228" hidden="1">
      <c r="N1228" s="14"/>
      <c r="R1228" s="24"/>
      <c r="U1228" s="20"/>
      <c r="V1228" s="19"/>
    </row>
    <row r="1229" hidden="1">
      <c r="N1229" s="14"/>
      <c r="R1229" s="24"/>
      <c r="U1229" s="20"/>
      <c r="V1229" s="19"/>
    </row>
    <row r="1230" hidden="1">
      <c r="N1230" s="14"/>
      <c r="R1230" s="24"/>
      <c r="U1230" s="20"/>
      <c r="V1230" s="19"/>
    </row>
    <row r="1231" hidden="1">
      <c r="N1231" s="14"/>
      <c r="R1231" s="24"/>
      <c r="U1231" s="20"/>
      <c r="V1231" s="19"/>
    </row>
    <row r="1232" hidden="1">
      <c r="N1232" s="14"/>
      <c r="R1232" s="24"/>
      <c r="U1232" s="20"/>
      <c r="V1232" s="19"/>
    </row>
    <row r="1233" hidden="1">
      <c r="N1233" s="14"/>
      <c r="R1233" s="24"/>
      <c r="U1233" s="20"/>
      <c r="V1233" s="19"/>
    </row>
    <row r="1234" hidden="1">
      <c r="N1234" s="14"/>
      <c r="R1234" s="24"/>
      <c r="U1234" s="20"/>
      <c r="V1234" s="19"/>
    </row>
    <row r="1235" hidden="1">
      <c r="N1235" s="14"/>
      <c r="R1235" s="24"/>
      <c r="U1235" s="20"/>
      <c r="V1235" s="19"/>
    </row>
    <row r="1236" hidden="1">
      <c r="N1236" s="14"/>
      <c r="R1236" s="24"/>
      <c r="U1236" s="20"/>
      <c r="V1236" s="19"/>
    </row>
    <row r="1237" hidden="1">
      <c r="N1237" s="14"/>
      <c r="R1237" s="24"/>
      <c r="U1237" s="20"/>
      <c r="V1237" s="19"/>
    </row>
    <row r="1238" hidden="1">
      <c r="N1238" s="14"/>
      <c r="R1238" s="24"/>
      <c r="U1238" s="20"/>
      <c r="V1238" s="19"/>
    </row>
    <row r="1239" hidden="1">
      <c r="N1239" s="14"/>
      <c r="R1239" s="24"/>
      <c r="U1239" s="20"/>
      <c r="V1239" s="19"/>
    </row>
    <row r="1240" hidden="1">
      <c r="N1240" s="14"/>
      <c r="R1240" s="24"/>
      <c r="U1240" s="20"/>
      <c r="V1240" s="19"/>
    </row>
    <row r="1241" hidden="1">
      <c r="N1241" s="14"/>
      <c r="R1241" s="24"/>
      <c r="U1241" s="20"/>
      <c r="V1241" s="19"/>
    </row>
    <row r="1242" hidden="1">
      <c r="N1242" s="14"/>
      <c r="R1242" s="24"/>
      <c r="U1242" s="20"/>
      <c r="V1242" s="19"/>
    </row>
    <row r="1243" hidden="1">
      <c r="N1243" s="14"/>
      <c r="R1243" s="24"/>
      <c r="U1243" s="20"/>
      <c r="V1243" s="19"/>
    </row>
    <row r="1244" hidden="1">
      <c r="N1244" s="14"/>
      <c r="R1244" s="24"/>
      <c r="U1244" s="20"/>
      <c r="V1244" s="19"/>
    </row>
    <row r="1245" hidden="1">
      <c r="N1245" s="14"/>
      <c r="R1245" s="24"/>
      <c r="U1245" s="20"/>
      <c r="V1245" s="19"/>
    </row>
    <row r="1246" hidden="1">
      <c r="N1246" s="14"/>
      <c r="R1246" s="24"/>
      <c r="U1246" s="20"/>
      <c r="V1246" s="19"/>
    </row>
    <row r="1247" hidden="1">
      <c r="N1247" s="14"/>
      <c r="R1247" s="24"/>
      <c r="U1247" s="20"/>
      <c r="V1247" s="19"/>
    </row>
    <row r="1248" hidden="1">
      <c r="N1248" s="14"/>
      <c r="R1248" s="24"/>
      <c r="U1248" s="20"/>
      <c r="V1248" s="19"/>
    </row>
    <row r="1249" hidden="1">
      <c r="N1249" s="14"/>
      <c r="R1249" s="24"/>
      <c r="U1249" s="20"/>
      <c r="V1249" s="19"/>
    </row>
    <row r="1250" hidden="1">
      <c r="N1250" s="14"/>
      <c r="R1250" s="24"/>
      <c r="U1250" s="20"/>
      <c r="V1250" s="19"/>
    </row>
    <row r="1251" hidden="1">
      <c r="N1251" s="14"/>
      <c r="R1251" s="24"/>
      <c r="U1251" s="20"/>
      <c r="V1251" s="19"/>
    </row>
    <row r="1252" hidden="1">
      <c r="N1252" s="14"/>
      <c r="R1252" s="24"/>
      <c r="U1252" s="20"/>
      <c r="V1252" s="19"/>
    </row>
    <row r="1253" hidden="1">
      <c r="N1253" s="14"/>
      <c r="R1253" s="24"/>
      <c r="U1253" s="20"/>
      <c r="V1253" s="19"/>
    </row>
    <row r="1254" hidden="1">
      <c r="N1254" s="14"/>
      <c r="R1254" s="24"/>
      <c r="U1254" s="20"/>
      <c r="V1254" s="19"/>
    </row>
    <row r="1255" hidden="1">
      <c r="N1255" s="14"/>
      <c r="R1255" s="24"/>
      <c r="U1255" s="20"/>
      <c r="V1255" s="19"/>
    </row>
    <row r="1256" hidden="1">
      <c r="N1256" s="14"/>
      <c r="R1256" s="24"/>
      <c r="U1256" s="20"/>
      <c r="V1256" s="19"/>
    </row>
    <row r="1257" hidden="1">
      <c r="N1257" s="14"/>
      <c r="R1257" s="24"/>
      <c r="U1257" s="20"/>
      <c r="V1257" s="19"/>
    </row>
    <row r="1258" hidden="1">
      <c r="N1258" s="14"/>
      <c r="R1258" s="24"/>
      <c r="U1258" s="20"/>
      <c r="V1258" s="19"/>
    </row>
    <row r="1259" hidden="1">
      <c r="N1259" s="14"/>
      <c r="R1259" s="24"/>
      <c r="U1259" s="20"/>
      <c r="V1259" s="19"/>
    </row>
    <row r="1260" hidden="1">
      <c r="N1260" s="14"/>
      <c r="R1260" s="24"/>
      <c r="U1260" s="20"/>
      <c r="V1260" s="19"/>
    </row>
    <row r="1261" hidden="1">
      <c r="N1261" s="14"/>
      <c r="R1261" s="24"/>
      <c r="U1261" s="20"/>
      <c r="V1261" s="19"/>
    </row>
    <row r="1262" hidden="1">
      <c r="N1262" s="14"/>
      <c r="R1262" s="24"/>
      <c r="U1262" s="20"/>
      <c r="V1262" s="19"/>
    </row>
    <row r="1263" hidden="1">
      <c r="N1263" s="14"/>
      <c r="R1263" s="24"/>
      <c r="U1263" s="20"/>
      <c r="V1263" s="19"/>
    </row>
    <row r="1264" hidden="1">
      <c r="N1264" s="14"/>
      <c r="R1264" s="24"/>
      <c r="U1264" s="20"/>
      <c r="V1264" s="19"/>
    </row>
    <row r="1265" hidden="1">
      <c r="N1265" s="14"/>
      <c r="R1265" s="24"/>
      <c r="U1265" s="20"/>
      <c r="V1265" s="19"/>
    </row>
    <row r="1266" hidden="1">
      <c r="N1266" s="14"/>
      <c r="R1266" s="24"/>
      <c r="U1266" s="20"/>
      <c r="V1266" s="19"/>
    </row>
    <row r="1267" hidden="1">
      <c r="N1267" s="14"/>
      <c r="R1267" s="24"/>
      <c r="U1267" s="20"/>
      <c r="V1267" s="19"/>
    </row>
    <row r="1268" hidden="1">
      <c r="N1268" s="14"/>
      <c r="R1268" s="24"/>
      <c r="U1268" s="20"/>
      <c r="V1268" s="19"/>
    </row>
    <row r="1269" hidden="1">
      <c r="N1269" s="14"/>
      <c r="R1269" s="24"/>
      <c r="U1269" s="20"/>
      <c r="V1269" s="19"/>
    </row>
    <row r="1270" hidden="1">
      <c r="N1270" s="14"/>
      <c r="R1270" s="24"/>
      <c r="U1270" s="20"/>
      <c r="V1270" s="19"/>
    </row>
    <row r="1271" hidden="1">
      <c r="N1271" s="14"/>
      <c r="R1271" s="24"/>
      <c r="U1271" s="20"/>
      <c r="V1271" s="19"/>
    </row>
    <row r="1272" hidden="1">
      <c r="N1272" s="14"/>
      <c r="R1272" s="24"/>
      <c r="U1272" s="20"/>
      <c r="V1272" s="19"/>
    </row>
    <row r="1273" hidden="1">
      <c r="N1273" s="14"/>
      <c r="R1273" s="24"/>
      <c r="U1273" s="20"/>
      <c r="V1273" s="19"/>
    </row>
    <row r="1274" hidden="1">
      <c r="N1274" s="14"/>
      <c r="R1274" s="24"/>
      <c r="U1274" s="20"/>
      <c r="V1274" s="19"/>
    </row>
    <row r="1275" hidden="1">
      <c r="N1275" s="14"/>
      <c r="R1275" s="24"/>
      <c r="U1275" s="20"/>
      <c r="V1275" s="19"/>
    </row>
    <row r="1276" hidden="1">
      <c r="N1276" s="14"/>
      <c r="R1276" s="24"/>
      <c r="U1276" s="20"/>
      <c r="V1276" s="19"/>
    </row>
    <row r="1277" hidden="1">
      <c r="N1277" s="14"/>
      <c r="R1277" s="24"/>
      <c r="U1277" s="20"/>
      <c r="V1277" s="19"/>
    </row>
    <row r="1278" hidden="1">
      <c r="N1278" s="14"/>
      <c r="R1278" s="24"/>
      <c r="U1278" s="20"/>
      <c r="V1278" s="19"/>
    </row>
    <row r="1279" hidden="1">
      <c r="N1279" s="14"/>
      <c r="R1279" s="24"/>
      <c r="U1279" s="20"/>
      <c r="V1279" s="19"/>
    </row>
    <row r="1280" hidden="1">
      <c r="N1280" s="14"/>
      <c r="R1280" s="24"/>
      <c r="U1280" s="20"/>
      <c r="V1280" s="19"/>
    </row>
    <row r="1281" hidden="1">
      <c r="N1281" s="14"/>
      <c r="R1281" s="24"/>
      <c r="U1281" s="20"/>
      <c r="V1281" s="19"/>
    </row>
    <row r="1282" hidden="1">
      <c r="N1282" s="14"/>
      <c r="R1282" s="24"/>
      <c r="U1282" s="20"/>
      <c r="V1282" s="19"/>
    </row>
    <row r="1283" hidden="1">
      <c r="N1283" s="14"/>
      <c r="R1283" s="24"/>
      <c r="U1283" s="20"/>
      <c r="V1283" s="19"/>
    </row>
    <row r="1284" hidden="1">
      <c r="N1284" s="14"/>
      <c r="R1284" s="24"/>
      <c r="U1284" s="20"/>
      <c r="V1284" s="19"/>
    </row>
    <row r="1285" hidden="1">
      <c r="N1285" s="14"/>
      <c r="R1285" s="24"/>
      <c r="U1285" s="20"/>
      <c r="V1285" s="19"/>
    </row>
    <row r="1286" hidden="1">
      <c r="N1286" s="14"/>
      <c r="R1286" s="24"/>
      <c r="U1286" s="20"/>
      <c r="V1286" s="19"/>
    </row>
    <row r="1287" hidden="1">
      <c r="N1287" s="14"/>
      <c r="R1287" s="24"/>
      <c r="U1287" s="20"/>
      <c r="V1287" s="19"/>
    </row>
    <row r="1288" hidden="1">
      <c r="N1288" s="14"/>
      <c r="R1288" s="24"/>
      <c r="U1288" s="20"/>
      <c r="V1288" s="19"/>
    </row>
    <row r="1289" hidden="1">
      <c r="N1289" s="14"/>
      <c r="R1289" s="24"/>
      <c r="U1289" s="20"/>
      <c r="V1289" s="19"/>
    </row>
    <row r="1290" hidden="1">
      <c r="N1290" s="14"/>
      <c r="R1290" s="24"/>
      <c r="U1290" s="20"/>
      <c r="V1290" s="19"/>
    </row>
    <row r="1291" hidden="1">
      <c r="N1291" s="14"/>
      <c r="R1291" s="24"/>
      <c r="U1291" s="20"/>
      <c r="V1291" s="19"/>
    </row>
    <row r="1292" hidden="1">
      <c r="N1292" s="14"/>
      <c r="R1292" s="24"/>
      <c r="U1292" s="20"/>
      <c r="V1292" s="19"/>
    </row>
    <row r="1293" hidden="1">
      <c r="N1293" s="14"/>
      <c r="R1293" s="24"/>
      <c r="U1293" s="20"/>
      <c r="V1293" s="19"/>
    </row>
    <row r="1294" hidden="1">
      <c r="N1294" s="14"/>
      <c r="R1294" s="24"/>
      <c r="U1294" s="20"/>
      <c r="V1294" s="19"/>
    </row>
    <row r="1295" hidden="1">
      <c r="N1295" s="14"/>
      <c r="R1295" s="24"/>
      <c r="U1295" s="20"/>
      <c r="V1295" s="19"/>
    </row>
    <row r="1296" hidden="1">
      <c r="N1296" s="14"/>
      <c r="R1296" s="24"/>
      <c r="U1296" s="20"/>
      <c r="V1296" s="19"/>
    </row>
    <row r="1297" hidden="1">
      <c r="N1297" s="14"/>
      <c r="R1297" s="24"/>
      <c r="U1297" s="20"/>
      <c r="V1297" s="19"/>
    </row>
    <row r="1298" hidden="1">
      <c r="N1298" s="14"/>
      <c r="R1298" s="24"/>
      <c r="U1298" s="20"/>
      <c r="V1298" s="19"/>
    </row>
    <row r="1299" hidden="1">
      <c r="N1299" s="14"/>
      <c r="R1299" s="24"/>
      <c r="U1299" s="20"/>
      <c r="V1299" s="19"/>
    </row>
    <row r="1300" hidden="1">
      <c r="N1300" s="14"/>
      <c r="R1300" s="24"/>
      <c r="U1300" s="20"/>
      <c r="V1300" s="19"/>
    </row>
    <row r="1301" hidden="1">
      <c r="N1301" s="14"/>
      <c r="R1301" s="24"/>
      <c r="U1301" s="20"/>
      <c r="V1301" s="19"/>
    </row>
    <row r="1302" hidden="1">
      <c r="N1302" s="14"/>
      <c r="R1302" s="24"/>
      <c r="U1302" s="20"/>
      <c r="V1302" s="19"/>
    </row>
    <row r="1303" hidden="1">
      <c r="N1303" s="14"/>
      <c r="R1303" s="24"/>
      <c r="U1303" s="20"/>
      <c r="V1303" s="19"/>
    </row>
    <row r="1304" hidden="1">
      <c r="N1304" s="14"/>
      <c r="R1304" s="24"/>
      <c r="U1304" s="20"/>
      <c r="V1304" s="19"/>
    </row>
    <row r="1305" hidden="1">
      <c r="N1305" s="14"/>
      <c r="R1305" s="24"/>
      <c r="U1305" s="20"/>
      <c r="V1305" s="19"/>
    </row>
    <row r="1306" hidden="1">
      <c r="N1306" s="14"/>
      <c r="R1306" s="24"/>
      <c r="U1306" s="20"/>
      <c r="V1306" s="19"/>
    </row>
    <row r="1307" hidden="1">
      <c r="N1307" s="14"/>
      <c r="R1307" s="24"/>
      <c r="U1307" s="20"/>
      <c r="V1307" s="19"/>
    </row>
    <row r="1308" hidden="1">
      <c r="N1308" s="14"/>
      <c r="R1308" s="24"/>
      <c r="U1308" s="20"/>
      <c r="V1308" s="19"/>
    </row>
    <row r="1309" hidden="1">
      <c r="N1309" s="14"/>
      <c r="R1309" s="24"/>
      <c r="U1309" s="20"/>
      <c r="V1309" s="19"/>
    </row>
    <row r="1310" hidden="1">
      <c r="N1310" s="14"/>
      <c r="R1310" s="24"/>
      <c r="U1310" s="20"/>
      <c r="V1310" s="19"/>
    </row>
    <row r="1311" hidden="1">
      <c r="N1311" s="14"/>
      <c r="R1311" s="24"/>
      <c r="U1311" s="20"/>
      <c r="V1311" s="19"/>
    </row>
    <row r="1312" hidden="1">
      <c r="N1312" s="14"/>
      <c r="R1312" s="24"/>
      <c r="U1312" s="20"/>
      <c r="V1312" s="19"/>
    </row>
    <row r="1313" hidden="1">
      <c r="N1313" s="14"/>
      <c r="R1313" s="24"/>
      <c r="U1313" s="20"/>
      <c r="V1313" s="19"/>
    </row>
    <row r="1314" hidden="1">
      <c r="N1314" s="14"/>
      <c r="R1314" s="24"/>
      <c r="U1314" s="20"/>
      <c r="V1314" s="19"/>
    </row>
    <row r="1315" hidden="1">
      <c r="N1315" s="14"/>
      <c r="R1315" s="24"/>
      <c r="U1315" s="20"/>
      <c r="V1315" s="19"/>
    </row>
    <row r="1316" hidden="1">
      <c r="N1316" s="14"/>
      <c r="R1316" s="24"/>
      <c r="U1316" s="20"/>
      <c r="V1316" s="19"/>
    </row>
    <row r="1317" hidden="1">
      <c r="N1317" s="14"/>
      <c r="R1317" s="24"/>
      <c r="U1317" s="20"/>
      <c r="V1317" s="19"/>
    </row>
    <row r="1318" hidden="1">
      <c r="N1318" s="14"/>
      <c r="R1318" s="24"/>
      <c r="U1318" s="20"/>
      <c r="V1318" s="19"/>
    </row>
    <row r="1319" hidden="1">
      <c r="N1319" s="14"/>
      <c r="R1319" s="24"/>
      <c r="U1319" s="20"/>
      <c r="V1319" s="19"/>
    </row>
    <row r="1320" hidden="1">
      <c r="N1320" s="14"/>
      <c r="R1320" s="24"/>
      <c r="U1320" s="20"/>
      <c r="V1320" s="19"/>
    </row>
    <row r="1321" hidden="1">
      <c r="N1321" s="14"/>
      <c r="R1321" s="24"/>
      <c r="U1321" s="20"/>
      <c r="V1321" s="19"/>
    </row>
    <row r="1322" hidden="1">
      <c r="N1322" s="14"/>
      <c r="R1322" s="24"/>
      <c r="U1322" s="20"/>
      <c r="V1322" s="19"/>
    </row>
    <row r="1323" hidden="1">
      <c r="N1323" s="14"/>
      <c r="R1323" s="24"/>
      <c r="U1323" s="20"/>
      <c r="V1323" s="19"/>
    </row>
    <row r="1324" hidden="1">
      <c r="N1324" s="14"/>
      <c r="R1324" s="24"/>
      <c r="U1324" s="20"/>
      <c r="V1324" s="19"/>
    </row>
    <row r="1325" hidden="1">
      <c r="N1325" s="14"/>
      <c r="R1325" s="24"/>
      <c r="U1325" s="20"/>
      <c r="V1325" s="19"/>
    </row>
    <row r="1326" hidden="1">
      <c r="N1326" s="14"/>
      <c r="R1326" s="24"/>
      <c r="U1326" s="20"/>
      <c r="V1326" s="19"/>
    </row>
    <row r="1327" hidden="1">
      <c r="N1327" s="14"/>
      <c r="R1327" s="24"/>
      <c r="U1327" s="20"/>
      <c r="V1327" s="19"/>
    </row>
    <row r="1328" hidden="1">
      <c r="N1328" s="14"/>
      <c r="R1328" s="24"/>
      <c r="U1328" s="20"/>
      <c r="V1328" s="19"/>
    </row>
    <row r="1329" hidden="1">
      <c r="N1329" s="14"/>
      <c r="R1329" s="24"/>
      <c r="U1329" s="20"/>
      <c r="V1329" s="19"/>
    </row>
    <row r="1330" hidden="1">
      <c r="N1330" s="14"/>
      <c r="R1330" s="24"/>
      <c r="U1330" s="20"/>
      <c r="V1330" s="19"/>
    </row>
    <row r="1331" hidden="1">
      <c r="N1331" s="14"/>
      <c r="R1331" s="24"/>
      <c r="U1331" s="20"/>
      <c r="V1331" s="19"/>
    </row>
    <row r="1332" hidden="1">
      <c r="N1332" s="14"/>
      <c r="R1332" s="24"/>
      <c r="U1332" s="20"/>
      <c r="V1332" s="19"/>
    </row>
    <row r="1333" hidden="1">
      <c r="N1333" s="14"/>
      <c r="R1333" s="24"/>
      <c r="U1333" s="20"/>
      <c r="V1333" s="19"/>
    </row>
    <row r="1334" hidden="1">
      <c r="N1334" s="14"/>
      <c r="R1334" s="24"/>
      <c r="U1334" s="20"/>
      <c r="V1334" s="19"/>
    </row>
    <row r="1335" hidden="1">
      <c r="N1335" s="14"/>
      <c r="R1335" s="24"/>
      <c r="U1335" s="20"/>
      <c r="V1335" s="19"/>
    </row>
    <row r="1336" hidden="1">
      <c r="N1336" s="14"/>
      <c r="R1336" s="24"/>
      <c r="U1336" s="20"/>
      <c r="V1336" s="19"/>
    </row>
    <row r="1337" hidden="1">
      <c r="N1337" s="14"/>
      <c r="R1337" s="24"/>
      <c r="U1337" s="20"/>
      <c r="V1337" s="19"/>
    </row>
    <row r="1338" hidden="1">
      <c r="N1338" s="14"/>
      <c r="R1338" s="24"/>
      <c r="U1338" s="20"/>
      <c r="V1338" s="19"/>
    </row>
    <row r="1339" hidden="1">
      <c r="N1339" s="14"/>
      <c r="R1339" s="24"/>
      <c r="U1339" s="20"/>
      <c r="V1339" s="19"/>
    </row>
    <row r="1340" hidden="1">
      <c r="N1340" s="14"/>
      <c r="R1340" s="24"/>
      <c r="U1340" s="20"/>
      <c r="V1340" s="19"/>
    </row>
    <row r="1341" hidden="1">
      <c r="N1341" s="14"/>
      <c r="R1341" s="24"/>
      <c r="U1341" s="20"/>
      <c r="V1341" s="19"/>
    </row>
    <row r="1342" hidden="1">
      <c r="N1342" s="14"/>
      <c r="R1342" s="24"/>
      <c r="U1342" s="20"/>
      <c r="V1342" s="19"/>
    </row>
    <row r="1343" hidden="1">
      <c r="N1343" s="14"/>
      <c r="R1343" s="24"/>
      <c r="U1343" s="20"/>
      <c r="V1343" s="19"/>
    </row>
    <row r="1344" hidden="1">
      <c r="N1344" s="14"/>
      <c r="R1344" s="24"/>
      <c r="U1344" s="20"/>
      <c r="V1344" s="19"/>
    </row>
    <row r="1345" hidden="1">
      <c r="N1345" s="14"/>
      <c r="R1345" s="24"/>
      <c r="U1345" s="20"/>
      <c r="V1345" s="19"/>
    </row>
    <row r="1346" hidden="1">
      <c r="N1346" s="14"/>
      <c r="R1346" s="24"/>
      <c r="U1346" s="20"/>
      <c r="V1346" s="19"/>
    </row>
    <row r="1347" hidden="1">
      <c r="N1347" s="14"/>
      <c r="R1347" s="24"/>
      <c r="U1347" s="20"/>
      <c r="V1347" s="19"/>
    </row>
    <row r="1348" hidden="1">
      <c r="N1348" s="14"/>
      <c r="R1348" s="24"/>
      <c r="U1348" s="20"/>
      <c r="V1348" s="19"/>
    </row>
    <row r="1349" hidden="1">
      <c r="N1349" s="14"/>
      <c r="R1349" s="24"/>
      <c r="U1349" s="20"/>
      <c r="V1349" s="19"/>
    </row>
    <row r="1350" hidden="1">
      <c r="N1350" s="14"/>
      <c r="R1350" s="24"/>
      <c r="U1350" s="20"/>
      <c r="V1350" s="19"/>
    </row>
    <row r="1351" hidden="1">
      <c r="N1351" s="14"/>
      <c r="R1351" s="24"/>
      <c r="U1351" s="20"/>
      <c r="V1351" s="19"/>
    </row>
    <row r="1352" hidden="1">
      <c r="N1352" s="14"/>
      <c r="R1352" s="24"/>
      <c r="U1352" s="20"/>
      <c r="V1352" s="19"/>
    </row>
    <row r="1353" hidden="1">
      <c r="N1353" s="14"/>
      <c r="R1353" s="24"/>
      <c r="U1353" s="20"/>
      <c r="V1353" s="19"/>
    </row>
    <row r="1354" hidden="1">
      <c r="N1354" s="14"/>
      <c r="R1354" s="24"/>
      <c r="U1354" s="20"/>
      <c r="V1354" s="19"/>
    </row>
    <row r="1355" hidden="1">
      <c r="N1355" s="14"/>
      <c r="R1355" s="24"/>
      <c r="U1355" s="20"/>
      <c r="V1355" s="19"/>
    </row>
    <row r="1356" hidden="1">
      <c r="N1356" s="14"/>
      <c r="R1356" s="24"/>
      <c r="U1356" s="20"/>
      <c r="V1356" s="19"/>
    </row>
    <row r="1357" hidden="1">
      <c r="N1357" s="14"/>
      <c r="R1357" s="24"/>
      <c r="U1357" s="20"/>
      <c r="V1357" s="19"/>
    </row>
    <row r="1358" hidden="1">
      <c r="N1358" s="14"/>
      <c r="R1358" s="24"/>
      <c r="U1358" s="20"/>
      <c r="V1358" s="19"/>
    </row>
    <row r="1359" hidden="1">
      <c r="N1359" s="14"/>
      <c r="R1359" s="24"/>
      <c r="U1359" s="20"/>
      <c r="V1359" s="19"/>
    </row>
    <row r="1360" hidden="1">
      <c r="N1360" s="14"/>
      <c r="R1360" s="24"/>
      <c r="U1360" s="20"/>
      <c r="V1360" s="19"/>
    </row>
    <row r="1361" hidden="1">
      <c r="N1361" s="14"/>
      <c r="R1361" s="24"/>
      <c r="U1361" s="20"/>
      <c r="V1361" s="19"/>
    </row>
    <row r="1362" hidden="1">
      <c r="N1362" s="14"/>
      <c r="R1362" s="24"/>
      <c r="U1362" s="20"/>
      <c r="V1362" s="19"/>
    </row>
    <row r="1363" hidden="1">
      <c r="N1363" s="14"/>
      <c r="R1363" s="24"/>
      <c r="U1363" s="20"/>
      <c r="V1363" s="19"/>
    </row>
    <row r="1364" hidden="1">
      <c r="N1364" s="14"/>
      <c r="R1364" s="24"/>
      <c r="U1364" s="20"/>
      <c r="V1364" s="19"/>
    </row>
    <row r="1365" hidden="1">
      <c r="N1365" s="14"/>
      <c r="R1365" s="24"/>
      <c r="U1365" s="20"/>
      <c r="V1365" s="19"/>
    </row>
    <row r="1366" hidden="1">
      <c r="N1366" s="14"/>
      <c r="R1366" s="24"/>
      <c r="U1366" s="20"/>
      <c r="V1366" s="19"/>
    </row>
    <row r="1367" hidden="1">
      <c r="N1367" s="14"/>
      <c r="R1367" s="24"/>
      <c r="U1367" s="20"/>
      <c r="V1367" s="19"/>
    </row>
    <row r="1368" hidden="1">
      <c r="N1368" s="14"/>
      <c r="R1368" s="24"/>
      <c r="U1368" s="20"/>
      <c r="V1368" s="19"/>
    </row>
    <row r="1369" hidden="1">
      <c r="N1369" s="14"/>
      <c r="R1369" s="24"/>
      <c r="U1369" s="20"/>
      <c r="V1369" s="19"/>
    </row>
    <row r="1370" hidden="1">
      <c r="N1370" s="14"/>
      <c r="R1370" s="24"/>
      <c r="U1370" s="20"/>
      <c r="V1370" s="19"/>
    </row>
    <row r="1371" hidden="1">
      <c r="N1371" s="14"/>
      <c r="R1371" s="24"/>
      <c r="U1371" s="20"/>
      <c r="V1371" s="19"/>
    </row>
    <row r="1372" hidden="1">
      <c r="N1372" s="14"/>
      <c r="R1372" s="24"/>
      <c r="U1372" s="20"/>
      <c r="V1372" s="19"/>
    </row>
    <row r="1373" hidden="1">
      <c r="N1373" s="14"/>
      <c r="R1373" s="24"/>
      <c r="U1373" s="20"/>
      <c r="V1373" s="19"/>
    </row>
    <row r="1374" hidden="1">
      <c r="N1374" s="14"/>
      <c r="R1374" s="24"/>
      <c r="U1374" s="20"/>
      <c r="V1374" s="19"/>
    </row>
    <row r="1375" hidden="1">
      <c r="N1375" s="14"/>
      <c r="R1375" s="24"/>
      <c r="U1375" s="20"/>
      <c r="V1375" s="19"/>
    </row>
    <row r="1376" hidden="1">
      <c r="N1376" s="14"/>
      <c r="R1376" s="24"/>
      <c r="U1376" s="20"/>
      <c r="V1376" s="19"/>
    </row>
    <row r="1377" hidden="1">
      <c r="N1377" s="14"/>
      <c r="R1377" s="24"/>
      <c r="U1377" s="20"/>
      <c r="V1377" s="19"/>
    </row>
    <row r="1378" hidden="1">
      <c r="N1378" s="14"/>
      <c r="R1378" s="24"/>
      <c r="U1378" s="20"/>
      <c r="V1378" s="19"/>
    </row>
    <row r="1379" hidden="1">
      <c r="N1379" s="14"/>
      <c r="R1379" s="24"/>
      <c r="U1379" s="20"/>
      <c r="V1379" s="19"/>
    </row>
    <row r="1380" hidden="1">
      <c r="N1380" s="14"/>
      <c r="R1380" s="24"/>
      <c r="U1380" s="20"/>
      <c r="V1380" s="19"/>
    </row>
    <row r="1381" hidden="1">
      <c r="N1381" s="14"/>
      <c r="R1381" s="24"/>
      <c r="U1381" s="20"/>
      <c r="V1381" s="19"/>
    </row>
    <row r="1382" hidden="1">
      <c r="N1382" s="14"/>
      <c r="R1382" s="24"/>
      <c r="U1382" s="20"/>
      <c r="V1382" s="19"/>
    </row>
    <row r="1383" hidden="1">
      <c r="N1383" s="14"/>
      <c r="R1383" s="24"/>
      <c r="U1383" s="20"/>
      <c r="V1383" s="19"/>
    </row>
    <row r="1384" hidden="1">
      <c r="N1384" s="14"/>
      <c r="R1384" s="24"/>
      <c r="U1384" s="20"/>
      <c r="V1384" s="19"/>
    </row>
    <row r="1385" hidden="1">
      <c r="N1385" s="14"/>
      <c r="R1385" s="24"/>
      <c r="U1385" s="20"/>
      <c r="V1385" s="19"/>
    </row>
    <row r="1386" hidden="1">
      <c r="N1386" s="14"/>
      <c r="R1386" s="24"/>
      <c r="U1386" s="20"/>
      <c r="V1386" s="19"/>
    </row>
    <row r="1387" hidden="1">
      <c r="N1387" s="14"/>
      <c r="R1387" s="24"/>
      <c r="U1387" s="20"/>
      <c r="V1387" s="19"/>
    </row>
    <row r="1388" hidden="1">
      <c r="N1388" s="14"/>
      <c r="R1388" s="24"/>
      <c r="U1388" s="20"/>
      <c r="V1388" s="19"/>
    </row>
    <row r="1389" hidden="1">
      <c r="N1389" s="14"/>
      <c r="R1389" s="24"/>
      <c r="U1389" s="20"/>
      <c r="V1389" s="19"/>
    </row>
    <row r="1390" hidden="1">
      <c r="N1390" s="14"/>
      <c r="R1390" s="24"/>
      <c r="U1390" s="20"/>
      <c r="V1390" s="19"/>
    </row>
    <row r="1391" hidden="1">
      <c r="N1391" s="14"/>
      <c r="R1391" s="24"/>
      <c r="U1391" s="20"/>
      <c r="V1391" s="19"/>
    </row>
    <row r="1392" hidden="1">
      <c r="N1392" s="14"/>
      <c r="R1392" s="24"/>
      <c r="U1392" s="20"/>
      <c r="V1392" s="19"/>
    </row>
    <row r="1393" hidden="1">
      <c r="N1393" s="14"/>
      <c r="R1393" s="24"/>
      <c r="U1393" s="20"/>
      <c r="V1393" s="19"/>
    </row>
    <row r="1394" hidden="1">
      <c r="N1394" s="14"/>
      <c r="R1394" s="24"/>
      <c r="U1394" s="20"/>
      <c r="V1394" s="19"/>
    </row>
    <row r="1395" hidden="1">
      <c r="N1395" s="14"/>
      <c r="R1395" s="24"/>
      <c r="U1395" s="20"/>
      <c r="V1395" s="19"/>
    </row>
    <row r="1396" hidden="1">
      <c r="N1396" s="14"/>
      <c r="R1396" s="24"/>
      <c r="U1396" s="20"/>
      <c r="V1396" s="19"/>
    </row>
    <row r="1397" hidden="1">
      <c r="N1397" s="14"/>
      <c r="R1397" s="24"/>
      <c r="U1397" s="20"/>
      <c r="V1397" s="19"/>
    </row>
    <row r="1398" hidden="1">
      <c r="N1398" s="14"/>
      <c r="R1398" s="24"/>
      <c r="U1398" s="20"/>
      <c r="V1398" s="19"/>
    </row>
    <row r="1399" hidden="1">
      <c r="N1399" s="14"/>
      <c r="R1399" s="24"/>
      <c r="U1399" s="20"/>
      <c r="V1399" s="19"/>
    </row>
    <row r="1400" hidden="1">
      <c r="N1400" s="14"/>
      <c r="R1400" s="24"/>
      <c r="U1400" s="20"/>
      <c r="V1400" s="19"/>
    </row>
    <row r="1401" hidden="1">
      <c r="N1401" s="14"/>
      <c r="R1401" s="24"/>
      <c r="U1401" s="20"/>
      <c r="V1401" s="19"/>
    </row>
    <row r="1402" hidden="1">
      <c r="N1402" s="14"/>
      <c r="R1402" s="24"/>
      <c r="U1402" s="20"/>
      <c r="V1402" s="19"/>
    </row>
    <row r="1403" hidden="1">
      <c r="N1403" s="14"/>
      <c r="R1403" s="24"/>
      <c r="U1403" s="20"/>
      <c r="V1403" s="19"/>
    </row>
    <row r="1404" hidden="1">
      <c r="N1404" s="14"/>
      <c r="R1404" s="24"/>
      <c r="U1404" s="20"/>
      <c r="V1404" s="19"/>
    </row>
    <row r="1405" hidden="1">
      <c r="N1405" s="14"/>
      <c r="R1405" s="24"/>
      <c r="U1405" s="20"/>
      <c r="V1405" s="19"/>
    </row>
    <row r="1406" hidden="1">
      <c r="N1406" s="14"/>
      <c r="R1406" s="24"/>
      <c r="U1406" s="20"/>
      <c r="V1406" s="19"/>
    </row>
    <row r="1407" hidden="1">
      <c r="N1407" s="14"/>
      <c r="R1407" s="24"/>
      <c r="U1407" s="20"/>
      <c r="V1407" s="19"/>
    </row>
    <row r="1408" hidden="1">
      <c r="N1408" s="14"/>
      <c r="R1408" s="24"/>
      <c r="U1408" s="20"/>
      <c r="V1408" s="19"/>
    </row>
    <row r="1409" hidden="1">
      <c r="N1409" s="14"/>
      <c r="R1409" s="24"/>
      <c r="U1409" s="20"/>
      <c r="V1409" s="19"/>
    </row>
    <row r="1410" hidden="1">
      <c r="N1410" s="14"/>
      <c r="R1410" s="24"/>
      <c r="U1410" s="20"/>
      <c r="V1410" s="19"/>
    </row>
    <row r="1411" hidden="1">
      <c r="N1411" s="14"/>
      <c r="R1411" s="24"/>
      <c r="U1411" s="20"/>
      <c r="V1411" s="19"/>
    </row>
    <row r="1412" hidden="1">
      <c r="N1412" s="14"/>
      <c r="R1412" s="24"/>
      <c r="U1412" s="20"/>
      <c r="V1412" s="19"/>
    </row>
    <row r="1413" hidden="1">
      <c r="N1413" s="14"/>
      <c r="R1413" s="24"/>
      <c r="U1413" s="20"/>
      <c r="V1413" s="19"/>
    </row>
    <row r="1414" hidden="1">
      <c r="N1414" s="14"/>
      <c r="R1414" s="24"/>
      <c r="U1414" s="20"/>
      <c r="V1414" s="19"/>
    </row>
    <row r="1415" hidden="1">
      <c r="N1415" s="14"/>
      <c r="R1415" s="24"/>
      <c r="U1415" s="20"/>
      <c r="V1415" s="19"/>
    </row>
    <row r="1416" hidden="1">
      <c r="N1416" s="14"/>
      <c r="R1416" s="24"/>
      <c r="U1416" s="20"/>
      <c r="V1416" s="19"/>
    </row>
    <row r="1417" hidden="1">
      <c r="N1417" s="14"/>
      <c r="R1417" s="24"/>
      <c r="U1417" s="20"/>
      <c r="V1417" s="19"/>
    </row>
    <row r="1418" hidden="1">
      <c r="N1418" s="14"/>
      <c r="R1418" s="24"/>
      <c r="U1418" s="20"/>
      <c r="V1418" s="19"/>
    </row>
    <row r="1419" hidden="1">
      <c r="N1419" s="14"/>
      <c r="R1419" s="24"/>
      <c r="U1419" s="20"/>
      <c r="V1419" s="19"/>
    </row>
    <row r="1420" hidden="1">
      <c r="N1420" s="14"/>
      <c r="R1420" s="24"/>
      <c r="U1420" s="20"/>
      <c r="V1420" s="19"/>
    </row>
    <row r="1421" hidden="1">
      <c r="N1421" s="14"/>
      <c r="R1421" s="24"/>
      <c r="U1421" s="20"/>
      <c r="V1421" s="19"/>
    </row>
    <row r="1422" hidden="1">
      <c r="N1422" s="14"/>
      <c r="R1422" s="24"/>
      <c r="U1422" s="20"/>
      <c r="V1422" s="19"/>
    </row>
    <row r="1423" hidden="1">
      <c r="N1423" s="14"/>
      <c r="R1423" s="24"/>
      <c r="U1423" s="20"/>
      <c r="V1423" s="19"/>
    </row>
    <row r="1424" hidden="1">
      <c r="N1424" s="14"/>
      <c r="R1424" s="24"/>
      <c r="U1424" s="20"/>
      <c r="V1424" s="19"/>
    </row>
    <row r="1425" hidden="1">
      <c r="N1425" s="14"/>
      <c r="R1425" s="24"/>
      <c r="U1425" s="20"/>
      <c r="V1425" s="19"/>
    </row>
    <row r="1426" hidden="1">
      <c r="N1426" s="14"/>
      <c r="R1426" s="24"/>
      <c r="U1426" s="20"/>
      <c r="V1426" s="19"/>
    </row>
    <row r="1427" hidden="1">
      <c r="N1427" s="14"/>
      <c r="R1427" s="24"/>
      <c r="U1427" s="20"/>
      <c r="V1427" s="19"/>
    </row>
    <row r="1428" hidden="1">
      <c r="N1428" s="14"/>
      <c r="R1428" s="24"/>
      <c r="U1428" s="20"/>
      <c r="V1428" s="19"/>
    </row>
    <row r="1429" hidden="1">
      <c r="N1429" s="14"/>
      <c r="R1429" s="24"/>
      <c r="U1429" s="20"/>
      <c r="V1429" s="19"/>
    </row>
    <row r="1430" hidden="1">
      <c r="N1430" s="14"/>
      <c r="R1430" s="24"/>
      <c r="U1430" s="20"/>
      <c r="V1430" s="19"/>
    </row>
    <row r="1431" hidden="1">
      <c r="N1431" s="14"/>
      <c r="R1431" s="24"/>
      <c r="U1431" s="20"/>
      <c r="V1431" s="19"/>
    </row>
    <row r="1432" hidden="1">
      <c r="N1432" s="14"/>
      <c r="R1432" s="24"/>
      <c r="U1432" s="20"/>
      <c r="V1432" s="19"/>
    </row>
    <row r="1433" hidden="1">
      <c r="N1433" s="14"/>
      <c r="R1433" s="24"/>
      <c r="U1433" s="20"/>
      <c r="V1433" s="19"/>
    </row>
    <row r="1434" hidden="1">
      <c r="N1434" s="14"/>
      <c r="R1434" s="24"/>
      <c r="U1434" s="20"/>
      <c r="V1434" s="19"/>
    </row>
    <row r="1435" hidden="1">
      <c r="N1435" s="14"/>
      <c r="R1435" s="24"/>
      <c r="U1435" s="20"/>
      <c r="V1435" s="19"/>
    </row>
    <row r="1436" hidden="1">
      <c r="N1436" s="14"/>
      <c r="R1436" s="24"/>
      <c r="U1436" s="20"/>
      <c r="V1436" s="19"/>
    </row>
    <row r="1437" hidden="1">
      <c r="N1437" s="14"/>
      <c r="R1437" s="24"/>
      <c r="U1437" s="20"/>
      <c r="V1437" s="19"/>
    </row>
    <row r="1438" hidden="1">
      <c r="N1438" s="14"/>
      <c r="R1438" s="24"/>
      <c r="U1438" s="20"/>
      <c r="V1438" s="19"/>
    </row>
    <row r="1439" hidden="1">
      <c r="N1439" s="14"/>
      <c r="R1439" s="24"/>
      <c r="U1439" s="20"/>
      <c r="V1439" s="19"/>
    </row>
    <row r="1440" hidden="1">
      <c r="N1440" s="14"/>
      <c r="R1440" s="24"/>
      <c r="U1440" s="20"/>
      <c r="V1440" s="19"/>
    </row>
    <row r="1441" hidden="1">
      <c r="N1441" s="14"/>
      <c r="R1441" s="24"/>
      <c r="U1441" s="20"/>
      <c r="V1441" s="19"/>
    </row>
    <row r="1442" hidden="1">
      <c r="N1442" s="14"/>
      <c r="R1442" s="24"/>
      <c r="U1442" s="20"/>
      <c r="V1442" s="19"/>
    </row>
    <row r="1443" hidden="1">
      <c r="N1443" s="14"/>
      <c r="R1443" s="24"/>
      <c r="U1443" s="20"/>
      <c r="V1443" s="19"/>
    </row>
    <row r="1444" hidden="1">
      <c r="N1444" s="14"/>
      <c r="R1444" s="24"/>
      <c r="U1444" s="20"/>
      <c r="V1444" s="19"/>
    </row>
    <row r="1445" hidden="1">
      <c r="N1445" s="14"/>
      <c r="R1445" s="24"/>
      <c r="U1445" s="20"/>
      <c r="V1445" s="19"/>
    </row>
    <row r="1446" hidden="1">
      <c r="N1446" s="14"/>
      <c r="R1446" s="24"/>
      <c r="U1446" s="20"/>
      <c r="V1446" s="19"/>
    </row>
    <row r="1447" hidden="1">
      <c r="N1447" s="14"/>
      <c r="R1447" s="24"/>
      <c r="U1447" s="20"/>
      <c r="V1447" s="19"/>
    </row>
    <row r="1448" hidden="1">
      <c r="N1448" s="14"/>
      <c r="R1448" s="24"/>
      <c r="U1448" s="20"/>
      <c r="V1448" s="19"/>
    </row>
    <row r="1449" hidden="1">
      <c r="N1449" s="14"/>
      <c r="R1449" s="24"/>
      <c r="U1449" s="20"/>
      <c r="V1449" s="19"/>
    </row>
    <row r="1450" hidden="1">
      <c r="N1450" s="14"/>
      <c r="R1450" s="24"/>
      <c r="U1450" s="20"/>
      <c r="V1450" s="19"/>
    </row>
    <row r="1451" hidden="1">
      <c r="N1451" s="14"/>
      <c r="R1451" s="24"/>
      <c r="U1451" s="20"/>
      <c r="V1451" s="19"/>
    </row>
    <row r="1452" hidden="1">
      <c r="N1452" s="14"/>
      <c r="R1452" s="24"/>
      <c r="U1452" s="20"/>
      <c r="V1452" s="19"/>
    </row>
    <row r="1453" hidden="1">
      <c r="N1453" s="14"/>
      <c r="R1453" s="24"/>
      <c r="U1453" s="20"/>
      <c r="V1453" s="19"/>
    </row>
    <row r="1454" hidden="1">
      <c r="N1454" s="14"/>
      <c r="R1454" s="24"/>
      <c r="U1454" s="20"/>
      <c r="V1454" s="19"/>
    </row>
    <row r="1455" hidden="1">
      <c r="N1455" s="14"/>
      <c r="R1455" s="24"/>
      <c r="U1455" s="20"/>
      <c r="V1455" s="19"/>
    </row>
    <row r="1456" hidden="1">
      <c r="N1456" s="14"/>
      <c r="R1456" s="24"/>
      <c r="U1456" s="20"/>
      <c r="V1456" s="19"/>
    </row>
    <row r="1457" hidden="1">
      <c r="N1457" s="14"/>
      <c r="R1457" s="24"/>
      <c r="U1457" s="20"/>
      <c r="V1457" s="19"/>
    </row>
    <row r="1458" hidden="1">
      <c r="N1458" s="14"/>
      <c r="R1458" s="24"/>
      <c r="U1458" s="20"/>
      <c r="V1458" s="19"/>
    </row>
    <row r="1459" hidden="1">
      <c r="N1459" s="14"/>
      <c r="R1459" s="24"/>
      <c r="U1459" s="20"/>
      <c r="V1459" s="19"/>
    </row>
    <row r="1460" hidden="1">
      <c r="N1460" s="14"/>
      <c r="R1460" s="24"/>
      <c r="U1460" s="20"/>
      <c r="V1460" s="19"/>
    </row>
    <row r="1461" hidden="1">
      <c r="N1461" s="14"/>
      <c r="R1461" s="24"/>
      <c r="U1461" s="20"/>
      <c r="V1461" s="19"/>
    </row>
    <row r="1462" hidden="1">
      <c r="N1462" s="14"/>
      <c r="R1462" s="24"/>
      <c r="U1462" s="20"/>
      <c r="V1462" s="19"/>
    </row>
    <row r="1463" hidden="1">
      <c r="N1463" s="14"/>
      <c r="R1463" s="24"/>
      <c r="U1463" s="20"/>
      <c r="V1463" s="19"/>
    </row>
    <row r="1464" hidden="1">
      <c r="N1464" s="14"/>
      <c r="R1464" s="24"/>
      <c r="U1464" s="20"/>
      <c r="V1464" s="19"/>
    </row>
    <row r="1465" hidden="1">
      <c r="N1465" s="14"/>
      <c r="R1465" s="24"/>
      <c r="U1465" s="20"/>
      <c r="V1465" s="19"/>
    </row>
    <row r="1466" hidden="1">
      <c r="N1466" s="14"/>
      <c r="R1466" s="24"/>
      <c r="U1466" s="20"/>
      <c r="V1466" s="19"/>
    </row>
    <row r="1467" hidden="1">
      <c r="N1467" s="14"/>
      <c r="R1467" s="24"/>
      <c r="U1467" s="20"/>
      <c r="V1467" s="19"/>
    </row>
    <row r="1468" hidden="1">
      <c r="N1468" s="14"/>
      <c r="R1468" s="24"/>
      <c r="U1468" s="20"/>
      <c r="V1468" s="19"/>
    </row>
    <row r="1469" hidden="1">
      <c r="N1469" s="14"/>
      <c r="R1469" s="24"/>
      <c r="U1469" s="20"/>
      <c r="V1469" s="19"/>
    </row>
    <row r="1470" hidden="1">
      <c r="N1470" s="14"/>
      <c r="R1470" s="24"/>
      <c r="U1470" s="20"/>
      <c r="V1470" s="19"/>
    </row>
    <row r="1471" hidden="1">
      <c r="N1471" s="14"/>
      <c r="R1471" s="24"/>
      <c r="U1471" s="20"/>
      <c r="V1471" s="19"/>
    </row>
    <row r="1472" hidden="1">
      <c r="N1472" s="14"/>
      <c r="R1472" s="24"/>
      <c r="U1472" s="20"/>
      <c r="V1472" s="19"/>
    </row>
    <row r="1473" hidden="1">
      <c r="N1473" s="14"/>
      <c r="R1473" s="24"/>
      <c r="U1473" s="20"/>
      <c r="V1473" s="19"/>
    </row>
    <row r="1474" hidden="1">
      <c r="N1474" s="14"/>
      <c r="R1474" s="24"/>
      <c r="U1474" s="20"/>
      <c r="V1474" s="19"/>
    </row>
    <row r="1475" hidden="1">
      <c r="N1475" s="14"/>
      <c r="R1475" s="24"/>
      <c r="U1475" s="20"/>
      <c r="V1475" s="19"/>
    </row>
    <row r="1476" hidden="1">
      <c r="N1476" s="14"/>
      <c r="R1476" s="24"/>
      <c r="U1476" s="20"/>
      <c r="V1476" s="19"/>
    </row>
    <row r="1477" hidden="1">
      <c r="N1477" s="14"/>
      <c r="R1477" s="24"/>
      <c r="U1477" s="20"/>
      <c r="V1477" s="19"/>
    </row>
    <row r="1478" hidden="1">
      <c r="N1478" s="14"/>
      <c r="R1478" s="24"/>
      <c r="U1478" s="20"/>
      <c r="V1478" s="19"/>
    </row>
    <row r="1479" hidden="1">
      <c r="N1479" s="14"/>
      <c r="R1479" s="24"/>
      <c r="U1479" s="20"/>
      <c r="V1479" s="19"/>
    </row>
    <row r="1480" hidden="1">
      <c r="N1480" s="14"/>
      <c r="R1480" s="24"/>
      <c r="U1480" s="20"/>
      <c r="V1480" s="19"/>
    </row>
    <row r="1481" hidden="1">
      <c r="N1481" s="14"/>
      <c r="R1481" s="24"/>
      <c r="U1481" s="20"/>
      <c r="V1481" s="19"/>
    </row>
    <row r="1482" hidden="1">
      <c r="N1482" s="14"/>
      <c r="R1482" s="24"/>
      <c r="U1482" s="20"/>
      <c r="V1482" s="19"/>
    </row>
    <row r="1483" hidden="1">
      <c r="N1483" s="14"/>
      <c r="R1483" s="24"/>
      <c r="U1483" s="20"/>
      <c r="V1483" s="19"/>
    </row>
    <row r="1484" hidden="1">
      <c r="N1484" s="14"/>
      <c r="R1484" s="24"/>
      <c r="U1484" s="20"/>
      <c r="V1484" s="19"/>
    </row>
    <row r="1485" hidden="1">
      <c r="N1485" s="14"/>
      <c r="R1485" s="24"/>
      <c r="U1485" s="20"/>
      <c r="V1485" s="19"/>
    </row>
    <row r="1486" hidden="1">
      <c r="N1486" s="14"/>
      <c r="R1486" s="24"/>
      <c r="U1486" s="20"/>
      <c r="V1486" s="19"/>
    </row>
    <row r="1487" hidden="1">
      <c r="N1487" s="14"/>
      <c r="R1487" s="24"/>
      <c r="U1487" s="20"/>
      <c r="V1487" s="19"/>
    </row>
    <row r="1488" hidden="1">
      <c r="N1488" s="14"/>
      <c r="R1488" s="24"/>
      <c r="U1488" s="20"/>
      <c r="V1488" s="19"/>
    </row>
    <row r="1489" hidden="1">
      <c r="N1489" s="14"/>
      <c r="R1489" s="24"/>
      <c r="U1489" s="20"/>
      <c r="V1489" s="19"/>
    </row>
    <row r="1490" hidden="1">
      <c r="N1490" s="14"/>
      <c r="R1490" s="24"/>
      <c r="U1490" s="20"/>
      <c r="V1490" s="19"/>
    </row>
    <row r="1491" hidden="1">
      <c r="N1491" s="14"/>
      <c r="R1491" s="24"/>
      <c r="U1491" s="20"/>
      <c r="V1491" s="19"/>
    </row>
    <row r="1492" hidden="1">
      <c r="N1492" s="14"/>
      <c r="R1492" s="24"/>
      <c r="U1492" s="20"/>
      <c r="V1492" s="19"/>
    </row>
    <row r="1493" hidden="1">
      <c r="N1493" s="14"/>
      <c r="R1493" s="24"/>
      <c r="U1493" s="20"/>
      <c r="V1493" s="19"/>
    </row>
    <row r="1494" hidden="1">
      <c r="N1494" s="14"/>
      <c r="R1494" s="24"/>
      <c r="U1494" s="20"/>
      <c r="V1494" s="19"/>
    </row>
    <row r="1495" hidden="1">
      <c r="N1495" s="14"/>
      <c r="R1495" s="24"/>
      <c r="U1495" s="20"/>
      <c r="V1495" s="19"/>
    </row>
    <row r="1496" hidden="1">
      <c r="N1496" s="14"/>
      <c r="R1496" s="24"/>
      <c r="U1496" s="20"/>
      <c r="V1496" s="19"/>
    </row>
    <row r="1497" hidden="1">
      <c r="N1497" s="14"/>
      <c r="R1497" s="24"/>
      <c r="U1497" s="20"/>
      <c r="V1497" s="19"/>
    </row>
    <row r="1498" hidden="1">
      <c r="N1498" s="14"/>
      <c r="R1498" s="24"/>
      <c r="U1498" s="20"/>
      <c r="V1498" s="19"/>
    </row>
    <row r="1499" hidden="1">
      <c r="N1499" s="14"/>
      <c r="R1499" s="24"/>
      <c r="U1499" s="20"/>
      <c r="V1499" s="19"/>
    </row>
    <row r="1500" hidden="1">
      <c r="N1500" s="14"/>
      <c r="R1500" s="24"/>
      <c r="U1500" s="20"/>
      <c r="V1500" s="19"/>
    </row>
    <row r="1501" hidden="1">
      <c r="N1501" s="14"/>
      <c r="R1501" s="24"/>
      <c r="U1501" s="20"/>
      <c r="V1501" s="19"/>
    </row>
    <row r="1502" hidden="1">
      <c r="N1502" s="14"/>
      <c r="R1502" s="24"/>
      <c r="U1502" s="20"/>
      <c r="V1502" s="19"/>
    </row>
    <row r="1503" hidden="1">
      <c r="N1503" s="14"/>
      <c r="R1503" s="24"/>
      <c r="U1503" s="20"/>
      <c r="V1503" s="19"/>
    </row>
    <row r="1504" hidden="1">
      <c r="N1504" s="14"/>
      <c r="R1504" s="24"/>
      <c r="U1504" s="20"/>
      <c r="V1504" s="19"/>
    </row>
    <row r="1505" hidden="1">
      <c r="N1505" s="14"/>
      <c r="R1505" s="24"/>
      <c r="U1505" s="20"/>
      <c r="V1505" s="19"/>
    </row>
    <row r="1506" hidden="1">
      <c r="N1506" s="14"/>
      <c r="R1506" s="24"/>
      <c r="U1506" s="20"/>
      <c r="V1506" s="19"/>
    </row>
    <row r="1507" hidden="1">
      <c r="N1507" s="14"/>
      <c r="R1507" s="24"/>
      <c r="U1507" s="20"/>
      <c r="V1507" s="19"/>
    </row>
    <row r="1508" hidden="1">
      <c r="N1508" s="14"/>
      <c r="R1508" s="24"/>
      <c r="U1508" s="20"/>
      <c r="V1508" s="19"/>
    </row>
    <row r="1509" hidden="1">
      <c r="N1509" s="14"/>
      <c r="R1509" s="24"/>
      <c r="U1509" s="20"/>
      <c r="V1509" s="19"/>
    </row>
    <row r="1510" hidden="1">
      <c r="N1510" s="14"/>
      <c r="R1510" s="24"/>
      <c r="U1510" s="20"/>
      <c r="V1510" s="19"/>
    </row>
    <row r="1511" hidden="1">
      <c r="N1511" s="14"/>
      <c r="R1511" s="24"/>
      <c r="U1511" s="20"/>
      <c r="V1511" s="19"/>
    </row>
    <row r="1512" hidden="1">
      <c r="N1512" s="14"/>
      <c r="R1512" s="24"/>
      <c r="U1512" s="20"/>
      <c r="V1512" s="19"/>
    </row>
    <row r="1513" hidden="1">
      <c r="N1513" s="14"/>
      <c r="R1513" s="24"/>
      <c r="U1513" s="20"/>
      <c r="V1513" s="19"/>
    </row>
    <row r="1514" hidden="1">
      <c r="N1514" s="14"/>
      <c r="R1514" s="24"/>
      <c r="U1514" s="20"/>
      <c r="V1514" s="19"/>
    </row>
    <row r="1515" hidden="1">
      <c r="N1515" s="14"/>
      <c r="R1515" s="24"/>
      <c r="U1515" s="20"/>
      <c r="V1515" s="19"/>
    </row>
    <row r="1516" hidden="1">
      <c r="N1516" s="14"/>
      <c r="R1516" s="24"/>
      <c r="U1516" s="20"/>
      <c r="V1516" s="19"/>
    </row>
    <row r="1517" hidden="1">
      <c r="N1517" s="14"/>
      <c r="R1517" s="24"/>
      <c r="U1517" s="20"/>
      <c r="V1517" s="19"/>
    </row>
    <row r="1518" hidden="1">
      <c r="N1518" s="14"/>
      <c r="R1518" s="24"/>
      <c r="U1518" s="20"/>
      <c r="V1518" s="19"/>
    </row>
    <row r="1519" hidden="1">
      <c r="N1519" s="14"/>
      <c r="R1519" s="24"/>
      <c r="U1519" s="20"/>
      <c r="V1519" s="19"/>
    </row>
    <row r="1520" hidden="1">
      <c r="N1520" s="14"/>
      <c r="R1520" s="24"/>
      <c r="U1520" s="20"/>
      <c r="V1520" s="19"/>
    </row>
    <row r="1521" hidden="1">
      <c r="N1521" s="14"/>
      <c r="R1521" s="24"/>
      <c r="U1521" s="20"/>
      <c r="V1521" s="19"/>
    </row>
    <row r="1522" hidden="1">
      <c r="N1522" s="14"/>
      <c r="R1522" s="24"/>
      <c r="U1522" s="20"/>
      <c r="V1522" s="19"/>
    </row>
    <row r="1523" hidden="1">
      <c r="N1523" s="14"/>
      <c r="R1523" s="24"/>
      <c r="U1523" s="20"/>
      <c r="V1523" s="19"/>
    </row>
    <row r="1524" hidden="1">
      <c r="N1524" s="14"/>
      <c r="R1524" s="24"/>
      <c r="U1524" s="20"/>
      <c r="V1524" s="19"/>
    </row>
    <row r="1525" hidden="1">
      <c r="N1525" s="14"/>
      <c r="R1525" s="24"/>
      <c r="U1525" s="20"/>
      <c r="V1525" s="19"/>
    </row>
    <row r="1526" hidden="1">
      <c r="N1526" s="14"/>
      <c r="R1526" s="24"/>
      <c r="U1526" s="20"/>
      <c r="V1526" s="19"/>
    </row>
    <row r="1527" hidden="1">
      <c r="N1527" s="14"/>
      <c r="R1527" s="24"/>
      <c r="U1527" s="20"/>
      <c r="V1527" s="19"/>
    </row>
    <row r="1528" hidden="1">
      <c r="N1528" s="14"/>
      <c r="R1528" s="24"/>
      <c r="U1528" s="20"/>
      <c r="V1528" s="19"/>
    </row>
    <row r="1529" hidden="1">
      <c r="N1529" s="14"/>
      <c r="R1529" s="24"/>
      <c r="U1529" s="20"/>
      <c r="V1529" s="19"/>
    </row>
    <row r="1530" hidden="1">
      <c r="N1530" s="14"/>
      <c r="R1530" s="24"/>
      <c r="U1530" s="20"/>
      <c r="V1530" s="19"/>
    </row>
    <row r="1531" hidden="1">
      <c r="N1531" s="14"/>
      <c r="R1531" s="24"/>
      <c r="U1531" s="20"/>
      <c r="V1531" s="19"/>
    </row>
    <row r="1532" hidden="1">
      <c r="N1532" s="14"/>
      <c r="R1532" s="24"/>
      <c r="U1532" s="20"/>
      <c r="V1532" s="19"/>
    </row>
    <row r="1533" hidden="1">
      <c r="N1533" s="14"/>
      <c r="R1533" s="24"/>
      <c r="U1533" s="20"/>
      <c r="V1533" s="19"/>
    </row>
    <row r="1534" hidden="1">
      <c r="N1534" s="14"/>
      <c r="R1534" s="24"/>
      <c r="U1534" s="20"/>
      <c r="V1534" s="19"/>
    </row>
    <row r="1535" hidden="1">
      <c r="N1535" s="14"/>
      <c r="R1535" s="24"/>
      <c r="U1535" s="20"/>
      <c r="V1535" s="19"/>
    </row>
    <row r="1536" hidden="1">
      <c r="N1536" s="14"/>
      <c r="R1536" s="24"/>
      <c r="U1536" s="20"/>
      <c r="V1536" s="19"/>
    </row>
    <row r="1537" hidden="1">
      <c r="N1537" s="14"/>
      <c r="R1537" s="24"/>
      <c r="U1537" s="20"/>
      <c r="V1537" s="19"/>
    </row>
    <row r="1538" hidden="1">
      <c r="N1538" s="14"/>
      <c r="R1538" s="24"/>
      <c r="U1538" s="20"/>
      <c r="V1538" s="19"/>
    </row>
    <row r="1539" hidden="1">
      <c r="N1539" s="14"/>
      <c r="R1539" s="24"/>
      <c r="U1539" s="20"/>
      <c r="V1539" s="19"/>
    </row>
    <row r="1540" hidden="1">
      <c r="N1540" s="14"/>
      <c r="R1540" s="24"/>
      <c r="U1540" s="20"/>
      <c r="V1540" s="19"/>
    </row>
    <row r="1541" hidden="1">
      <c r="N1541" s="14"/>
      <c r="R1541" s="24"/>
      <c r="U1541" s="20"/>
      <c r="V1541" s="19"/>
    </row>
    <row r="1542" hidden="1">
      <c r="N1542" s="14"/>
      <c r="R1542" s="24"/>
      <c r="U1542" s="20"/>
      <c r="V1542" s="19"/>
    </row>
    <row r="1543" hidden="1">
      <c r="N1543" s="14"/>
      <c r="R1543" s="24"/>
      <c r="U1543" s="20"/>
      <c r="V1543" s="19"/>
    </row>
    <row r="1544" hidden="1">
      <c r="N1544" s="14"/>
      <c r="R1544" s="24"/>
      <c r="U1544" s="20"/>
      <c r="V1544" s="19"/>
    </row>
    <row r="1545" hidden="1">
      <c r="N1545" s="14"/>
      <c r="R1545" s="24"/>
      <c r="U1545" s="20"/>
      <c r="V1545" s="19"/>
    </row>
    <row r="1546" hidden="1">
      <c r="N1546" s="14"/>
      <c r="R1546" s="24"/>
      <c r="U1546" s="20"/>
      <c r="V1546" s="19"/>
    </row>
    <row r="1547" hidden="1">
      <c r="N1547" s="14"/>
      <c r="R1547" s="24"/>
      <c r="U1547" s="20"/>
      <c r="V1547" s="19"/>
    </row>
    <row r="1548" hidden="1">
      <c r="N1548" s="14"/>
      <c r="R1548" s="24"/>
      <c r="U1548" s="20"/>
      <c r="V1548" s="19"/>
    </row>
    <row r="1549" hidden="1">
      <c r="N1549" s="14"/>
      <c r="R1549" s="24"/>
      <c r="U1549" s="20"/>
      <c r="V1549" s="19"/>
    </row>
    <row r="1550" hidden="1">
      <c r="N1550" s="14"/>
      <c r="R1550" s="24"/>
      <c r="U1550" s="20"/>
      <c r="V1550" s="19"/>
    </row>
    <row r="1551" hidden="1">
      <c r="N1551" s="14"/>
      <c r="R1551" s="24"/>
      <c r="U1551" s="20"/>
      <c r="V1551" s="19"/>
    </row>
    <row r="1552" hidden="1">
      <c r="N1552" s="14"/>
      <c r="R1552" s="24"/>
      <c r="U1552" s="20"/>
      <c r="V1552" s="19"/>
    </row>
    <row r="1553" hidden="1">
      <c r="N1553" s="14"/>
      <c r="R1553" s="24"/>
      <c r="U1553" s="20"/>
      <c r="V1553" s="19"/>
    </row>
    <row r="1554" hidden="1">
      <c r="N1554" s="14"/>
      <c r="R1554" s="24"/>
      <c r="U1554" s="20"/>
      <c r="V1554" s="19"/>
    </row>
    <row r="1555" hidden="1">
      <c r="N1555" s="14"/>
      <c r="R1555" s="24"/>
      <c r="U1555" s="20"/>
      <c r="V1555" s="19"/>
    </row>
    <row r="1556" hidden="1">
      <c r="N1556" s="14"/>
      <c r="R1556" s="24"/>
      <c r="U1556" s="20"/>
      <c r="V1556" s="19"/>
    </row>
    <row r="1557" hidden="1">
      <c r="N1557" s="14"/>
      <c r="R1557" s="24"/>
      <c r="U1557" s="20"/>
      <c r="V1557" s="19"/>
    </row>
    <row r="1558" hidden="1">
      <c r="N1558" s="14"/>
      <c r="R1558" s="24"/>
      <c r="U1558" s="20"/>
      <c r="V1558" s="19"/>
    </row>
    <row r="1559" hidden="1">
      <c r="N1559" s="14"/>
      <c r="R1559" s="24"/>
      <c r="U1559" s="20"/>
      <c r="V1559" s="19"/>
    </row>
    <row r="1560" hidden="1">
      <c r="N1560" s="14"/>
      <c r="R1560" s="24"/>
      <c r="U1560" s="20"/>
      <c r="V1560" s="19"/>
    </row>
    <row r="1561" hidden="1">
      <c r="N1561" s="14"/>
      <c r="R1561" s="24"/>
      <c r="U1561" s="20"/>
      <c r="V1561" s="19"/>
    </row>
    <row r="1562" hidden="1">
      <c r="N1562" s="14"/>
      <c r="R1562" s="24"/>
      <c r="U1562" s="20"/>
      <c r="V1562" s="19"/>
    </row>
    <row r="1563" hidden="1">
      <c r="N1563" s="14"/>
      <c r="R1563" s="24"/>
      <c r="U1563" s="20"/>
      <c r="V1563" s="19"/>
    </row>
    <row r="1564" hidden="1">
      <c r="N1564" s="14"/>
      <c r="R1564" s="24"/>
      <c r="U1564" s="20"/>
      <c r="V1564" s="19"/>
    </row>
    <row r="1565" hidden="1">
      <c r="N1565" s="14"/>
      <c r="R1565" s="24"/>
      <c r="U1565" s="20"/>
      <c r="V1565" s="19"/>
    </row>
    <row r="1566" hidden="1">
      <c r="N1566" s="14"/>
      <c r="R1566" s="24"/>
      <c r="U1566" s="20"/>
      <c r="V1566" s="19"/>
    </row>
    <row r="1567" hidden="1">
      <c r="N1567" s="14"/>
      <c r="R1567" s="24"/>
      <c r="U1567" s="20"/>
      <c r="V1567" s="19"/>
    </row>
    <row r="1568" hidden="1">
      <c r="N1568" s="14"/>
      <c r="R1568" s="24"/>
      <c r="U1568" s="20"/>
      <c r="V1568" s="19"/>
    </row>
    <row r="1569" hidden="1">
      <c r="N1569" s="14"/>
      <c r="R1569" s="24"/>
      <c r="U1569" s="20"/>
      <c r="V1569" s="19"/>
    </row>
    <row r="1570" hidden="1">
      <c r="N1570" s="14"/>
      <c r="R1570" s="24"/>
      <c r="U1570" s="20"/>
      <c r="V1570" s="19"/>
    </row>
    <row r="1571" hidden="1">
      <c r="N1571" s="14"/>
      <c r="R1571" s="24"/>
      <c r="U1571" s="20"/>
      <c r="V1571" s="19"/>
    </row>
    <row r="1572" hidden="1">
      <c r="N1572" s="14"/>
      <c r="R1572" s="24"/>
      <c r="U1572" s="20"/>
      <c r="V1572" s="19"/>
    </row>
    <row r="1573" hidden="1">
      <c r="N1573" s="14"/>
      <c r="R1573" s="24"/>
      <c r="U1573" s="20"/>
      <c r="V1573" s="19"/>
    </row>
    <row r="1574" hidden="1">
      <c r="N1574" s="14"/>
      <c r="R1574" s="24"/>
      <c r="U1574" s="20"/>
      <c r="V1574" s="19"/>
    </row>
    <row r="1575" hidden="1">
      <c r="N1575" s="14"/>
      <c r="R1575" s="24"/>
      <c r="U1575" s="20"/>
      <c r="V1575" s="19"/>
    </row>
    <row r="1576" hidden="1">
      <c r="N1576" s="14"/>
      <c r="R1576" s="24"/>
      <c r="U1576" s="20"/>
      <c r="V1576" s="19"/>
    </row>
    <row r="1577" hidden="1">
      <c r="N1577" s="14"/>
      <c r="R1577" s="24"/>
      <c r="U1577" s="20"/>
      <c r="V1577" s="19"/>
    </row>
    <row r="1578" hidden="1">
      <c r="N1578" s="14"/>
      <c r="R1578" s="24"/>
      <c r="U1578" s="20"/>
      <c r="V1578" s="19"/>
    </row>
    <row r="1579" hidden="1">
      <c r="N1579" s="14"/>
      <c r="R1579" s="24"/>
      <c r="U1579" s="20"/>
      <c r="V1579" s="19"/>
    </row>
    <row r="1580" hidden="1">
      <c r="N1580" s="14"/>
      <c r="R1580" s="24"/>
      <c r="U1580" s="20"/>
      <c r="V1580" s="19"/>
    </row>
    <row r="1581" hidden="1">
      <c r="N1581" s="14"/>
      <c r="R1581" s="24"/>
      <c r="U1581" s="20"/>
      <c r="V1581" s="19"/>
    </row>
    <row r="1582" hidden="1">
      <c r="N1582" s="14"/>
      <c r="R1582" s="24"/>
      <c r="U1582" s="20"/>
      <c r="V1582" s="19"/>
    </row>
    <row r="1583" hidden="1">
      <c r="N1583" s="14"/>
      <c r="R1583" s="24"/>
      <c r="U1583" s="20"/>
      <c r="V1583" s="19"/>
    </row>
    <row r="1584" hidden="1">
      <c r="N1584" s="14"/>
      <c r="R1584" s="24"/>
      <c r="U1584" s="20"/>
      <c r="V1584" s="19"/>
    </row>
    <row r="1585" hidden="1">
      <c r="N1585" s="14"/>
      <c r="R1585" s="24"/>
      <c r="U1585" s="20"/>
      <c r="V1585" s="19"/>
    </row>
    <row r="1586" hidden="1">
      <c r="N1586" s="14"/>
      <c r="R1586" s="24"/>
      <c r="U1586" s="20"/>
      <c r="V1586" s="19"/>
    </row>
    <row r="1587" hidden="1">
      <c r="N1587" s="14"/>
      <c r="R1587" s="24"/>
      <c r="U1587" s="20"/>
      <c r="V1587" s="19"/>
    </row>
    <row r="1588" hidden="1">
      <c r="N1588" s="14"/>
      <c r="R1588" s="24"/>
      <c r="U1588" s="20"/>
      <c r="V1588" s="19"/>
    </row>
    <row r="1589" hidden="1">
      <c r="N1589" s="14"/>
      <c r="R1589" s="24"/>
      <c r="U1589" s="20"/>
      <c r="V1589" s="19"/>
    </row>
    <row r="1590" hidden="1">
      <c r="N1590" s="14"/>
      <c r="R1590" s="24"/>
      <c r="U1590" s="20"/>
      <c r="V1590" s="19"/>
    </row>
    <row r="1591" hidden="1">
      <c r="N1591" s="14"/>
      <c r="R1591" s="24"/>
      <c r="U1591" s="20"/>
      <c r="V1591" s="19"/>
    </row>
    <row r="1592" hidden="1">
      <c r="N1592" s="14"/>
      <c r="R1592" s="24"/>
      <c r="U1592" s="20"/>
      <c r="V1592" s="19"/>
    </row>
    <row r="1593" hidden="1">
      <c r="N1593" s="14"/>
      <c r="R1593" s="24"/>
      <c r="U1593" s="20"/>
      <c r="V1593" s="19"/>
    </row>
    <row r="1594" hidden="1">
      <c r="N1594" s="14"/>
      <c r="R1594" s="24"/>
      <c r="U1594" s="20"/>
      <c r="V1594" s="19"/>
    </row>
    <row r="1595" hidden="1">
      <c r="N1595" s="14"/>
      <c r="R1595" s="24"/>
      <c r="U1595" s="20"/>
      <c r="V1595" s="19"/>
    </row>
    <row r="1596" hidden="1">
      <c r="N1596" s="14"/>
      <c r="R1596" s="24"/>
      <c r="U1596" s="20"/>
      <c r="V1596" s="19"/>
    </row>
    <row r="1597" hidden="1">
      <c r="N1597" s="14"/>
      <c r="R1597" s="24"/>
      <c r="U1597" s="20"/>
      <c r="V1597" s="19"/>
    </row>
    <row r="1598" hidden="1">
      <c r="N1598" s="14"/>
      <c r="R1598" s="24"/>
      <c r="U1598" s="20"/>
      <c r="V1598" s="19"/>
    </row>
    <row r="1599" hidden="1">
      <c r="N1599" s="14"/>
      <c r="R1599" s="24"/>
      <c r="U1599" s="20"/>
      <c r="V1599" s="19"/>
    </row>
    <row r="1600" hidden="1">
      <c r="N1600" s="14"/>
      <c r="R1600" s="24"/>
      <c r="U1600" s="20"/>
      <c r="V1600" s="19"/>
    </row>
    <row r="1601" hidden="1">
      <c r="N1601" s="14"/>
      <c r="R1601" s="24"/>
      <c r="U1601" s="20"/>
      <c r="V1601" s="19"/>
    </row>
    <row r="1602" hidden="1">
      <c r="N1602" s="14"/>
      <c r="R1602" s="24"/>
      <c r="U1602" s="20"/>
      <c r="V1602" s="19"/>
    </row>
    <row r="1603" hidden="1">
      <c r="N1603" s="14"/>
      <c r="R1603" s="24"/>
      <c r="U1603" s="20"/>
      <c r="V1603" s="19"/>
    </row>
    <row r="1604" hidden="1">
      <c r="N1604" s="14"/>
      <c r="R1604" s="24"/>
      <c r="U1604" s="20"/>
      <c r="V1604" s="19"/>
    </row>
    <row r="1605" hidden="1">
      <c r="N1605" s="14"/>
      <c r="R1605" s="24"/>
      <c r="U1605" s="20"/>
      <c r="V1605" s="19"/>
    </row>
    <row r="1606" hidden="1">
      <c r="N1606" s="14"/>
      <c r="R1606" s="24"/>
      <c r="U1606" s="20"/>
      <c r="V1606" s="19"/>
    </row>
    <row r="1607" hidden="1">
      <c r="N1607" s="14"/>
      <c r="R1607" s="24"/>
      <c r="U1607" s="20"/>
      <c r="V1607" s="19"/>
    </row>
    <row r="1608" hidden="1">
      <c r="N1608" s="14"/>
      <c r="R1608" s="24"/>
      <c r="U1608" s="20"/>
      <c r="V1608" s="19"/>
    </row>
    <row r="1609" hidden="1">
      <c r="N1609" s="14"/>
      <c r="R1609" s="24"/>
      <c r="U1609" s="20"/>
      <c r="V1609" s="19"/>
    </row>
    <row r="1610" hidden="1">
      <c r="N1610" s="14"/>
      <c r="R1610" s="24"/>
      <c r="U1610" s="20"/>
      <c r="V1610" s="19"/>
    </row>
    <row r="1611" hidden="1">
      <c r="N1611" s="14"/>
      <c r="R1611" s="24"/>
      <c r="U1611" s="20"/>
      <c r="V1611" s="19"/>
    </row>
    <row r="1612" hidden="1">
      <c r="N1612" s="14"/>
      <c r="R1612" s="24"/>
      <c r="U1612" s="20"/>
      <c r="V1612" s="19"/>
    </row>
    <row r="1613" hidden="1">
      <c r="N1613" s="14"/>
      <c r="R1613" s="24"/>
      <c r="U1613" s="20"/>
      <c r="V1613" s="19"/>
    </row>
    <row r="1614" hidden="1">
      <c r="N1614" s="14"/>
      <c r="R1614" s="24"/>
      <c r="U1614" s="20"/>
      <c r="V1614" s="19"/>
    </row>
    <row r="1615" hidden="1">
      <c r="N1615" s="14"/>
      <c r="R1615" s="24"/>
      <c r="U1615" s="20"/>
      <c r="V1615" s="19"/>
    </row>
    <row r="1616" hidden="1">
      <c r="N1616" s="14"/>
      <c r="R1616" s="24"/>
      <c r="U1616" s="20"/>
      <c r="V1616" s="19"/>
    </row>
    <row r="1617" hidden="1">
      <c r="N1617" s="14"/>
      <c r="R1617" s="24"/>
      <c r="U1617" s="20"/>
      <c r="V1617" s="19"/>
    </row>
    <row r="1618" hidden="1">
      <c r="N1618" s="14"/>
      <c r="R1618" s="24"/>
      <c r="U1618" s="20"/>
      <c r="V1618" s="19"/>
    </row>
    <row r="1619" hidden="1">
      <c r="N1619" s="14"/>
      <c r="R1619" s="24"/>
      <c r="U1619" s="20"/>
      <c r="V1619" s="19"/>
    </row>
    <row r="1620" hidden="1">
      <c r="N1620" s="14"/>
      <c r="R1620" s="24"/>
      <c r="U1620" s="20"/>
      <c r="V1620" s="19"/>
    </row>
    <row r="1621" hidden="1">
      <c r="N1621" s="14"/>
      <c r="R1621" s="24"/>
      <c r="U1621" s="20"/>
      <c r="V1621" s="19"/>
    </row>
    <row r="1622" hidden="1">
      <c r="N1622" s="14"/>
      <c r="R1622" s="24"/>
      <c r="U1622" s="20"/>
      <c r="V1622" s="19"/>
    </row>
    <row r="1623" hidden="1">
      <c r="N1623" s="14"/>
      <c r="R1623" s="24"/>
      <c r="U1623" s="20"/>
      <c r="V1623" s="19"/>
    </row>
    <row r="1624" hidden="1">
      <c r="N1624" s="14"/>
      <c r="R1624" s="24"/>
      <c r="U1624" s="20"/>
      <c r="V1624" s="19"/>
    </row>
    <row r="1625" hidden="1">
      <c r="N1625" s="14"/>
      <c r="R1625" s="24"/>
      <c r="U1625" s="20"/>
      <c r="V1625" s="19"/>
    </row>
    <row r="1626" hidden="1">
      <c r="N1626" s="14"/>
      <c r="R1626" s="24"/>
      <c r="U1626" s="20"/>
      <c r="V1626" s="19"/>
    </row>
    <row r="1627" hidden="1">
      <c r="N1627" s="14"/>
      <c r="R1627" s="24"/>
      <c r="U1627" s="20"/>
      <c r="V1627" s="19"/>
    </row>
    <row r="1628" hidden="1">
      <c r="N1628" s="14"/>
      <c r="R1628" s="24"/>
      <c r="U1628" s="20"/>
      <c r="V1628" s="19"/>
    </row>
    <row r="1629" hidden="1">
      <c r="N1629" s="14"/>
      <c r="R1629" s="24"/>
      <c r="U1629" s="20"/>
      <c r="V1629" s="19"/>
    </row>
    <row r="1630" hidden="1">
      <c r="N1630" s="14"/>
      <c r="R1630" s="24"/>
      <c r="U1630" s="20"/>
      <c r="V1630" s="19"/>
    </row>
    <row r="1631" hidden="1">
      <c r="N1631" s="14"/>
      <c r="R1631" s="24"/>
      <c r="U1631" s="20"/>
      <c r="V1631" s="19"/>
    </row>
    <row r="1632" hidden="1">
      <c r="N1632" s="14"/>
      <c r="R1632" s="24"/>
      <c r="U1632" s="20"/>
      <c r="V1632" s="19"/>
    </row>
    <row r="1633" hidden="1">
      <c r="N1633" s="14"/>
      <c r="R1633" s="24"/>
      <c r="U1633" s="20"/>
      <c r="V1633" s="19"/>
    </row>
    <row r="1634" hidden="1">
      <c r="N1634" s="14"/>
      <c r="R1634" s="24"/>
      <c r="U1634" s="20"/>
      <c r="V1634" s="19"/>
    </row>
    <row r="1635" hidden="1">
      <c r="N1635" s="14"/>
      <c r="R1635" s="24"/>
      <c r="U1635" s="20"/>
      <c r="V1635" s="19"/>
    </row>
    <row r="1636" hidden="1">
      <c r="N1636" s="14"/>
      <c r="R1636" s="24"/>
      <c r="U1636" s="20"/>
      <c r="V1636" s="19"/>
    </row>
    <row r="1637" hidden="1">
      <c r="N1637" s="14"/>
      <c r="R1637" s="24"/>
      <c r="U1637" s="20"/>
      <c r="V1637" s="19"/>
    </row>
    <row r="1638" hidden="1">
      <c r="N1638" s="14"/>
      <c r="R1638" s="24"/>
      <c r="U1638" s="20"/>
      <c r="V1638" s="19"/>
    </row>
    <row r="1639" hidden="1">
      <c r="N1639" s="14"/>
      <c r="R1639" s="24"/>
      <c r="U1639" s="20"/>
      <c r="V1639" s="19"/>
    </row>
    <row r="1640" hidden="1">
      <c r="N1640" s="14"/>
      <c r="R1640" s="24"/>
      <c r="U1640" s="20"/>
      <c r="V1640" s="19"/>
    </row>
    <row r="1641" hidden="1">
      <c r="N1641" s="14"/>
      <c r="R1641" s="24"/>
      <c r="U1641" s="20"/>
      <c r="V1641" s="19"/>
    </row>
    <row r="1642" hidden="1">
      <c r="N1642" s="14"/>
      <c r="R1642" s="24"/>
      <c r="U1642" s="20"/>
      <c r="V1642" s="19"/>
    </row>
    <row r="1643" hidden="1">
      <c r="N1643" s="14"/>
      <c r="R1643" s="24"/>
      <c r="U1643" s="20"/>
      <c r="V1643" s="19"/>
    </row>
    <row r="1644" hidden="1">
      <c r="N1644" s="14"/>
      <c r="R1644" s="24"/>
      <c r="U1644" s="20"/>
      <c r="V1644" s="19"/>
    </row>
    <row r="1645" hidden="1">
      <c r="N1645" s="14"/>
      <c r="R1645" s="24"/>
      <c r="U1645" s="20"/>
      <c r="V1645" s="19"/>
    </row>
    <row r="1646" hidden="1">
      <c r="N1646" s="14"/>
      <c r="R1646" s="24"/>
      <c r="U1646" s="20"/>
      <c r="V1646" s="19"/>
    </row>
    <row r="1647" hidden="1">
      <c r="N1647" s="14"/>
      <c r="R1647" s="24"/>
      <c r="U1647" s="20"/>
      <c r="V1647" s="19"/>
    </row>
    <row r="1648" hidden="1">
      <c r="N1648" s="14"/>
      <c r="R1648" s="24"/>
      <c r="U1648" s="20"/>
      <c r="V1648" s="19"/>
    </row>
    <row r="1649" hidden="1">
      <c r="N1649" s="14"/>
      <c r="R1649" s="24"/>
      <c r="U1649" s="20"/>
      <c r="V1649" s="19"/>
    </row>
    <row r="1650" hidden="1">
      <c r="N1650" s="14"/>
      <c r="R1650" s="24"/>
      <c r="U1650" s="20"/>
      <c r="V1650" s="19"/>
    </row>
    <row r="1651" hidden="1">
      <c r="N1651" s="14"/>
      <c r="R1651" s="24"/>
      <c r="U1651" s="20"/>
      <c r="V1651" s="19"/>
    </row>
    <row r="1652" hidden="1">
      <c r="N1652" s="14"/>
      <c r="R1652" s="24"/>
      <c r="U1652" s="20"/>
      <c r="V1652" s="19"/>
    </row>
    <row r="1653" hidden="1">
      <c r="N1653" s="14"/>
      <c r="R1653" s="24"/>
      <c r="U1653" s="20"/>
      <c r="V1653" s="19"/>
    </row>
    <row r="1654" hidden="1">
      <c r="N1654" s="14"/>
      <c r="R1654" s="24"/>
      <c r="U1654" s="20"/>
      <c r="V1654" s="19"/>
    </row>
    <row r="1655" hidden="1">
      <c r="N1655" s="14"/>
      <c r="R1655" s="24"/>
      <c r="U1655" s="20"/>
      <c r="V1655" s="19"/>
    </row>
    <row r="1656" hidden="1">
      <c r="N1656" s="14"/>
      <c r="R1656" s="24"/>
      <c r="U1656" s="20"/>
      <c r="V1656" s="19"/>
    </row>
    <row r="1657" hidden="1">
      <c r="N1657" s="14"/>
      <c r="R1657" s="24"/>
      <c r="U1657" s="20"/>
      <c r="V1657" s="19"/>
    </row>
    <row r="1658" hidden="1">
      <c r="N1658" s="14"/>
      <c r="R1658" s="24"/>
      <c r="U1658" s="20"/>
      <c r="V1658" s="19"/>
    </row>
    <row r="1659" hidden="1">
      <c r="N1659" s="14"/>
      <c r="R1659" s="24"/>
      <c r="U1659" s="20"/>
      <c r="V1659" s="19"/>
    </row>
    <row r="1660" hidden="1">
      <c r="N1660" s="14"/>
      <c r="R1660" s="24"/>
      <c r="U1660" s="20"/>
      <c r="V1660" s="19"/>
    </row>
    <row r="1661" hidden="1">
      <c r="N1661" s="14"/>
      <c r="R1661" s="24"/>
      <c r="U1661" s="20"/>
      <c r="V1661" s="19"/>
    </row>
    <row r="1662" hidden="1">
      <c r="N1662" s="14"/>
      <c r="R1662" s="24"/>
      <c r="U1662" s="20"/>
      <c r="V1662" s="19"/>
    </row>
    <row r="1663" hidden="1">
      <c r="N1663" s="14"/>
      <c r="R1663" s="24"/>
      <c r="U1663" s="20"/>
      <c r="V1663" s="19"/>
    </row>
    <row r="1664" hidden="1">
      <c r="N1664" s="14"/>
      <c r="R1664" s="24"/>
      <c r="U1664" s="20"/>
      <c r="V1664" s="19"/>
    </row>
    <row r="1665" hidden="1">
      <c r="N1665" s="14"/>
      <c r="R1665" s="24"/>
      <c r="U1665" s="20"/>
      <c r="V1665" s="19"/>
    </row>
    <row r="1666" hidden="1">
      <c r="N1666" s="14"/>
      <c r="R1666" s="24"/>
      <c r="U1666" s="20"/>
      <c r="V1666" s="19"/>
    </row>
    <row r="1667" hidden="1">
      <c r="N1667" s="14"/>
      <c r="R1667" s="24"/>
      <c r="U1667" s="20"/>
      <c r="V1667" s="19"/>
    </row>
    <row r="1668" hidden="1">
      <c r="N1668" s="14"/>
      <c r="R1668" s="24"/>
      <c r="U1668" s="20"/>
      <c r="V1668" s="19"/>
    </row>
    <row r="1669" hidden="1">
      <c r="N1669" s="14"/>
      <c r="R1669" s="24"/>
      <c r="U1669" s="20"/>
      <c r="V1669" s="19"/>
    </row>
    <row r="1670" hidden="1">
      <c r="N1670" s="14"/>
      <c r="R1670" s="24"/>
      <c r="U1670" s="20"/>
      <c r="V1670" s="19"/>
    </row>
    <row r="1671" hidden="1">
      <c r="N1671" s="14"/>
      <c r="R1671" s="24"/>
      <c r="U1671" s="20"/>
      <c r="V1671" s="19"/>
    </row>
    <row r="1672" hidden="1">
      <c r="N1672" s="14"/>
      <c r="R1672" s="24"/>
      <c r="U1672" s="20"/>
      <c r="V1672" s="19"/>
    </row>
    <row r="1673" hidden="1">
      <c r="N1673" s="14"/>
      <c r="R1673" s="24"/>
      <c r="U1673" s="20"/>
      <c r="V1673" s="19"/>
    </row>
    <row r="1674" hidden="1">
      <c r="N1674" s="14"/>
      <c r="R1674" s="24"/>
      <c r="U1674" s="20"/>
      <c r="V1674" s="19"/>
    </row>
    <row r="1675" hidden="1">
      <c r="N1675" s="14"/>
      <c r="R1675" s="24"/>
      <c r="U1675" s="20"/>
      <c r="V1675" s="19"/>
    </row>
    <row r="1676" hidden="1">
      <c r="N1676" s="14"/>
      <c r="R1676" s="24"/>
      <c r="U1676" s="20"/>
      <c r="V1676" s="19"/>
    </row>
    <row r="1677" hidden="1">
      <c r="N1677" s="14"/>
      <c r="R1677" s="24"/>
      <c r="U1677" s="20"/>
      <c r="V1677" s="19"/>
    </row>
    <row r="1678" hidden="1">
      <c r="N1678" s="14"/>
      <c r="R1678" s="24"/>
      <c r="U1678" s="20"/>
      <c r="V1678" s="19"/>
    </row>
    <row r="1679" hidden="1">
      <c r="N1679" s="14"/>
      <c r="R1679" s="24"/>
      <c r="U1679" s="20"/>
      <c r="V1679" s="19"/>
    </row>
    <row r="1680" hidden="1">
      <c r="N1680" s="14"/>
      <c r="R1680" s="24"/>
      <c r="U1680" s="20"/>
      <c r="V1680" s="19"/>
    </row>
    <row r="1681" hidden="1">
      <c r="N1681" s="14"/>
      <c r="R1681" s="24"/>
      <c r="U1681" s="20"/>
      <c r="V1681" s="19"/>
    </row>
    <row r="1682" hidden="1">
      <c r="N1682" s="14"/>
      <c r="R1682" s="24"/>
      <c r="U1682" s="20"/>
      <c r="V1682" s="19"/>
    </row>
    <row r="1683" hidden="1">
      <c r="N1683" s="14"/>
      <c r="R1683" s="24"/>
      <c r="U1683" s="20"/>
      <c r="V1683" s="19"/>
    </row>
    <row r="1684" hidden="1">
      <c r="N1684" s="14"/>
      <c r="R1684" s="24"/>
      <c r="U1684" s="20"/>
      <c r="V1684" s="19"/>
    </row>
    <row r="1685" hidden="1">
      <c r="N1685" s="14"/>
      <c r="R1685" s="24"/>
      <c r="U1685" s="20"/>
      <c r="V1685" s="19"/>
    </row>
    <row r="1686" hidden="1">
      <c r="N1686" s="14"/>
      <c r="R1686" s="24"/>
      <c r="U1686" s="20"/>
      <c r="V1686" s="19"/>
    </row>
    <row r="1687" hidden="1">
      <c r="N1687" s="14"/>
      <c r="R1687" s="24"/>
      <c r="U1687" s="20"/>
      <c r="V1687" s="19"/>
    </row>
    <row r="1688" hidden="1">
      <c r="N1688" s="14"/>
      <c r="R1688" s="24"/>
      <c r="U1688" s="20"/>
      <c r="V1688" s="19"/>
    </row>
    <row r="1689" hidden="1">
      <c r="N1689" s="14"/>
      <c r="R1689" s="24"/>
      <c r="U1689" s="20"/>
      <c r="V1689" s="19"/>
    </row>
    <row r="1690" hidden="1">
      <c r="N1690" s="14"/>
      <c r="R1690" s="24"/>
      <c r="U1690" s="20"/>
      <c r="V1690" s="19"/>
    </row>
    <row r="1691" hidden="1">
      <c r="N1691" s="14"/>
      <c r="R1691" s="24"/>
      <c r="U1691" s="20"/>
      <c r="V1691" s="19"/>
    </row>
    <row r="1692" hidden="1">
      <c r="N1692" s="14"/>
      <c r="R1692" s="24"/>
      <c r="U1692" s="20"/>
      <c r="V1692" s="19"/>
    </row>
    <row r="1693" hidden="1">
      <c r="N1693" s="14"/>
      <c r="R1693" s="24"/>
      <c r="U1693" s="20"/>
      <c r="V1693" s="19"/>
    </row>
    <row r="1694" hidden="1">
      <c r="N1694" s="14"/>
      <c r="R1694" s="24"/>
      <c r="U1694" s="20"/>
      <c r="V1694" s="19"/>
    </row>
    <row r="1695" hidden="1">
      <c r="N1695" s="14"/>
      <c r="R1695" s="24"/>
      <c r="U1695" s="20"/>
      <c r="V1695" s="19"/>
    </row>
    <row r="1696" hidden="1">
      <c r="N1696" s="14"/>
      <c r="R1696" s="24"/>
      <c r="U1696" s="20"/>
      <c r="V1696" s="19"/>
    </row>
    <row r="1697" hidden="1">
      <c r="N1697" s="14"/>
      <c r="R1697" s="24"/>
      <c r="U1697" s="20"/>
      <c r="V1697" s="19"/>
    </row>
    <row r="1698" hidden="1">
      <c r="N1698" s="14"/>
      <c r="R1698" s="24"/>
      <c r="U1698" s="20"/>
      <c r="V1698" s="19"/>
    </row>
    <row r="1699" hidden="1">
      <c r="N1699" s="14"/>
      <c r="R1699" s="24"/>
      <c r="U1699" s="20"/>
      <c r="V1699" s="19"/>
    </row>
    <row r="1700" hidden="1">
      <c r="N1700" s="14"/>
      <c r="R1700" s="24"/>
      <c r="U1700" s="20"/>
      <c r="V1700" s="19"/>
    </row>
    <row r="1701" hidden="1">
      <c r="N1701" s="14"/>
      <c r="R1701" s="24"/>
      <c r="U1701" s="20"/>
      <c r="V1701" s="19"/>
    </row>
    <row r="1702" hidden="1">
      <c r="N1702" s="14"/>
      <c r="R1702" s="24"/>
      <c r="U1702" s="20"/>
      <c r="V1702" s="19"/>
    </row>
    <row r="1703" hidden="1">
      <c r="N1703" s="14"/>
      <c r="R1703" s="24"/>
      <c r="U1703" s="20"/>
      <c r="V1703" s="19"/>
    </row>
    <row r="1704" hidden="1">
      <c r="N1704" s="14"/>
      <c r="R1704" s="24"/>
      <c r="U1704" s="20"/>
      <c r="V1704" s="19"/>
    </row>
    <row r="1705" hidden="1">
      <c r="N1705" s="14"/>
      <c r="R1705" s="24"/>
      <c r="U1705" s="20"/>
      <c r="V1705" s="19"/>
    </row>
    <row r="1706" hidden="1">
      <c r="N1706" s="14"/>
      <c r="R1706" s="24"/>
      <c r="U1706" s="20"/>
      <c r="V1706" s="19"/>
    </row>
    <row r="1707" hidden="1">
      <c r="N1707" s="14"/>
      <c r="R1707" s="24"/>
      <c r="U1707" s="20"/>
      <c r="V1707" s="19"/>
    </row>
    <row r="1708" hidden="1">
      <c r="N1708" s="14"/>
      <c r="R1708" s="24"/>
      <c r="U1708" s="20"/>
      <c r="V1708" s="19"/>
    </row>
    <row r="1709" hidden="1">
      <c r="N1709" s="14"/>
      <c r="R1709" s="24"/>
      <c r="U1709" s="20"/>
      <c r="V1709" s="19"/>
    </row>
    <row r="1710" hidden="1">
      <c r="N1710" s="14"/>
      <c r="R1710" s="24"/>
      <c r="U1710" s="20"/>
      <c r="V1710" s="19"/>
    </row>
    <row r="1711" hidden="1">
      <c r="N1711" s="14"/>
      <c r="R1711" s="24"/>
      <c r="U1711" s="20"/>
      <c r="V1711" s="19"/>
    </row>
    <row r="1712" hidden="1">
      <c r="N1712" s="14"/>
      <c r="R1712" s="24"/>
      <c r="U1712" s="20"/>
      <c r="V1712" s="19"/>
    </row>
    <row r="1713" hidden="1">
      <c r="N1713" s="14"/>
      <c r="R1713" s="24"/>
      <c r="U1713" s="20"/>
      <c r="V1713" s="19"/>
    </row>
    <row r="1714" hidden="1">
      <c r="N1714" s="14"/>
      <c r="R1714" s="24"/>
      <c r="U1714" s="20"/>
      <c r="V1714" s="19"/>
    </row>
    <row r="1715" hidden="1">
      <c r="N1715" s="14"/>
      <c r="R1715" s="24"/>
      <c r="U1715" s="20"/>
      <c r="V1715" s="19"/>
    </row>
    <row r="1716" hidden="1">
      <c r="N1716" s="14"/>
      <c r="R1716" s="24"/>
      <c r="U1716" s="20"/>
      <c r="V1716" s="19"/>
    </row>
    <row r="1717" hidden="1">
      <c r="N1717" s="14"/>
      <c r="R1717" s="24"/>
      <c r="U1717" s="20"/>
      <c r="V1717" s="19"/>
    </row>
    <row r="1718" hidden="1">
      <c r="N1718" s="14"/>
      <c r="R1718" s="24"/>
      <c r="U1718" s="20"/>
      <c r="V1718" s="19"/>
    </row>
    <row r="1719" hidden="1">
      <c r="N1719" s="14"/>
      <c r="R1719" s="24"/>
      <c r="U1719" s="20"/>
      <c r="V1719" s="19"/>
    </row>
    <row r="1720" hidden="1">
      <c r="N1720" s="14"/>
      <c r="R1720" s="24"/>
      <c r="U1720" s="20"/>
      <c r="V1720" s="19"/>
    </row>
    <row r="1721" hidden="1">
      <c r="N1721" s="14"/>
      <c r="R1721" s="24"/>
      <c r="U1721" s="20"/>
      <c r="V1721" s="19"/>
    </row>
    <row r="1722" hidden="1">
      <c r="N1722" s="14"/>
      <c r="R1722" s="24"/>
      <c r="U1722" s="20"/>
      <c r="V1722" s="19"/>
    </row>
    <row r="1723" hidden="1">
      <c r="N1723" s="14"/>
      <c r="R1723" s="24"/>
      <c r="U1723" s="20"/>
      <c r="V1723" s="19"/>
    </row>
    <row r="1724" hidden="1">
      <c r="N1724" s="14"/>
      <c r="R1724" s="24"/>
      <c r="U1724" s="20"/>
      <c r="V1724" s="19"/>
    </row>
    <row r="1725" hidden="1">
      <c r="N1725" s="14"/>
      <c r="R1725" s="24"/>
      <c r="U1725" s="20"/>
      <c r="V1725" s="19"/>
    </row>
    <row r="1726" hidden="1">
      <c r="N1726" s="14"/>
      <c r="R1726" s="24"/>
      <c r="U1726" s="20"/>
      <c r="V1726" s="19"/>
    </row>
    <row r="1727" hidden="1">
      <c r="N1727" s="14"/>
      <c r="R1727" s="24"/>
      <c r="U1727" s="20"/>
      <c r="V1727" s="19"/>
    </row>
    <row r="1728" hidden="1">
      <c r="N1728" s="14"/>
      <c r="R1728" s="24"/>
      <c r="U1728" s="20"/>
      <c r="V1728" s="19"/>
    </row>
    <row r="1729" hidden="1">
      <c r="N1729" s="14"/>
      <c r="R1729" s="24"/>
      <c r="U1729" s="20"/>
      <c r="V1729" s="19"/>
    </row>
    <row r="1730" hidden="1">
      <c r="N1730" s="14"/>
      <c r="R1730" s="24"/>
      <c r="U1730" s="20"/>
      <c r="V1730" s="19"/>
    </row>
    <row r="1731" hidden="1">
      <c r="N1731" s="14"/>
      <c r="R1731" s="24"/>
      <c r="U1731" s="20"/>
      <c r="V1731" s="19"/>
    </row>
    <row r="1732" hidden="1">
      <c r="N1732" s="14"/>
      <c r="R1732" s="24"/>
      <c r="U1732" s="20"/>
      <c r="V1732" s="19"/>
    </row>
    <row r="1733" hidden="1">
      <c r="N1733" s="14"/>
      <c r="R1733" s="24"/>
      <c r="U1733" s="20"/>
      <c r="V1733" s="19"/>
    </row>
    <row r="1734" hidden="1">
      <c r="N1734" s="14"/>
      <c r="R1734" s="24"/>
      <c r="U1734" s="20"/>
      <c r="V1734" s="19"/>
    </row>
    <row r="1735" hidden="1">
      <c r="N1735" s="14"/>
      <c r="R1735" s="24"/>
      <c r="U1735" s="20"/>
      <c r="V1735" s="19"/>
    </row>
    <row r="1736" hidden="1">
      <c r="N1736" s="14"/>
      <c r="R1736" s="24"/>
      <c r="U1736" s="20"/>
      <c r="V1736" s="19"/>
    </row>
    <row r="1737" hidden="1">
      <c r="N1737" s="14"/>
      <c r="R1737" s="24"/>
      <c r="U1737" s="20"/>
      <c r="V1737" s="19"/>
    </row>
    <row r="1738" hidden="1">
      <c r="N1738" s="14"/>
      <c r="R1738" s="24"/>
      <c r="U1738" s="20"/>
      <c r="V1738" s="19"/>
    </row>
    <row r="1739" hidden="1">
      <c r="N1739" s="14"/>
      <c r="R1739" s="24"/>
      <c r="U1739" s="20"/>
      <c r="V1739" s="19"/>
    </row>
    <row r="1740" hidden="1">
      <c r="N1740" s="14"/>
      <c r="R1740" s="24"/>
      <c r="U1740" s="20"/>
      <c r="V1740" s="19"/>
    </row>
    <row r="1741" hidden="1">
      <c r="N1741" s="14"/>
      <c r="R1741" s="24"/>
      <c r="U1741" s="20"/>
      <c r="V1741" s="19"/>
    </row>
    <row r="1742" hidden="1">
      <c r="N1742" s="14"/>
      <c r="R1742" s="24"/>
      <c r="U1742" s="20"/>
      <c r="V1742" s="19"/>
    </row>
    <row r="1743" hidden="1">
      <c r="N1743" s="14"/>
      <c r="R1743" s="24"/>
      <c r="U1743" s="20"/>
      <c r="V1743" s="19"/>
    </row>
    <row r="1744" hidden="1">
      <c r="N1744" s="14"/>
      <c r="R1744" s="24"/>
      <c r="U1744" s="20"/>
      <c r="V1744" s="19"/>
    </row>
    <row r="1745" hidden="1">
      <c r="N1745" s="14"/>
      <c r="R1745" s="24"/>
      <c r="U1745" s="20"/>
      <c r="V1745" s="19"/>
    </row>
    <row r="1746" hidden="1">
      <c r="N1746" s="14"/>
      <c r="R1746" s="24"/>
      <c r="U1746" s="20"/>
      <c r="V1746" s="19"/>
    </row>
    <row r="1747" hidden="1">
      <c r="N1747" s="14"/>
      <c r="R1747" s="24"/>
      <c r="U1747" s="20"/>
      <c r="V1747" s="19"/>
    </row>
    <row r="1748" hidden="1">
      <c r="N1748" s="14"/>
      <c r="R1748" s="24"/>
      <c r="U1748" s="20"/>
      <c r="V1748" s="19"/>
    </row>
    <row r="1749" hidden="1">
      <c r="N1749" s="14"/>
      <c r="R1749" s="24"/>
      <c r="U1749" s="20"/>
      <c r="V1749" s="19"/>
    </row>
    <row r="1750" hidden="1">
      <c r="N1750" s="14"/>
      <c r="R1750" s="24"/>
      <c r="U1750" s="20"/>
      <c r="V1750" s="19"/>
    </row>
    <row r="1751" hidden="1">
      <c r="N1751" s="14"/>
      <c r="R1751" s="24"/>
      <c r="U1751" s="20"/>
      <c r="V1751" s="19"/>
    </row>
    <row r="1752" hidden="1">
      <c r="N1752" s="14"/>
      <c r="R1752" s="24"/>
      <c r="U1752" s="20"/>
      <c r="V1752" s="19"/>
    </row>
    <row r="1753" hidden="1">
      <c r="N1753" s="14"/>
      <c r="R1753" s="24"/>
      <c r="U1753" s="20"/>
      <c r="V1753" s="19"/>
    </row>
    <row r="1754" hidden="1">
      <c r="N1754" s="14"/>
      <c r="R1754" s="24"/>
      <c r="U1754" s="20"/>
      <c r="V1754" s="19"/>
    </row>
    <row r="1755" hidden="1">
      <c r="N1755" s="14"/>
      <c r="R1755" s="24"/>
      <c r="U1755" s="20"/>
      <c r="V1755" s="19"/>
    </row>
    <row r="1756" hidden="1">
      <c r="N1756" s="14"/>
      <c r="R1756" s="24"/>
      <c r="U1756" s="20"/>
      <c r="V1756" s="19"/>
    </row>
    <row r="1757" hidden="1">
      <c r="N1757" s="14"/>
      <c r="R1757" s="24"/>
      <c r="U1757" s="20"/>
      <c r="V1757" s="19"/>
    </row>
    <row r="1758" hidden="1">
      <c r="N1758" s="14"/>
      <c r="R1758" s="24"/>
      <c r="U1758" s="20"/>
      <c r="V1758" s="19"/>
    </row>
    <row r="1759" hidden="1">
      <c r="N1759" s="14"/>
      <c r="R1759" s="24"/>
      <c r="U1759" s="20"/>
      <c r="V1759" s="19"/>
    </row>
    <row r="1760" hidden="1">
      <c r="N1760" s="14"/>
      <c r="R1760" s="24"/>
      <c r="U1760" s="20"/>
      <c r="V1760" s="19"/>
    </row>
    <row r="1761" hidden="1">
      <c r="N1761" s="14"/>
      <c r="R1761" s="24"/>
      <c r="U1761" s="20"/>
      <c r="V1761" s="19"/>
    </row>
    <row r="1762" hidden="1">
      <c r="N1762" s="14"/>
      <c r="R1762" s="24"/>
      <c r="U1762" s="20"/>
      <c r="V1762" s="19"/>
    </row>
    <row r="1763" hidden="1">
      <c r="N1763" s="14"/>
      <c r="R1763" s="24"/>
      <c r="U1763" s="20"/>
      <c r="V1763" s="19"/>
    </row>
    <row r="1764" hidden="1">
      <c r="N1764" s="14"/>
      <c r="R1764" s="24"/>
      <c r="U1764" s="20"/>
      <c r="V1764" s="19"/>
    </row>
    <row r="1765" hidden="1">
      <c r="N1765" s="14"/>
      <c r="R1765" s="24"/>
      <c r="U1765" s="20"/>
      <c r="V1765" s="19"/>
    </row>
    <row r="1766" hidden="1">
      <c r="N1766" s="14"/>
      <c r="R1766" s="24"/>
      <c r="U1766" s="20"/>
      <c r="V1766" s="19"/>
    </row>
    <row r="1767" hidden="1">
      <c r="N1767" s="14"/>
      <c r="R1767" s="24"/>
      <c r="U1767" s="20"/>
      <c r="V1767" s="19"/>
    </row>
    <row r="1768" hidden="1">
      <c r="N1768" s="14"/>
      <c r="R1768" s="24"/>
      <c r="U1768" s="20"/>
      <c r="V1768" s="19"/>
    </row>
    <row r="1769" hidden="1">
      <c r="N1769" s="14"/>
      <c r="R1769" s="24"/>
      <c r="U1769" s="20"/>
      <c r="V1769" s="19"/>
    </row>
    <row r="1770" hidden="1">
      <c r="N1770" s="14"/>
      <c r="R1770" s="24"/>
      <c r="U1770" s="20"/>
      <c r="V1770" s="19"/>
    </row>
    <row r="1771" hidden="1">
      <c r="N1771" s="14"/>
      <c r="R1771" s="24"/>
      <c r="U1771" s="20"/>
      <c r="V1771" s="19"/>
    </row>
    <row r="1772" hidden="1">
      <c r="N1772" s="14"/>
      <c r="R1772" s="24"/>
      <c r="U1772" s="20"/>
      <c r="V1772" s="19"/>
    </row>
    <row r="1773" hidden="1">
      <c r="N1773" s="14"/>
      <c r="R1773" s="24"/>
      <c r="U1773" s="20"/>
      <c r="V1773" s="19"/>
    </row>
    <row r="1774" hidden="1">
      <c r="N1774" s="14"/>
      <c r="R1774" s="24"/>
      <c r="U1774" s="20"/>
      <c r="V1774" s="19"/>
    </row>
    <row r="1775" hidden="1">
      <c r="N1775" s="14"/>
      <c r="R1775" s="24"/>
      <c r="U1775" s="20"/>
      <c r="V1775" s="19"/>
    </row>
    <row r="1776" hidden="1">
      <c r="N1776" s="14"/>
      <c r="R1776" s="24"/>
      <c r="U1776" s="20"/>
      <c r="V1776" s="19"/>
    </row>
    <row r="1777" hidden="1">
      <c r="N1777" s="14"/>
      <c r="R1777" s="24"/>
      <c r="U1777" s="20"/>
      <c r="V1777" s="19"/>
    </row>
    <row r="1778" hidden="1">
      <c r="N1778" s="14"/>
      <c r="R1778" s="24"/>
      <c r="U1778" s="20"/>
      <c r="V1778" s="19"/>
    </row>
    <row r="1779" hidden="1">
      <c r="N1779" s="14"/>
      <c r="R1779" s="24"/>
      <c r="U1779" s="20"/>
      <c r="V1779" s="19"/>
    </row>
    <row r="1780" hidden="1">
      <c r="N1780" s="14"/>
      <c r="R1780" s="24"/>
      <c r="U1780" s="20"/>
      <c r="V1780" s="19"/>
    </row>
    <row r="1781" hidden="1">
      <c r="N1781" s="14"/>
      <c r="R1781" s="24"/>
      <c r="U1781" s="20"/>
      <c r="V1781" s="19"/>
    </row>
    <row r="1782" hidden="1">
      <c r="N1782" s="14"/>
      <c r="R1782" s="24"/>
      <c r="U1782" s="20"/>
      <c r="V1782" s="19"/>
    </row>
    <row r="1783" hidden="1">
      <c r="N1783" s="14"/>
      <c r="R1783" s="24"/>
      <c r="U1783" s="20"/>
      <c r="V1783" s="19"/>
    </row>
    <row r="1784" hidden="1">
      <c r="N1784" s="14"/>
      <c r="R1784" s="24"/>
      <c r="U1784" s="20"/>
      <c r="V1784" s="19"/>
    </row>
    <row r="1785" hidden="1">
      <c r="N1785" s="14"/>
      <c r="R1785" s="24"/>
      <c r="U1785" s="20"/>
      <c r="V1785" s="19"/>
    </row>
    <row r="1786" hidden="1">
      <c r="N1786" s="14"/>
      <c r="R1786" s="24"/>
      <c r="U1786" s="20"/>
      <c r="V1786" s="19"/>
    </row>
    <row r="1787" hidden="1">
      <c r="N1787" s="14"/>
      <c r="R1787" s="24"/>
      <c r="U1787" s="20"/>
      <c r="V1787" s="19"/>
    </row>
    <row r="1788" hidden="1">
      <c r="N1788" s="14"/>
      <c r="R1788" s="24"/>
      <c r="U1788" s="20"/>
      <c r="V1788" s="19"/>
    </row>
    <row r="1789" hidden="1">
      <c r="N1789" s="14"/>
      <c r="R1789" s="24"/>
      <c r="U1789" s="20"/>
      <c r="V1789" s="19"/>
    </row>
    <row r="1790" hidden="1">
      <c r="N1790" s="14"/>
      <c r="R1790" s="24"/>
      <c r="U1790" s="20"/>
      <c r="V1790" s="19"/>
    </row>
    <row r="1791" hidden="1">
      <c r="N1791" s="14"/>
      <c r="R1791" s="24"/>
      <c r="U1791" s="20"/>
      <c r="V1791" s="19"/>
    </row>
    <row r="1792" hidden="1">
      <c r="N1792" s="14"/>
      <c r="R1792" s="24"/>
      <c r="U1792" s="20"/>
      <c r="V1792" s="19"/>
    </row>
    <row r="1793" hidden="1">
      <c r="N1793" s="14"/>
      <c r="R1793" s="24"/>
      <c r="U1793" s="20"/>
      <c r="V1793" s="19"/>
    </row>
    <row r="1794" hidden="1">
      <c r="N1794" s="14"/>
      <c r="R1794" s="24"/>
      <c r="U1794" s="20"/>
      <c r="V1794" s="19"/>
    </row>
    <row r="1795" hidden="1">
      <c r="N1795" s="14"/>
      <c r="R1795" s="24"/>
      <c r="U1795" s="20"/>
      <c r="V1795" s="19"/>
    </row>
    <row r="1796" hidden="1">
      <c r="N1796" s="14"/>
      <c r="R1796" s="24"/>
      <c r="U1796" s="20"/>
      <c r="V1796" s="19"/>
    </row>
    <row r="1797" hidden="1">
      <c r="N1797" s="14"/>
      <c r="R1797" s="24"/>
      <c r="U1797" s="20"/>
      <c r="V1797" s="19"/>
    </row>
    <row r="1798" hidden="1">
      <c r="N1798" s="14"/>
      <c r="R1798" s="24"/>
      <c r="U1798" s="20"/>
      <c r="V1798" s="19"/>
    </row>
    <row r="1799" hidden="1">
      <c r="N1799" s="14"/>
      <c r="R1799" s="24"/>
      <c r="U1799" s="20"/>
      <c r="V1799" s="19"/>
    </row>
    <row r="1800" hidden="1">
      <c r="N1800" s="14"/>
      <c r="R1800" s="24"/>
      <c r="U1800" s="20"/>
      <c r="V1800" s="19"/>
    </row>
    <row r="1801" hidden="1">
      <c r="N1801" s="14"/>
      <c r="R1801" s="24"/>
      <c r="U1801" s="20"/>
      <c r="V1801" s="19"/>
    </row>
    <row r="1802" hidden="1">
      <c r="N1802" s="14"/>
      <c r="R1802" s="24"/>
      <c r="U1802" s="20"/>
      <c r="V1802" s="19"/>
    </row>
    <row r="1803" hidden="1">
      <c r="N1803" s="14"/>
      <c r="R1803" s="24"/>
      <c r="U1803" s="20"/>
      <c r="V1803" s="19"/>
    </row>
    <row r="1804" hidden="1">
      <c r="N1804" s="14"/>
      <c r="R1804" s="24"/>
      <c r="U1804" s="20"/>
      <c r="V1804" s="19"/>
    </row>
    <row r="1805" hidden="1">
      <c r="N1805" s="14"/>
      <c r="R1805" s="24"/>
      <c r="U1805" s="20"/>
      <c r="V1805" s="19"/>
    </row>
    <row r="1806" hidden="1">
      <c r="N1806" s="14"/>
      <c r="R1806" s="24"/>
      <c r="U1806" s="20"/>
      <c r="V1806" s="19"/>
    </row>
    <row r="1807" hidden="1">
      <c r="N1807" s="14"/>
      <c r="R1807" s="24"/>
      <c r="U1807" s="20"/>
      <c r="V1807" s="19"/>
    </row>
    <row r="1808" hidden="1">
      <c r="N1808" s="14"/>
      <c r="R1808" s="24"/>
      <c r="U1808" s="20"/>
      <c r="V1808" s="19"/>
    </row>
    <row r="1809" hidden="1">
      <c r="N1809" s="14"/>
      <c r="R1809" s="24"/>
      <c r="U1809" s="20"/>
      <c r="V1809" s="19"/>
    </row>
    <row r="1810" hidden="1">
      <c r="N1810" s="14"/>
      <c r="R1810" s="24"/>
      <c r="U1810" s="20"/>
      <c r="V1810" s="19"/>
    </row>
    <row r="1811" hidden="1">
      <c r="N1811" s="14"/>
      <c r="R1811" s="24"/>
      <c r="U1811" s="20"/>
      <c r="V1811" s="19"/>
    </row>
    <row r="1812" hidden="1">
      <c r="N1812" s="14"/>
      <c r="R1812" s="24"/>
      <c r="U1812" s="20"/>
      <c r="V1812" s="19"/>
    </row>
    <row r="1813" hidden="1">
      <c r="N1813" s="14"/>
      <c r="R1813" s="24"/>
      <c r="U1813" s="20"/>
      <c r="V1813" s="19"/>
    </row>
    <row r="1814" hidden="1">
      <c r="N1814" s="14"/>
      <c r="R1814" s="24"/>
      <c r="U1814" s="20"/>
      <c r="V1814" s="19"/>
    </row>
    <row r="1815" hidden="1">
      <c r="N1815" s="14"/>
      <c r="R1815" s="24"/>
      <c r="U1815" s="20"/>
      <c r="V1815" s="19"/>
    </row>
    <row r="1816" hidden="1">
      <c r="N1816" s="14"/>
      <c r="R1816" s="24"/>
      <c r="U1816" s="20"/>
      <c r="V1816" s="19"/>
    </row>
    <row r="1817" hidden="1">
      <c r="N1817" s="14"/>
      <c r="R1817" s="24"/>
      <c r="U1817" s="20"/>
      <c r="V1817" s="19"/>
    </row>
    <row r="1818" hidden="1">
      <c r="N1818" s="14"/>
      <c r="R1818" s="24"/>
      <c r="U1818" s="20"/>
      <c r="V1818" s="19"/>
    </row>
    <row r="1819" hidden="1">
      <c r="N1819" s="14"/>
      <c r="R1819" s="24"/>
      <c r="U1819" s="20"/>
      <c r="V1819" s="19"/>
    </row>
    <row r="1820" hidden="1">
      <c r="N1820" s="14"/>
      <c r="R1820" s="24"/>
      <c r="U1820" s="20"/>
      <c r="V1820" s="19"/>
    </row>
    <row r="1821" hidden="1">
      <c r="N1821" s="14"/>
      <c r="R1821" s="24"/>
      <c r="U1821" s="20"/>
      <c r="V1821" s="19"/>
    </row>
    <row r="1822" hidden="1">
      <c r="N1822" s="14"/>
      <c r="R1822" s="24"/>
      <c r="U1822" s="20"/>
      <c r="V1822" s="19"/>
    </row>
    <row r="1823" hidden="1">
      <c r="N1823" s="14"/>
      <c r="R1823" s="24"/>
      <c r="U1823" s="20"/>
      <c r="V1823" s="19"/>
    </row>
    <row r="1824" hidden="1">
      <c r="N1824" s="14"/>
      <c r="R1824" s="24"/>
      <c r="U1824" s="20"/>
      <c r="V1824" s="19"/>
    </row>
    <row r="1825" hidden="1">
      <c r="N1825" s="14"/>
      <c r="R1825" s="24"/>
      <c r="U1825" s="20"/>
      <c r="V1825" s="19"/>
    </row>
    <row r="1826" hidden="1">
      <c r="N1826" s="14"/>
      <c r="R1826" s="24"/>
      <c r="U1826" s="20"/>
      <c r="V1826" s="19"/>
    </row>
    <row r="1827" hidden="1">
      <c r="N1827" s="14"/>
      <c r="R1827" s="24"/>
      <c r="U1827" s="20"/>
      <c r="V1827" s="19"/>
    </row>
    <row r="1828" hidden="1">
      <c r="N1828" s="14"/>
      <c r="R1828" s="24"/>
      <c r="U1828" s="20"/>
      <c r="V1828" s="19"/>
    </row>
    <row r="1829" hidden="1">
      <c r="N1829" s="14"/>
      <c r="R1829" s="24"/>
      <c r="U1829" s="20"/>
      <c r="V1829" s="19"/>
    </row>
    <row r="1830" hidden="1">
      <c r="N1830" s="14"/>
      <c r="R1830" s="24"/>
      <c r="U1830" s="20"/>
      <c r="V1830" s="19"/>
    </row>
    <row r="1831" hidden="1">
      <c r="N1831" s="14"/>
      <c r="R1831" s="24"/>
      <c r="U1831" s="20"/>
      <c r="V1831" s="19"/>
    </row>
    <row r="1832" hidden="1">
      <c r="N1832" s="14"/>
      <c r="R1832" s="24"/>
      <c r="U1832" s="20"/>
      <c r="V1832" s="19"/>
    </row>
    <row r="1833" hidden="1">
      <c r="N1833" s="14"/>
      <c r="R1833" s="24"/>
      <c r="U1833" s="20"/>
      <c r="V1833" s="19"/>
    </row>
    <row r="1834" hidden="1">
      <c r="N1834" s="14"/>
      <c r="R1834" s="24"/>
      <c r="U1834" s="20"/>
      <c r="V1834" s="19"/>
    </row>
    <row r="1835" hidden="1">
      <c r="N1835" s="14"/>
      <c r="R1835" s="24"/>
      <c r="U1835" s="20"/>
      <c r="V1835" s="19"/>
    </row>
    <row r="1836" hidden="1">
      <c r="N1836" s="14"/>
      <c r="R1836" s="24"/>
      <c r="U1836" s="20"/>
      <c r="V1836" s="19"/>
    </row>
    <row r="1837" hidden="1">
      <c r="N1837" s="14"/>
      <c r="R1837" s="24"/>
      <c r="U1837" s="20"/>
      <c r="V1837" s="19"/>
    </row>
    <row r="1838" hidden="1">
      <c r="N1838" s="14"/>
      <c r="R1838" s="24"/>
      <c r="U1838" s="20"/>
      <c r="V1838" s="19"/>
    </row>
    <row r="1839" hidden="1">
      <c r="N1839" s="14"/>
      <c r="R1839" s="24"/>
      <c r="U1839" s="20"/>
      <c r="V1839" s="19"/>
    </row>
    <row r="1840" hidden="1">
      <c r="N1840" s="14"/>
      <c r="R1840" s="24"/>
      <c r="U1840" s="20"/>
      <c r="V1840" s="19"/>
    </row>
    <row r="1841" hidden="1">
      <c r="N1841" s="14"/>
      <c r="R1841" s="24"/>
      <c r="U1841" s="20"/>
      <c r="V1841" s="19"/>
    </row>
    <row r="1842" hidden="1">
      <c r="N1842" s="14"/>
      <c r="R1842" s="24"/>
      <c r="U1842" s="20"/>
      <c r="V1842" s="19"/>
    </row>
    <row r="1843" hidden="1">
      <c r="N1843" s="14"/>
      <c r="R1843" s="24"/>
      <c r="U1843" s="20"/>
      <c r="V1843" s="19"/>
    </row>
    <row r="1844" hidden="1">
      <c r="N1844" s="14"/>
      <c r="R1844" s="24"/>
      <c r="U1844" s="20"/>
      <c r="V1844" s="19"/>
    </row>
    <row r="1845" hidden="1">
      <c r="N1845" s="14"/>
      <c r="R1845" s="24"/>
      <c r="U1845" s="20"/>
      <c r="V1845" s="19"/>
    </row>
    <row r="1846" hidden="1">
      <c r="N1846" s="14"/>
      <c r="R1846" s="24"/>
      <c r="U1846" s="20"/>
      <c r="V1846" s="19"/>
    </row>
    <row r="1847" hidden="1">
      <c r="N1847" s="14"/>
      <c r="R1847" s="24"/>
      <c r="U1847" s="20"/>
      <c r="V1847" s="19"/>
    </row>
    <row r="1848" hidden="1">
      <c r="N1848" s="14"/>
      <c r="R1848" s="24"/>
      <c r="U1848" s="20"/>
      <c r="V1848" s="19"/>
    </row>
    <row r="1849" hidden="1">
      <c r="N1849" s="14"/>
      <c r="R1849" s="24"/>
      <c r="U1849" s="20"/>
      <c r="V1849" s="19"/>
    </row>
    <row r="1850" hidden="1">
      <c r="N1850" s="14"/>
      <c r="R1850" s="24"/>
      <c r="U1850" s="20"/>
      <c r="V1850" s="19"/>
    </row>
    <row r="1851" hidden="1">
      <c r="N1851" s="14"/>
      <c r="R1851" s="24"/>
      <c r="U1851" s="20"/>
      <c r="V1851" s="19"/>
    </row>
    <row r="1852" hidden="1">
      <c r="N1852" s="14"/>
      <c r="R1852" s="24"/>
      <c r="U1852" s="20"/>
      <c r="V1852" s="19"/>
    </row>
    <row r="1853" hidden="1">
      <c r="N1853" s="14"/>
      <c r="R1853" s="24"/>
      <c r="U1853" s="20"/>
      <c r="V1853" s="19"/>
    </row>
    <row r="1854" hidden="1">
      <c r="N1854" s="14"/>
      <c r="R1854" s="24"/>
      <c r="U1854" s="20"/>
      <c r="V1854" s="19"/>
    </row>
    <row r="1855" hidden="1">
      <c r="N1855" s="14"/>
      <c r="R1855" s="24"/>
      <c r="U1855" s="20"/>
      <c r="V1855" s="19"/>
    </row>
    <row r="1856" hidden="1">
      <c r="N1856" s="14"/>
      <c r="R1856" s="24"/>
      <c r="U1856" s="20"/>
      <c r="V1856" s="19"/>
    </row>
    <row r="1857" hidden="1">
      <c r="N1857" s="14"/>
      <c r="R1857" s="24"/>
      <c r="U1857" s="20"/>
      <c r="V1857" s="19"/>
    </row>
    <row r="1858" hidden="1">
      <c r="N1858" s="14"/>
      <c r="R1858" s="24"/>
      <c r="U1858" s="20"/>
      <c r="V1858" s="19"/>
    </row>
    <row r="1859" hidden="1">
      <c r="N1859" s="14"/>
      <c r="R1859" s="24"/>
      <c r="U1859" s="20"/>
      <c r="V1859" s="19"/>
    </row>
    <row r="1860" hidden="1">
      <c r="N1860" s="14"/>
      <c r="R1860" s="24"/>
      <c r="U1860" s="20"/>
      <c r="V1860" s="19"/>
    </row>
    <row r="1861" hidden="1">
      <c r="N1861" s="14"/>
      <c r="R1861" s="24"/>
      <c r="U1861" s="20"/>
      <c r="V1861" s="19"/>
    </row>
    <row r="1862" hidden="1">
      <c r="N1862" s="14"/>
      <c r="R1862" s="24"/>
      <c r="U1862" s="20"/>
      <c r="V1862" s="19"/>
    </row>
    <row r="1863" hidden="1">
      <c r="N1863" s="14"/>
      <c r="R1863" s="24"/>
      <c r="U1863" s="20"/>
      <c r="V1863" s="19"/>
    </row>
    <row r="1864" hidden="1">
      <c r="N1864" s="14"/>
      <c r="R1864" s="24"/>
      <c r="U1864" s="20"/>
      <c r="V1864" s="19"/>
    </row>
    <row r="1865" hidden="1">
      <c r="N1865" s="14"/>
      <c r="R1865" s="24"/>
      <c r="U1865" s="20"/>
      <c r="V1865" s="19"/>
    </row>
    <row r="1866" hidden="1">
      <c r="N1866" s="14"/>
      <c r="R1866" s="24"/>
      <c r="U1866" s="20"/>
      <c r="V1866" s="19"/>
    </row>
    <row r="1867" hidden="1">
      <c r="N1867" s="14"/>
      <c r="R1867" s="24"/>
      <c r="U1867" s="20"/>
      <c r="V1867" s="19"/>
    </row>
    <row r="1868" hidden="1">
      <c r="N1868" s="14"/>
      <c r="R1868" s="24"/>
      <c r="U1868" s="20"/>
      <c r="V1868" s="19"/>
    </row>
    <row r="1869" hidden="1">
      <c r="N1869" s="14"/>
      <c r="R1869" s="24"/>
      <c r="U1869" s="20"/>
      <c r="V1869" s="19"/>
    </row>
    <row r="1870" hidden="1">
      <c r="N1870" s="14"/>
      <c r="R1870" s="24"/>
      <c r="U1870" s="20"/>
      <c r="V1870" s="19"/>
    </row>
    <row r="1871" hidden="1">
      <c r="N1871" s="14"/>
      <c r="R1871" s="24"/>
      <c r="U1871" s="20"/>
      <c r="V1871" s="19"/>
    </row>
    <row r="1872" hidden="1">
      <c r="N1872" s="14"/>
      <c r="R1872" s="24"/>
      <c r="U1872" s="20"/>
      <c r="V1872" s="19"/>
    </row>
    <row r="1873" hidden="1">
      <c r="N1873" s="14"/>
      <c r="R1873" s="24"/>
      <c r="U1873" s="20"/>
      <c r="V1873" s="19"/>
    </row>
    <row r="1874" hidden="1">
      <c r="N1874" s="14"/>
      <c r="R1874" s="24"/>
      <c r="U1874" s="20"/>
      <c r="V1874" s="19"/>
    </row>
    <row r="1875" hidden="1">
      <c r="N1875" s="14"/>
      <c r="R1875" s="24"/>
      <c r="U1875" s="20"/>
      <c r="V1875" s="19"/>
    </row>
    <row r="1876" hidden="1">
      <c r="N1876" s="14"/>
      <c r="R1876" s="24"/>
      <c r="U1876" s="20"/>
      <c r="V1876" s="19"/>
    </row>
    <row r="1877" hidden="1">
      <c r="N1877" s="14"/>
      <c r="R1877" s="24"/>
      <c r="U1877" s="20"/>
      <c r="V1877" s="19"/>
    </row>
    <row r="1878" hidden="1">
      <c r="N1878" s="14"/>
      <c r="R1878" s="24"/>
      <c r="U1878" s="20"/>
      <c r="V1878" s="19"/>
    </row>
    <row r="1879" hidden="1">
      <c r="N1879" s="14"/>
      <c r="R1879" s="24"/>
      <c r="U1879" s="20"/>
      <c r="V1879" s="19"/>
    </row>
    <row r="1880" hidden="1">
      <c r="N1880" s="14"/>
      <c r="R1880" s="24"/>
      <c r="U1880" s="20"/>
      <c r="V1880" s="19"/>
    </row>
    <row r="1881" hidden="1">
      <c r="N1881" s="14"/>
      <c r="R1881" s="24"/>
      <c r="U1881" s="20"/>
      <c r="V1881" s="19"/>
    </row>
    <row r="1882" hidden="1">
      <c r="N1882" s="14"/>
      <c r="R1882" s="24"/>
      <c r="U1882" s="20"/>
      <c r="V1882" s="19"/>
    </row>
    <row r="1883" hidden="1">
      <c r="N1883" s="14"/>
      <c r="R1883" s="24"/>
      <c r="U1883" s="20"/>
      <c r="V1883" s="19"/>
    </row>
    <row r="1884" hidden="1">
      <c r="N1884" s="14"/>
      <c r="R1884" s="24"/>
      <c r="U1884" s="20"/>
      <c r="V1884" s="19"/>
    </row>
    <row r="1885" hidden="1">
      <c r="N1885" s="14"/>
      <c r="R1885" s="24"/>
      <c r="U1885" s="20"/>
      <c r="V1885" s="19"/>
    </row>
    <row r="1886" hidden="1">
      <c r="N1886" s="14"/>
      <c r="R1886" s="24"/>
      <c r="U1886" s="20"/>
      <c r="V1886" s="19"/>
    </row>
    <row r="1887" hidden="1">
      <c r="N1887" s="14"/>
      <c r="R1887" s="24"/>
      <c r="U1887" s="20"/>
      <c r="V1887" s="19"/>
    </row>
    <row r="1888" hidden="1">
      <c r="N1888" s="14"/>
      <c r="R1888" s="24"/>
      <c r="U1888" s="20"/>
      <c r="V1888" s="19"/>
    </row>
    <row r="1889" hidden="1">
      <c r="N1889" s="14"/>
      <c r="R1889" s="24"/>
      <c r="U1889" s="20"/>
      <c r="V1889" s="19"/>
    </row>
    <row r="1890" hidden="1">
      <c r="N1890" s="14"/>
      <c r="R1890" s="24"/>
      <c r="U1890" s="20"/>
      <c r="V1890" s="19"/>
    </row>
    <row r="1891" hidden="1">
      <c r="N1891" s="14"/>
      <c r="R1891" s="24"/>
      <c r="U1891" s="20"/>
      <c r="V1891" s="19"/>
    </row>
    <row r="1892" hidden="1">
      <c r="N1892" s="14"/>
      <c r="R1892" s="24"/>
      <c r="U1892" s="20"/>
      <c r="V1892" s="19"/>
    </row>
    <row r="1893" hidden="1">
      <c r="N1893" s="14"/>
      <c r="R1893" s="24"/>
      <c r="U1893" s="20"/>
      <c r="V1893" s="19"/>
    </row>
    <row r="1894" hidden="1">
      <c r="N1894" s="14"/>
      <c r="R1894" s="24"/>
      <c r="U1894" s="20"/>
      <c r="V1894" s="19"/>
    </row>
    <row r="1895" hidden="1">
      <c r="N1895" s="14"/>
      <c r="R1895" s="24"/>
      <c r="U1895" s="20"/>
      <c r="V1895" s="19"/>
    </row>
    <row r="1896" hidden="1">
      <c r="N1896" s="14"/>
      <c r="R1896" s="24"/>
      <c r="U1896" s="20"/>
      <c r="V1896" s="19"/>
    </row>
    <row r="1897" hidden="1">
      <c r="N1897" s="14"/>
      <c r="R1897" s="24"/>
      <c r="U1897" s="20"/>
      <c r="V1897" s="19"/>
    </row>
    <row r="1898" hidden="1">
      <c r="N1898" s="14"/>
      <c r="R1898" s="24"/>
      <c r="U1898" s="20"/>
      <c r="V1898" s="19"/>
    </row>
    <row r="1899" hidden="1">
      <c r="N1899" s="14"/>
      <c r="R1899" s="24"/>
      <c r="U1899" s="20"/>
      <c r="V1899" s="19"/>
    </row>
    <row r="1900" hidden="1">
      <c r="N1900" s="14"/>
      <c r="R1900" s="24"/>
      <c r="U1900" s="20"/>
      <c r="V1900" s="19"/>
    </row>
    <row r="1901" hidden="1">
      <c r="N1901" s="14"/>
      <c r="R1901" s="24"/>
      <c r="U1901" s="20"/>
      <c r="V1901" s="19"/>
    </row>
    <row r="1902" hidden="1">
      <c r="N1902" s="14"/>
      <c r="R1902" s="24"/>
      <c r="U1902" s="20"/>
      <c r="V1902" s="19"/>
    </row>
    <row r="1903" hidden="1">
      <c r="N1903" s="14"/>
      <c r="R1903" s="24"/>
      <c r="U1903" s="20"/>
      <c r="V1903" s="19"/>
    </row>
    <row r="1904" hidden="1">
      <c r="N1904" s="14"/>
      <c r="R1904" s="24"/>
      <c r="U1904" s="20"/>
      <c r="V1904" s="19"/>
    </row>
    <row r="1905" hidden="1">
      <c r="N1905" s="14"/>
      <c r="R1905" s="24"/>
      <c r="U1905" s="20"/>
      <c r="V1905" s="19"/>
    </row>
    <row r="1906" hidden="1">
      <c r="N1906" s="14"/>
      <c r="R1906" s="24"/>
      <c r="U1906" s="20"/>
      <c r="V1906" s="19"/>
    </row>
    <row r="1907" hidden="1">
      <c r="N1907" s="14"/>
      <c r="R1907" s="24"/>
      <c r="U1907" s="20"/>
      <c r="V1907" s="19"/>
    </row>
    <row r="1908" hidden="1">
      <c r="N1908" s="14"/>
      <c r="R1908" s="24"/>
      <c r="U1908" s="20"/>
      <c r="V1908" s="19"/>
    </row>
    <row r="1909" hidden="1">
      <c r="N1909" s="14"/>
      <c r="R1909" s="24"/>
      <c r="U1909" s="20"/>
      <c r="V1909" s="19"/>
    </row>
    <row r="1910" hidden="1">
      <c r="N1910" s="14"/>
      <c r="R1910" s="24"/>
      <c r="U1910" s="20"/>
      <c r="V1910" s="19"/>
    </row>
    <row r="1911" hidden="1">
      <c r="N1911" s="14"/>
      <c r="R1911" s="24"/>
      <c r="U1911" s="20"/>
      <c r="V1911" s="19"/>
    </row>
    <row r="1912" hidden="1">
      <c r="N1912" s="14"/>
      <c r="R1912" s="24"/>
      <c r="U1912" s="20"/>
      <c r="V1912" s="19"/>
    </row>
    <row r="1913" hidden="1">
      <c r="N1913" s="14"/>
      <c r="R1913" s="24"/>
      <c r="U1913" s="20"/>
      <c r="V1913" s="19"/>
    </row>
    <row r="1914" hidden="1">
      <c r="N1914" s="14"/>
      <c r="R1914" s="24"/>
      <c r="U1914" s="20"/>
      <c r="V1914" s="19"/>
    </row>
    <row r="1915" hidden="1">
      <c r="N1915" s="14"/>
      <c r="R1915" s="24"/>
      <c r="U1915" s="20"/>
      <c r="V1915" s="19"/>
    </row>
    <row r="1916" hidden="1">
      <c r="N1916" s="14"/>
      <c r="R1916" s="24"/>
      <c r="U1916" s="20"/>
      <c r="V1916" s="19"/>
    </row>
    <row r="1917" hidden="1">
      <c r="N1917" s="14"/>
      <c r="R1917" s="24"/>
      <c r="U1917" s="20"/>
      <c r="V1917" s="19"/>
    </row>
    <row r="1918" hidden="1">
      <c r="N1918" s="14"/>
      <c r="R1918" s="24"/>
      <c r="U1918" s="20"/>
      <c r="V1918" s="19"/>
    </row>
    <row r="1919" hidden="1">
      <c r="N1919" s="14"/>
      <c r="R1919" s="24"/>
      <c r="U1919" s="20"/>
      <c r="V1919" s="19"/>
    </row>
    <row r="1920" hidden="1">
      <c r="N1920" s="14"/>
      <c r="R1920" s="24"/>
      <c r="U1920" s="20"/>
      <c r="V1920" s="19"/>
    </row>
    <row r="1921" hidden="1">
      <c r="N1921" s="14"/>
      <c r="R1921" s="24"/>
      <c r="U1921" s="20"/>
      <c r="V1921" s="19"/>
    </row>
    <row r="1922" hidden="1">
      <c r="N1922" s="14"/>
      <c r="R1922" s="24"/>
      <c r="U1922" s="20"/>
      <c r="V1922" s="19"/>
    </row>
    <row r="1923" hidden="1">
      <c r="N1923" s="14"/>
      <c r="R1923" s="24"/>
      <c r="U1923" s="20"/>
      <c r="V1923" s="19"/>
    </row>
    <row r="1924" hidden="1">
      <c r="N1924" s="14"/>
      <c r="R1924" s="24"/>
      <c r="U1924" s="20"/>
      <c r="V1924" s="19"/>
    </row>
    <row r="1925" hidden="1">
      <c r="N1925" s="14"/>
      <c r="R1925" s="24"/>
      <c r="U1925" s="20"/>
      <c r="V1925" s="19"/>
    </row>
    <row r="1926" hidden="1">
      <c r="N1926" s="14"/>
      <c r="R1926" s="24"/>
      <c r="U1926" s="20"/>
      <c r="V1926" s="19"/>
    </row>
    <row r="1927" hidden="1">
      <c r="N1927" s="14"/>
      <c r="R1927" s="24"/>
      <c r="U1927" s="20"/>
      <c r="V1927" s="19"/>
    </row>
    <row r="1928" hidden="1">
      <c r="N1928" s="14"/>
      <c r="R1928" s="24"/>
      <c r="U1928" s="20"/>
      <c r="V1928" s="19"/>
    </row>
    <row r="1929" hidden="1">
      <c r="N1929" s="14"/>
      <c r="R1929" s="24"/>
      <c r="U1929" s="20"/>
      <c r="V1929" s="19"/>
    </row>
    <row r="1930" hidden="1">
      <c r="N1930" s="14"/>
      <c r="R1930" s="24"/>
      <c r="U1930" s="20"/>
      <c r="V1930" s="19"/>
    </row>
    <row r="1931" hidden="1">
      <c r="N1931" s="14"/>
      <c r="R1931" s="24"/>
      <c r="U1931" s="20"/>
      <c r="V1931" s="19"/>
    </row>
    <row r="1932" hidden="1">
      <c r="N1932" s="14"/>
      <c r="R1932" s="24"/>
      <c r="U1932" s="20"/>
      <c r="V1932" s="19"/>
    </row>
    <row r="1933" hidden="1">
      <c r="N1933" s="14"/>
      <c r="R1933" s="24"/>
      <c r="U1933" s="20"/>
      <c r="V1933" s="19"/>
    </row>
    <row r="1934" hidden="1">
      <c r="N1934" s="14"/>
      <c r="R1934" s="24"/>
      <c r="U1934" s="20"/>
      <c r="V1934" s="19"/>
    </row>
    <row r="1935" hidden="1">
      <c r="N1935" s="14"/>
      <c r="R1935" s="24"/>
      <c r="U1935" s="20"/>
      <c r="V1935" s="19"/>
    </row>
    <row r="1936" hidden="1">
      <c r="N1936" s="14"/>
      <c r="R1936" s="24"/>
      <c r="U1936" s="20"/>
      <c r="V1936" s="19"/>
    </row>
    <row r="1937" hidden="1">
      <c r="N1937" s="14"/>
      <c r="R1937" s="24"/>
      <c r="U1937" s="20"/>
      <c r="V1937" s="19"/>
    </row>
    <row r="1938" hidden="1">
      <c r="N1938" s="14"/>
      <c r="R1938" s="24"/>
      <c r="U1938" s="20"/>
      <c r="V1938" s="19"/>
    </row>
    <row r="1939" hidden="1">
      <c r="N1939" s="14"/>
      <c r="R1939" s="24"/>
      <c r="U1939" s="20"/>
      <c r="V1939" s="19"/>
    </row>
    <row r="1940" hidden="1">
      <c r="N1940" s="14"/>
      <c r="R1940" s="24"/>
      <c r="U1940" s="20"/>
      <c r="V1940" s="19"/>
    </row>
    <row r="1941" hidden="1">
      <c r="N1941" s="14"/>
      <c r="R1941" s="24"/>
      <c r="U1941" s="20"/>
      <c r="V1941" s="19"/>
    </row>
    <row r="1942" hidden="1">
      <c r="N1942" s="14"/>
      <c r="R1942" s="24"/>
      <c r="U1942" s="20"/>
      <c r="V1942" s="19"/>
    </row>
    <row r="1943" hidden="1">
      <c r="N1943" s="14"/>
      <c r="R1943" s="24"/>
      <c r="U1943" s="20"/>
      <c r="V1943" s="19"/>
    </row>
    <row r="1944" hidden="1">
      <c r="N1944" s="14"/>
      <c r="R1944" s="24"/>
      <c r="U1944" s="20"/>
      <c r="V1944" s="19"/>
    </row>
    <row r="1945" hidden="1">
      <c r="N1945" s="14"/>
      <c r="R1945" s="24"/>
      <c r="U1945" s="20"/>
      <c r="V1945" s="19"/>
    </row>
    <row r="1946" hidden="1">
      <c r="N1946" s="14"/>
      <c r="R1946" s="24"/>
      <c r="U1946" s="20"/>
      <c r="V1946" s="19"/>
    </row>
    <row r="1947" hidden="1">
      <c r="N1947" s="14"/>
      <c r="R1947" s="24"/>
      <c r="U1947" s="20"/>
      <c r="V1947" s="19"/>
    </row>
    <row r="1948" hidden="1">
      <c r="N1948" s="14"/>
      <c r="R1948" s="24"/>
      <c r="U1948" s="20"/>
      <c r="V1948" s="19"/>
    </row>
    <row r="1949" hidden="1">
      <c r="N1949" s="14"/>
      <c r="R1949" s="24"/>
      <c r="U1949" s="20"/>
      <c r="V1949" s="19"/>
    </row>
    <row r="1950" hidden="1">
      <c r="N1950" s="14"/>
      <c r="R1950" s="24"/>
      <c r="U1950" s="20"/>
      <c r="V1950" s="19"/>
    </row>
    <row r="1951" hidden="1">
      <c r="N1951" s="14"/>
      <c r="R1951" s="24"/>
      <c r="U1951" s="20"/>
      <c r="V1951" s="19"/>
    </row>
    <row r="1952" hidden="1">
      <c r="N1952" s="14"/>
      <c r="R1952" s="24"/>
      <c r="U1952" s="20"/>
      <c r="V1952" s="19"/>
    </row>
    <row r="1953" hidden="1">
      <c r="N1953" s="14"/>
      <c r="R1953" s="24"/>
      <c r="U1953" s="20"/>
      <c r="V1953" s="19"/>
    </row>
    <row r="1954" hidden="1">
      <c r="N1954" s="14"/>
      <c r="R1954" s="24"/>
      <c r="U1954" s="20"/>
      <c r="V1954" s="19"/>
    </row>
    <row r="1955" hidden="1">
      <c r="N1955" s="14"/>
      <c r="R1955" s="24"/>
      <c r="U1955" s="20"/>
      <c r="V1955" s="19"/>
    </row>
    <row r="1956" hidden="1">
      <c r="N1956" s="14"/>
      <c r="R1956" s="24"/>
      <c r="U1956" s="20"/>
      <c r="V1956" s="19"/>
    </row>
    <row r="1957" hidden="1">
      <c r="N1957" s="14"/>
      <c r="R1957" s="24"/>
      <c r="U1957" s="20"/>
      <c r="V1957" s="19"/>
    </row>
    <row r="1958" hidden="1">
      <c r="N1958" s="14"/>
      <c r="R1958" s="24"/>
      <c r="U1958" s="20"/>
      <c r="V1958" s="19"/>
    </row>
    <row r="1959" hidden="1">
      <c r="N1959" s="14"/>
      <c r="R1959" s="24"/>
      <c r="U1959" s="20"/>
      <c r="V1959" s="19"/>
    </row>
    <row r="1960" hidden="1">
      <c r="N1960" s="14"/>
      <c r="R1960" s="24"/>
      <c r="U1960" s="20"/>
      <c r="V1960" s="19"/>
    </row>
    <row r="1961" hidden="1">
      <c r="N1961" s="14"/>
      <c r="R1961" s="24"/>
      <c r="U1961" s="20"/>
      <c r="V1961" s="19"/>
    </row>
    <row r="1962" hidden="1">
      <c r="N1962" s="14"/>
      <c r="R1962" s="24"/>
      <c r="U1962" s="20"/>
      <c r="V1962" s="19"/>
    </row>
    <row r="1963" hidden="1">
      <c r="N1963" s="14"/>
      <c r="R1963" s="24"/>
      <c r="U1963" s="20"/>
      <c r="V1963" s="19"/>
    </row>
    <row r="1964" hidden="1">
      <c r="N1964" s="14"/>
      <c r="R1964" s="24"/>
      <c r="U1964" s="20"/>
      <c r="V1964" s="19"/>
    </row>
    <row r="1965" hidden="1">
      <c r="N1965" s="14"/>
      <c r="R1965" s="24"/>
      <c r="U1965" s="20"/>
      <c r="V1965" s="19"/>
    </row>
    <row r="1966" hidden="1">
      <c r="N1966" s="14"/>
      <c r="R1966" s="24"/>
      <c r="U1966" s="20"/>
      <c r="V1966" s="19"/>
    </row>
    <row r="1967" hidden="1">
      <c r="N1967" s="14"/>
      <c r="R1967" s="24"/>
      <c r="U1967" s="20"/>
      <c r="V1967" s="19"/>
    </row>
    <row r="1968" hidden="1">
      <c r="N1968" s="14"/>
      <c r="R1968" s="24"/>
      <c r="U1968" s="20"/>
      <c r="V1968" s="19"/>
    </row>
    <row r="1969" hidden="1">
      <c r="N1969" s="14"/>
      <c r="R1969" s="24"/>
      <c r="U1969" s="20"/>
      <c r="V1969" s="19"/>
    </row>
    <row r="1970" hidden="1">
      <c r="N1970" s="14"/>
      <c r="R1970" s="24"/>
      <c r="U1970" s="20"/>
      <c r="V1970" s="19"/>
    </row>
    <row r="1971" hidden="1">
      <c r="N1971" s="14"/>
      <c r="R1971" s="24"/>
      <c r="U1971" s="20"/>
      <c r="V1971" s="19"/>
    </row>
    <row r="1972" hidden="1">
      <c r="N1972" s="14"/>
      <c r="R1972" s="24"/>
      <c r="U1972" s="20"/>
      <c r="V1972" s="19"/>
    </row>
    <row r="1973" hidden="1">
      <c r="N1973" s="14"/>
      <c r="R1973" s="24"/>
      <c r="U1973" s="20"/>
      <c r="V1973" s="19"/>
    </row>
    <row r="1974" hidden="1">
      <c r="N1974" s="14"/>
      <c r="R1974" s="24"/>
      <c r="U1974" s="20"/>
      <c r="V1974" s="19"/>
    </row>
    <row r="1975" hidden="1">
      <c r="N1975" s="14"/>
      <c r="R1975" s="24"/>
      <c r="U1975" s="20"/>
      <c r="V1975" s="19"/>
    </row>
    <row r="1976" hidden="1">
      <c r="N1976" s="14"/>
      <c r="R1976" s="24"/>
      <c r="U1976" s="20"/>
      <c r="V1976" s="19"/>
    </row>
    <row r="1977" hidden="1">
      <c r="N1977" s="14"/>
      <c r="R1977" s="24"/>
      <c r="U1977" s="20"/>
      <c r="V1977" s="19"/>
    </row>
    <row r="1978" hidden="1">
      <c r="N1978" s="14"/>
      <c r="R1978" s="24"/>
      <c r="U1978" s="20"/>
      <c r="V1978" s="19"/>
    </row>
    <row r="1979" hidden="1">
      <c r="N1979" s="14"/>
      <c r="R1979" s="24"/>
      <c r="U1979" s="20"/>
      <c r="V1979" s="19"/>
    </row>
    <row r="1980" hidden="1">
      <c r="N1980" s="14"/>
      <c r="R1980" s="24"/>
      <c r="U1980" s="20"/>
      <c r="V1980" s="19"/>
    </row>
    <row r="1981" hidden="1">
      <c r="N1981" s="14"/>
      <c r="R1981" s="24"/>
      <c r="U1981" s="20"/>
      <c r="V1981" s="19"/>
    </row>
    <row r="1982" hidden="1">
      <c r="N1982" s="14"/>
      <c r="R1982" s="24"/>
      <c r="U1982" s="20"/>
      <c r="V1982" s="19"/>
    </row>
    <row r="1983" hidden="1">
      <c r="N1983" s="14"/>
      <c r="R1983" s="24"/>
      <c r="U1983" s="20"/>
      <c r="V1983" s="19"/>
    </row>
    <row r="1984" hidden="1">
      <c r="N1984" s="14"/>
      <c r="R1984" s="24"/>
      <c r="U1984" s="20"/>
      <c r="V1984" s="19"/>
    </row>
    <row r="1985" hidden="1">
      <c r="N1985" s="14"/>
      <c r="R1985" s="24"/>
      <c r="U1985" s="20"/>
      <c r="V1985" s="19"/>
    </row>
    <row r="1986" hidden="1">
      <c r="N1986" s="14"/>
      <c r="R1986" s="24"/>
      <c r="U1986" s="20"/>
      <c r="V1986" s="19"/>
    </row>
    <row r="1987" hidden="1">
      <c r="N1987" s="14"/>
      <c r="R1987" s="24"/>
      <c r="U1987" s="20"/>
      <c r="V1987" s="19"/>
    </row>
    <row r="1988" hidden="1">
      <c r="N1988" s="14"/>
      <c r="R1988" s="24"/>
      <c r="U1988" s="20"/>
      <c r="V1988" s="19"/>
    </row>
    <row r="1989" hidden="1">
      <c r="N1989" s="14"/>
      <c r="R1989" s="24"/>
      <c r="U1989" s="20"/>
      <c r="V1989" s="19"/>
    </row>
    <row r="1990" hidden="1">
      <c r="N1990" s="14"/>
      <c r="R1990" s="24"/>
      <c r="U1990" s="20"/>
      <c r="V1990" s="19"/>
    </row>
    <row r="1991" hidden="1">
      <c r="N1991" s="14"/>
      <c r="R1991" s="24"/>
      <c r="U1991" s="20"/>
      <c r="V1991" s="19"/>
    </row>
    <row r="1992" hidden="1">
      <c r="N1992" s="14"/>
      <c r="R1992" s="24"/>
      <c r="U1992" s="20"/>
      <c r="V1992" s="19"/>
    </row>
    <row r="1993" hidden="1">
      <c r="N1993" s="14"/>
      <c r="R1993" s="24"/>
      <c r="U1993" s="20"/>
      <c r="V1993" s="19"/>
    </row>
    <row r="1994" hidden="1">
      <c r="N1994" s="14"/>
      <c r="R1994" s="24"/>
      <c r="U1994" s="20"/>
      <c r="V1994" s="19"/>
    </row>
    <row r="1995" hidden="1">
      <c r="N1995" s="14"/>
      <c r="R1995" s="24"/>
      <c r="U1995" s="20"/>
      <c r="V1995" s="19"/>
    </row>
    <row r="1996" hidden="1">
      <c r="N1996" s="14"/>
      <c r="R1996" s="24"/>
      <c r="U1996" s="20"/>
      <c r="V1996" s="19"/>
    </row>
    <row r="1997" hidden="1">
      <c r="N1997" s="14"/>
      <c r="R1997" s="24"/>
      <c r="U1997" s="20"/>
      <c r="V1997" s="19"/>
    </row>
    <row r="1998" hidden="1">
      <c r="N1998" s="14"/>
      <c r="R1998" s="24"/>
      <c r="U1998" s="20"/>
      <c r="V1998" s="19"/>
    </row>
    <row r="1999" hidden="1">
      <c r="N1999" s="14"/>
      <c r="R1999" s="24"/>
      <c r="U1999" s="20"/>
      <c r="V1999" s="19"/>
    </row>
    <row r="2000">
      <c r="F2000" s="21" t="s">
        <v>54</v>
      </c>
      <c r="G2000" s="12"/>
      <c r="H2000" s="25"/>
      <c r="M2000" s="13"/>
      <c r="N2000" s="14"/>
      <c r="O2000" s="22"/>
      <c r="P2000" s="9" t="str">
        <f>if(D2000="","",N2000-E2000)</f>
        <v/>
      </c>
      <c r="R2000" s="24"/>
      <c r="U2000" s="18" t="str">
        <f t="array" ref="U2000">ifna(IF(OR(B2000="PG",B2000="SG"),XLOOKUP(D2000,'Opponent Shot Stats'!$A$41:$A$70,'Opponent Shot Stats'!$R$41:$R$70),IF(OR(B2000="SF",B2000="PF"),XLOOKUP(D2000,'Opponent Shot Stats'!$A$111:$A$140,'Opponent Shot Stats'!$R$111:$R$140),XLOOKUP(D2000,'Opponent Shot Stats'!$A$181:$A$210,'Opponent Shot Stats'!$R$181:$R$210))),"")</f>
        <v/>
      </c>
      <c r="V2000" s="19"/>
    </row>
  </sheetData>
  <autoFilter ref="$A$1:$AE$1999">
    <filterColumn colId="4">
      <customFilters>
        <customFilter operator="greaterThan" val="7.999"/>
      </customFilters>
    </filterColumn>
    <sortState ref="A1:AE1999">
      <sortCondition descending="1" ref="Q1:Q1999"/>
      <sortCondition descending="1" ref="P1:P1999"/>
      <sortCondition ref="C1:C1999"/>
      <sortCondition descending="1" ref="O1:O1999"/>
      <sortCondition descending="1" ref="W1:W1999"/>
      <sortCondition ref="D1:D1999"/>
      <sortCondition descending="1" ref="N1:N1999"/>
      <sortCondition ref="A1:A1999"/>
    </sortState>
  </autoFilter>
  <customSheetViews>
    <customSheetView guid="{5206527B-FF3C-403F-BBA5-2674B41B46E4}" filter="1" showAutoFilter="1">
      <autoFilter ref="$A$1:$E$509"/>
    </customSheetView>
  </customSheetViews>
  <conditionalFormatting sqref="Q1:Q2000">
    <cfRule type="colorScale" priority="1">
      <colorScale>
        <cfvo type="formula" val="2"/>
        <cfvo type="formula" val="5"/>
        <cfvo type="formula" val="8"/>
        <color rgb="FFE67C73"/>
        <color rgb="FFFFFFFF"/>
        <color rgb="FF57BB8A"/>
      </colorScale>
    </cfRule>
  </conditionalFormatting>
  <conditionalFormatting sqref="P1:P2000 Q299:Q409">
    <cfRule type="colorScale" priority="2">
      <colorScale>
        <cfvo type="formula" val="-7.8"/>
        <cfvo type="formula" val="0"/>
        <cfvo type="formula" val="7"/>
        <color rgb="FFE67C73"/>
        <color rgb="FFFFFFFF"/>
        <color rgb="FF57BB8A"/>
      </colorScale>
    </cfRule>
  </conditionalFormatting>
  <conditionalFormatting sqref="W1:W2000">
    <cfRule type="colorScale" priority="3">
      <colorScale>
        <cfvo type="formula" val="-2"/>
        <cfvo type="formula" val="0"/>
        <cfvo type="formula" val="2"/>
        <color rgb="FFE67C73"/>
        <color rgb="FFFFFFFF"/>
        <color rgb="FF57BB8A"/>
      </colorScale>
    </cfRule>
  </conditionalFormatting>
  <conditionalFormatting sqref="A1:A2000">
    <cfRule type="expression" dxfId="0" priority="4">
      <formula>if(X1="DNP",true,false)</formula>
    </cfRule>
  </conditionalFormatting>
  <conditionalFormatting sqref="X2:X2000">
    <cfRule type="notContainsBlanks" dxfId="0" priority="5">
      <formula>LEN(TRIM(X2))&gt;0</formula>
    </cfRule>
  </conditionalFormatting>
  <conditionalFormatting sqref="H1:H2000">
    <cfRule type="expression" dxfId="1" priority="6">
      <formula>if(Y1&gt;4,true,false)</formula>
    </cfRule>
  </conditionalFormatting>
  <conditionalFormatting sqref="H1:H2000">
    <cfRule type="expression" dxfId="0" priority="7">
      <formula>if(Y1&lt;-4,true,false)</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38"/>
    <col customWidth="1" min="12" max="13" width="17.63"/>
  </cols>
  <sheetData>
    <row r="1">
      <c r="A1" s="26"/>
      <c r="B1" s="27" t="s">
        <v>0</v>
      </c>
      <c r="C1" s="26" t="s">
        <v>56</v>
      </c>
      <c r="D1" s="26" t="s">
        <v>57</v>
      </c>
      <c r="E1" s="28" t="s">
        <v>58</v>
      </c>
      <c r="F1" s="28" t="s">
        <v>3</v>
      </c>
      <c r="G1" s="29"/>
      <c r="H1" s="28" t="s">
        <v>59</v>
      </c>
      <c r="I1" s="30">
        <v>45348.0</v>
      </c>
      <c r="J1" s="29"/>
      <c r="K1" s="29"/>
      <c r="L1" s="29"/>
      <c r="M1" s="29"/>
      <c r="N1" s="29"/>
      <c r="O1" s="29"/>
      <c r="P1" s="29"/>
      <c r="Q1" s="29"/>
    </row>
    <row r="2">
      <c r="A2" s="31">
        <v>5.0</v>
      </c>
      <c r="B2" s="32" t="s">
        <v>60</v>
      </c>
      <c r="C2" s="31" t="s">
        <v>61</v>
      </c>
      <c r="D2" s="31" t="s">
        <v>45</v>
      </c>
      <c r="E2" s="33" t="str">
        <f t="array" ref="E2">XLOOKUP(D2,'Teams Page'!A:A,'Teams Page'!B:B)</f>
        <v>TOR</v>
      </c>
      <c r="F2" s="29" t="str">
        <f t="shared" ref="F2:F531" si="1">ifna(ifna(INDEX($I$3:$I$20,MATCH(E2,$H$3:$H$20,0)),INDEX($H$3:$H$20,MATCH(E2,$I$3:$I$20,0))),"")</f>
        <v>MIA</v>
      </c>
      <c r="G2" s="29"/>
      <c r="H2" s="34" t="s">
        <v>62</v>
      </c>
      <c r="I2" s="34" t="s">
        <v>63</v>
      </c>
      <c r="J2" s="28" t="s">
        <v>64</v>
      </c>
      <c r="K2" s="28" t="s">
        <v>65</v>
      </c>
      <c r="L2" s="28" t="s">
        <v>66</v>
      </c>
      <c r="M2" s="28" t="s">
        <v>67</v>
      </c>
      <c r="N2" s="29"/>
      <c r="O2" s="29"/>
      <c r="P2" s="29"/>
      <c r="Q2" s="29"/>
    </row>
    <row r="3">
      <c r="A3" s="31">
        <v>4.0</v>
      </c>
      <c r="B3" s="32" t="s">
        <v>68</v>
      </c>
      <c r="C3" s="31" t="s">
        <v>69</v>
      </c>
      <c r="D3" s="31" t="s">
        <v>40</v>
      </c>
      <c r="E3" s="33" t="str">
        <f t="array" ref="E3">XLOOKUP(D3,'Teams Page'!A:A,'Teams Page'!B:B)</f>
        <v>MEM</v>
      </c>
      <c r="F3" s="29" t="str">
        <f t="shared" si="1"/>
        <v>LAL</v>
      </c>
      <c r="G3" s="35"/>
      <c r="H3" s="36" t="s">
        <v>70</v>
      </c>
      <c r="I3" s="36" t="s">
        <v>71</v>
      </c>
      <c r="J3" s="37">
        <v>-15.5</v>
      </c>
      <c r="K3" s="37"/>
      <c r="L3" s="28"/>
      <c r="M3" s="28">
        <f t="shared" ref="M3:M14" si="2">K3/2-J3/2</f>
        <v>7.75</v>
      </c>
      <c r="N3" s="38"/>
      <c r="O3" s="38"/>
      <c r="P3" s="38"/>
      <c r="Q3" s="29"/>
    </row>
    <row r="4">
      <c r="A4" s="31">
        <v>13.0</v>
      </c>
      <c r="B4" s="32" t="s">
        <v>72</v>
      </c>
      <c r="C4" s="31" t="s">
        <v>69</v>
      </c>
      <c r="D4" s="31" t="s">
        <v>46</v>
      </c>
      <c r="E4" s="33" t="str">
        <f t="array" ref="E4">XLOOKUP(D4,'Teams Page'!A:A,'Teams Page'!B:B)</f>
        <v>MIA</v>
      </c>
      <c r="F4" s="29" t="str">
        <f t="shared" si="1"/>
        <v>TOR</v>
      </c>
      <c r="G4" s="35"/>
      <c r="H4" s="39" t="s">
        <v>73</v>
      </c>
      <c r="I4" s="39" t="s">
        <v>74</v>
      </c>
      <c r="J4" s="37"/>
      <c r="K4" s="37"/>
      <c r="L4" s="28"/>
      <c r="M4" s="28">
        <f t="shared" si="2"/>
        <v>0</v>
      </c>
      <c r="N4" s="40"/>
      <c r="O4" s="40"/>
      <c r="P4" s="40"/>
      <c r="Q4" s="29"/>
    </row>
    <row r="5">
      <c r="A5" s="31">
        <v>30.0</v>
      </c>
      <c r="B5" s="32" t="s">
        <v>75</v>
      </c>
      <c r="C5" s="31" t="s">
        <v>61</v>
      </c>
      <c r="D5" s="31" t="s">
        <v>45</v>
      </c>
      <c r="E5" s="33" t="str">
        <f t="array" ref="E5">XLOOKUP(D5,'Teams Page'!A:A,'Teams Page'!B:B)</f>
        <v>TOR</v>
      </c>
      <c r="F5" s="29" t="str">
        <f t="shared" si="1"/>
        <v>MIA</v>
      </c>
      <c r="G5" s="35"/>
      <c r="H5" s="39" t="s">
        <v>76</v>
      </c>
      <c r="I5" s="39" t="s">
        <v>77</v>
      </c>
      <c r="J5" s="37"/>
      <c r="K5" s="37"/>
      <c r="L5" s="28"/>
      <c r="M5" s="28">
        <f t="shared" si="2"/>
        <v>0</v>
      </c>
      <c r="N5" s="40"/>
      <c r="O5" s="40"/>
      <c r="P5" s="40"/>
      <c r="Q5" s="29"/>
    </row>
    <row r="6">
      <c r="A6" s="31">
        <v>7.0</v>
      </c>
      <c r="B6" s="32" t="s">
        <v>78</v>
      </c>
      <c r="C6" s="31" t="s">
        <v>79</v>
      </c>
      <c r="D6" s="31" t="s">
        <v>40</v>
      </c>
      <c r="E6" s="33" t="str">
        <f t="array" ref="E6">XLOOKUP(D6,'Teams Page'!A:A,'Teams Page'!B:B)</f>
        <v>MEM</v>
      </c>
      <c r="F6" s="29" t="str">
        <f t="shared" si="1"/>
        <v>LAL</v>
      </c>
      <c r="G6" s="35"/>
      <c r="H6" s="39" t="s">
        <v>80</v>
      </c>
      <c r="I6" s="39" t="s">
        <v>81</v>
      </c>
      <c r="J6" s="37"/>
      <c r="K6" s="37"/>
      <c r="L6" s="28"/>
      <c r="M6" s="28">
        <f t="shared" si="2"/>
        <v>0</v>
      </c>
      <c r="N6" s="40"/>
      <c r="O6" s="40"/>
      <c r="P6" s="40"/>
      <c r="Q6" s="29"/>
    </row>
    <row r="7">
      <c r="A7" s="31">
        <v>9.0</v>
      </c>
      <c r="B7" s="32" t="s">
        <v>82</v>
      </c>
      <c r="C7" s="31" t="s">
        <v>83</v>
      </c>
      <c r="D7" s="31" t="s">
        <v>51</v>
      </c>
      <c r="E7" s="33" t="str">
        <f t="array" ref="E7">XLOOKUP(D7,'Teams Page'!A:A,'Teams Page'!B:B)</f>
        <v>MIN</v>
      </c>
      <c r="F7" s="29" t="str">
        <f t="shared" si="1"/>
        <v>ATL</v>
      </c>
      <c r="G7" s="35"/>
      <c r="H7" s="39" t="s">
        <v>84</v>
      </c>
      <c r="I7" s="39" t="s">
        <v>85</v>
      </c>
      <c r="J7" s="37"/>
      <c r="K7" s="37"/>
      <c r="L7" s="28"/>
      <c r="M7" s="28">
        <f t="shared" si="2"/>
        <v>0</v>
      </c>
      <c r="N7" s="41"/>
      <c r="O7" s="42"/>
      <c r="P7" s="41"/>
      <c r="Q7" s="29"/>
    </row>
    <row r="8">
      <c r="A8" s="31">
        <v>8.0</v>
      </c>
      <c r="B8" s="32" t="s">
        <v>86</v>
      </c>
      <c r="C8" s="31" t="s">
        <v>83</v>
      </c>
      <c r="D8" s="31" t="s">
        <v>42</v>
      </c>
      <c r="E8" s="33" t="str">
        <f t="array" ref="E8">XLOOKUP(D8,'Teams Page'!A:A,'Teams Page'!B:B)</f>
        <v>PHX</v>
      </c>
      <c r="F8" s="29" t="str">
        <f t="shared" si="1"/>
        <v>SAC</v>
      </c>
      <c r="G8" s="35"/>
      <c r="H8" s="39" t="s">
        <v>87</v>
      </c>
      <c r="I8" s="39" t="s">
        <v>88</v>
      </c>
      <c r="J8" s="37"/>
      <c r="K8" s="37"/>
      <c r="L8" s="28"/>
      <c r="M8" s="28">
        <f t="shared" si="2"/>
        <v>0</v>
      </c>
      <c r="N8" s="41"/>
      <c r="O8" s="42"/>
      <c r="P8" s="41"/>
      <c r="Q8" s="29"/>
    </row>
    <row r="9">
      <c r="A9" s="31">
        <v>31.0</v>
      </c>
      <c r="B9" s="32" t="s">
        <v>89</v>
      </c>
      <c r="C9" s="31" t="s">
        <v>69</v>
      </c>
      <c r="D9" s="31" t="s">
        <v>49</v>
      </c>
      <c r="E9" s="33" t="str">
        <f t="array" ref="E9">XLOOKUP(D9,'Teams Page'!A:A,'Teams Page'!B:B)</f>
        <v>CLE</v>
      </c>
      <c r="F9" s="29" t="str">
        <f t="shared" si="1"/>
        <v>IND</v>
      </c>
      <c r="G9" s="35"/>
      <c r="H9" s="39" t="s">
        <v>90</v>
      </c>
      <c r="I9" s="39" t="s">
        <v>91</v>
      </c>
      <c r="J9" s="37"/>
      <c r="K9" s="37"/>
      <c r="L9" s="28"/>
      <c r="M9" s="28">
        <f t="shared" si="2"/>
        <v>0</v>
      </c>
      <c r="N9" s="41"/>
      <c r="O9" s="42"/>
      <c r="P9" s="41"/>
      <c r="Q9" s="29"/>
    </row>
    <row r="10">
      <c r="A10" s="31">
        <v>41.0</v>
      </c>
      <c r="B10" s="32" t="s">
        <v>92</v>
      </c>
      <c r="C10" s="31" t="s">
        <v>61</v>
      </c>
      <c r="D10" s="31" t="s">
        <v>26</v>
      </c>
      <c r="E10" s="33" t="str">
        <f t="array" ref="E10">XLOOKUP(D10,'Teams Page'!A:A,'Teams Page'!B:B)</f>
        <v>ATL</v>
      </c>
      <c r="F10" s="29" t="str">
        <f t="shared" si="1"/>
        <v>MIN</v>
      </c>
      <c r="G10" s="35"/>
      <c r="H10" s="39" t="s">
        <v>93</v>
      </c>
      <c r="I10" s="39" t="s">
        <v>94</v>
      </c>
      <c r="J10" s="37"/>
      <c r="K10" s="37"/>
      <c r="L10" s="28"/>
      <c r="M10" s="28">
        <f t="shared" si="2"/>
        <v>0</v>
      </c>
      <c r="N10" s="41"/>
      <c r="O10" s="42"/>
      <c r="P10" s="41"/>
      <c r="Q10" s="29"/>
    </row>
    <row r="11">
      <c r="A11" s="31">
        <v>1.0</v>
      </c>
      <c r="B11" s="32" t="s">
        <v>95</v>
      </c>
      <c r="C11" s="31" t="s">
        <v>79</v>
      </c>
      <c r="D11" s="31" t="s">
        <v>51</v>
      </c>
      <c r="E11" s="33" t="str">
        <f t="array" ref="E11">XLOOKUP(D11,'Teams Page'!A:A,'Teams Page'!B:B)</f>
        <v>MIN</v>
      </c>
      <c r="F11" s="29" t="str">
        <f t="shared" si="1"/>
        <v>ATL</v>
      </c>
      <c r="G11" s="35"/>
      <c r="H11" s="28" t="s">
        <v>96</v>
      </c>
      <c r="I11" s="39" t="s">
        <v>97</v>
      </c>
      <c r="J11" s="37"/>
      <c r="K11" s="37"/>
      <c r="L11" s="28"/>
      <c r="M11" s="28">
        <f t="shared" si="2"/>
        <v>0</v>
      </c>
      <c r="N11" s="41"/>
      <c r="O11" s="42"/>
      <c r="P11" s="41"/>
      <c r="Q11" s="29"/>
    </row>
    <row r="12">
      <c r="A12" s="31">
        <v>4.0</v>
      </c>
      <c r="B12" s="32" t="s">
        <v>98</v>
      </c>
      <c r="C12" s="31" t="s">
        <v>83</v>
      </c>
      <c r="D12" s="31" t="s">
        <v>26</v>
      </c>
      <c r="E12" s="33" t="str">
        <f t="array" ref="E12">XLOOKUP(D12,'Teams Page'!A:A,'Teams Page'!B:B)</f>
        <v>ATL</v>
      </c>
      <c r="F12" s="29" t="str">
        <f t="shared" si="1"/>
        <v>MIN</v>
      </c>
      <c r="G12" s="35"/>
      <c r="H12" s="39" t="s">
        <v>99</v>
      </c>
      <c r="I12" s="39" t="s">
        <v>100</v>
      </c>
      <c r="J12" s="37"/>
      <c r="K12" s="39"/>
      <c r="L12" s="28">
        <f t="shared" ref="L12:L14" si="3">K12/2+J12/2</f>
        <v>0</v>
      </c>
      <c r="M12" s="28">
        <f t="shared" si="2"/>
        <v>0</v>
      </c>
      <c r="N12" s="41"/>
      <c r="O12" s="42"/>
      <c r="P12" s="41"/>
      <c r="Q12" s="29"/>
    </row>
    <row r="13">
      <c r="A13" s="31">
        <v>43.0</v>
      </c>
      <c r="B13" s="32" t="s">
        <v>101</v>
      </c>
      <c r="C13" s="31" t="s">
        <v>61</v>
      </c>
      <c r="D13" s="31" t="s">
        <v>25</v>
      </c>
      <c r="E13" s="33" t="str">
        <f t="array" ref="E13">XLOOKUP(D13,'Teams Page'!A:A,'Teams Page'!B:B)</f>
        <v>MIL</v>
      </c>
      <c r="F13" s="29" t="str">
        <f t="shared" si="1"/>
        <v>OKC</v>
      </c>
      <c r="G13" s="35"/>
      <c r="H13" s="39" t="s">
        <v>102</v>
      </c>
      <c r="I13" s="39" t="s">
        <v>103</v>
      </c>
      <c r="J13" s="37"/>
      <c r="K13" s="39"/>
      <c r="L13" s="28">
        <f t="shared" si="3"/>
        <v>0</v>
      </c>
      <c r="M13" s="28">
        <f t="shared" si="2"/>
        <v>0</v>
      </c>
      <c r="N13" s="41"/>
      <c r="O13" s="42"/>
      <c r="P13" s="41"/>
      <c r="Q13" s="29"/>
    </row>
    <row r="14">
      <c r="A14" s="31">
        <v>50.0</v>
      </c>
      <c r="B14" s="32" t="s">
        <v>104</v>
      </c>
      <c r="C14" s="31" t="s">
        <v>105</v>
      </c>
      <c r="D14" s="31" t="s">
        <v>31</v>
      </c>
      <c r="E14" s="33" t="str">
        <f t="array" ref="E14">XLOOKUP(D14,'Teams Page'!A:A,'Teams Page'!B:B)</f>
        <v>ORL</v>
      </c>
      <c r="F14" s="29" t="str">
        <f t="shared" si="1"/>
        <v>PHI</v>
      </c>
      <c r="G14" s="35"/>
      <c r="H14" s="43" t="s">
        <v>106</v>
      </c>
      <c r="I14" s="43" t="s">
        <v>107</v>
      </c>
      <c r="J14" s="28"/>
      <c r="K14" s="44"/>
      <c r="L14" s="28">
        <f t="shared" si="3"/>
        <v>0</v>
      </c>
      <c r="M14" s="28">
        <f t="shared" si="2"/>
        <v>0</v>
      </c>
      <c r="N14" s="41"/>
      <c r="O14" s="42"/>
      <c r="P14" s="41"/>
      <c r="Q14" s="29"/>
    </row>
    <row r="15">
      <c r="A15" s="31">
        <v>3.0</v>
      </c>
      <c r="B15" s="32" t="s">
        <v>108</v>
      </c>
      <c r="C15" s="31" t="s">
        <v>61</v>
      </c>
      <c r="D15" s="31" t="s">
        <v>47</v>
      </c>
      <c r="E15" s="33" t="str">
        <f t="array" ref="E15">XLOOKUP(D15,'Teams Page'!A:A,'Teams Page'!B:B)</f>
        <v>NYK</v>
      </c>
      <c r="F15" s="29" t="str">
        <f t="shared" si="1"/>
        <v>BKN</v>
      </c>
      <c r="G15" s="35"/>
      <c r="H15" s="43" t="s">
        <v>109</v>
      </c>
      <c r="I15" s="43" t="s">
        <v>110</v>
      </c>
      <c r="J15" s="28"/>
      <c r="K15" s="44"/>
      <c r="L15" s="45"/>
      <c r="M15" s="46"/>
      <c r="N15" s="41"/>
      <c r="O15" s="42"/>
      <c r="P15" s="41"/>
      <c r="Q15" s="29"/>
    </row>
    <row r="16">
      <c r="A16" s="31">
        <v>18.0</v>
      </c>
      <c r="B16" s="32" t="s">
        <v>111</v>
      </c>
      <c r="C16" s="31" t="s">
        <v>79</v>
      </c>
      <c r="D16" s="31" t="s">
        <v>26</v>
      </c>
      <c r="E16" s="33" t="str">
        <f t="array" ref="E16">XLOOKUP(D16,'Teams Page'!A:A,'Teams Page'!B:B)</f>
        <v>ATL</v>
      </c>
      <c r="F16" s="29" t="str">
        <f t="shared" si="1"/>
        <v>MIN</v>
      </c>
      <c r="G16" s="35"/>
      <c r="H16" s="43" t="s">
        <v>112</v>
      </c>
      <c r="I16" s="43" t="s">
        <v>113</v>
      </c>
      <c r="J16" s="28"/>
      <c r="K16" s="45"/>
      <c r="L16" s="47"/>
      <c r="M16" s="46"/>
      <c r="N16" s="41"/>
      <c r="O16" s="42"/>
      <c r="P16" s="41"/>
      <c r="Q16" s="29"/>
    </row>
    <row r="17">
      <c r="A17" s="31">
        <v>8.0</v>
      </c>
      <c r="B17" s="32" t="s">
        <v>114</v>
      </c>
      <c r="C17" s="31" t="s">
        <v>61</v>
      </c>
      <c r="D17" s="31" t="s">
        <v>37</v>
      </c>
      <c r="E17" s="33" t="str">
        <f t="array" ref="E17">XLOOKUP(D17,'Teams Page'!A:A,'Teams Page'!B:B)</f>
        <v>WAS</v>
      </c>
      <c r="F17" s="29" t="str">
        <f t="shared" si="1"/>
        <v>CHI</v>
      </c>
      <c r="G17" s="35"/>
      <c r="H17" s="28" t="s">
        <v>115</v>
      </c>
      <c r="I17" s="28" t="s">
        <v>116</v>
      </c>
      <c r="J17" s="29"/>
      <c r="K17" s="48"/>
      <c r="L17" s="29"/>
      <c r="M17" s="29"/>
      <c r="N17" s="29"/>
      <c r="O17" s="29"/>
      <c r="P17" s="29"/>
      <c r="Q17" s="29"/>
    </row>
    <row r="18">
      <c r="A18" s="31">
        <v>2.0</v>
      </c>
      <c r="B18" s="32" t="s">
        <v>117</v>
      </c>
      <c r="C18" s="31" t="s">
        <v>69</v>
      </c>
      <c r="D18" s="31" t="s">
        <v>55</v>
      </c>
      <c r="E18" s="33" t="str">
        <f t="array" ref="E18">XLOOKUP(D18,'Teams Page'!A:A,'Teams Page'!B:B)</f>
        <v>POR</v>
      </c>
      <c r="F18" s="29" t="str">
        <f t="shared" si="1"/>
        <v>HOU</v>
      </c>
      <c r="G18" s="35"/>
      <c r="H18" s="29"/>
      <c r="I18" s="29"/>
      <c r="J18" s="29"/>
      <c r="K18" s="29"/>
      <c r="L18" s="29"/>
      <c r="M18" s="29"/>
      <c r="N18" s="29"/>
      <c r="O18" s="29"/>
      <c r="P18" s="29"/>
      <c r="Q18" s="29"/>
    </row>
    <row r="19">
      <c r="A19" s="31">
        <v>27.0</v>
      </c>
      <c r="B19" s="32" t="s">
        <v>118</v>
      </c>
      <c r="C19" s="31" t="s">
        <v>69</v>
      </c>
      <c r="D19" s="31" t="s">
        <v>42</v>
      </c>
      <c r="E19" s="33" t="str">
        <f t="array" ref="E19">XLOOKUP(D19,'Teams Page'!A:A,'Teams Page'!B:B)</f>
        <v>PHX</v>
      </c>
      <c r="F19" s="29" t="str">
        <f t="shared" si="1"/>
        <v>SAC</v>
      </c>
      <c r="G19" s="35"/>
      <c r="H19" s="29"/>
      <c r="I19" s="29"/>
      <c r="J19" s="29"/>
      <c r="K19" s="29"/>
      <c r="L19" s="29"/>
      <c r="M19" s="29"/>
      <c r="N19" s="29"/>
      <c r="O19" s="29"/>
      <c r="P19" s="29"/>
      <c r="Q19" s="29"/>
    </row>
    <row r="20">
      <c r="A20" s="31">
        <v>35.0</v>
      </c>
      <c r="B20" s="32" t="s">
        <v>119</v>
      </c>
      <c r="C20" s="31" t="s">
        <v>69</v>
      </c>
      <c r="D20" s="31" t="s">
        <v>37</v>
      </c>
      <c r="E20" s="33" t="str">
        <f t="array" ref="E20">XLOOKUP(D20,'Teams Page'!A:A,'Teams Page'!B:B)</f>
        <v>WAS</v>
      </c>
      <c r="F20" s="29" t="str">
        <f t="shared" si="1"/>
        <v>CHI</v>
      </c>
      <c r="G20" s="35"/>
      <c r="H20" s="29"/>
      <c r="I20" s="29"/>
      <c r="J20" s="29"/>
      <c r="K20" s="29"/>
      <c r="L20" s="29"/>
      <c r="M20" s="29"/>
      <c r="N20" s="29"/>
      <c r="O20" s="29"/>
      <c r="P20" s="29"/>
      <c r="Q20" s="29"/>
    </row>
    <row r="21">
      <c r="A21" s="31">
        <v>3.0</v>
      </c>
      <c r="B21" s="32" t="s">
        <v>120</v>
      </c>
      <c r="C21" s="31" t="s">
        <v>61</v>
      </c>
      <c r="D21" s="31" t="s">
        <v>26</v>
      </c>
      <c r="E21" s="33" t="str">
        <f t="array" ref="E21">XLOOKUP(D21,'Teams Page'!A:A,'Teams Page'!B:B)</f>
        <v>ATL</v>
      </c>
      <c r="F21" s="29" t="str">
        <f t="shared" si="1"/>
        <v>MIN</v>
      </c>
      <c r="G21" s="35"/>
      <c r="H21" s="29"/>
      <c r="I21" s="29"/>
      <c r="J21" s="29"/>
      <c r="K21" s="29"/>
      <c r="L21" s="29"/>
      <c r="M21" s="29"/>
      <c r="N21" s="29"/>
      <c r="O21" s="29"/>
      <c r="P21" s="29"/>
      <c r="Q21" s="29"/>
    </row>
    <row r="22">
      <c r="A22" s="31">
        <v>7.0</v>
      </c>
      <c r="B22" s="32" t="s">
        <v>121</v>
      </c>
      <c r="C22" s="31" t="s">
        <v>83</v>
      </c>
      <c r="D22" s="31" t="s">
        <v>37</v>
      </c>
      <c r="E22" s="33" t="str">
        <f t="array" ref="E22">XLOOKUP(D22,'Teams Page'!A:A,'Teams Page'!B:B)</f>
        <v>WAS</v>
      </c>
      <c r="F22" s="29" t="str">
        <f t="shared" si="1"/>
        <v>CHI</v>
      </c>
      <c r="G22" s="35" t="s">
        <v>122</v>
      </c>
      <c r="H22" s="28" t="s">
        <v>123</v>
      </c>
      <c r="I22" s="29"/>
      <c r="J22" s="29"/>
      <c r="K22" s="29"/>
      <c r="L22" s="29"/>
      <c r="M22" s="29"/>
      <c r="N22" s="29"/>
      <c r="O22" s="29"/>
      <c r="P22" s="29"/>
      <c r="Q22" s="29"/>
    </row>
    <row r="23">
      <c r="A23" s="31">
        <v>32.0</v>
      </c>
      <c r="B23" s="32" t="s">
        <v>124</v>
      </c>
      <c r="C23" s="31" t="s">
        <v>83</v>
      </c>
      <c r="D23" s="31" t="s">
        <v>26</v>
      </c>
      <c r="E23" s="33" t="str">
        <f t="array" ref="E23">XLOOKUP(D23,'Teams Page'!A:A,'Teams Page'!B:B)</f>
        <v>ATL</v>
      </c>
      <c r="F23" s="29" t="str">
        <f t="shared" si="1"/>
        <v>MIN</v>
      </c>
      <c r="G23" s="49" t="s">
        <v>84</v>
      </c>
      <c r="H23" s="50" t="s">
        <v>39</v>
      </c>
      <c r="I23" s="29"/>
      <c r="J23" s="29"/>
      <c r="K23" s="29"/>
      <c r="L23" s="29"/>
      <c r="M23" s="29"/>
      <c r="N23" s="29"/>
      <c r="O23" s="29"/>
      <c r="P23" s="29"/>
      <c r="Q23" s="29"/>
    </row>
    <row r="24">
      <c r="A24" s="31">
        <v>2.0</v>
      </c>
      <c r="B24" s="32" t="s">
        <v>125</v>
      </c>
      <c r="C24" s="31" t="s">
        <v>105</v>
      </c>
      <c r="D24" s="31" t="s">
        <v>30</v>
      </c>
      <c r="E24" s="33" t="str">
        <f t="array" ref="E24">XLOOKUP(D24,'Teams Page'!A:A,'Teams Page'!B:B)</f>
        <v>CHI</v>
      </c>
      <c r="F24" s="29" t="str">
        <f t="shared" si="1"/>
        <v>WAS</v>
      </c>
      <c r="G24" s="49" t="s">
        <v>87</v>
      </c>
      <c r="H24" s="51" t="s">
        <v>38</v>
      </c>
      <c r="I24" s="29"/>
      <c r="J24" s="29"/>
      <c r="K24" s="29"/>
      <c r="L24" s="29"/>
      <c r="M24" s="29"/>
      <c r="N24" s="29"/>
      <c r="O24" s="29"/>
      <c r="P24" s="29"/>
      <c r="Q24" s="29"/>
    </row>
    <row r="25">
      <c r="A25" s="31">
        <v>7.0</v>
      </c>
      <c r="B25" s="32" t="s">
        <v>126</v>
      </c>
      <c r="C25" s="31" t="s">
        <v>69</v>
      </c>
      <c r="D25" s="31" t="s">
        <v>52</v>
      </c>
      <c r="E25" s="33" t="str">
        <f t="array" ref="E25">XLOOKUP(D25,'Teams Page'!A:A,'Teams Page'!B:B)</f>
        <v>PHI</v>
      </c>
      <c r="F25" s="29" t="str">
        <f t="shared" si="1"/>
        <v>ORL</v>
      </c>
      <c r="G25" s="49" t="s">
        <v>102</v>
      </c>
      <c r="H25" s="51" t="s">
        <v>53</v>
      </c>
      <c r="I25" s="29"/>
      <c r="J25" s="29"/>
      <c r="K25" s="29"/>
      <c r="L25" s="29"/>
      <c r="M25" s="29"/>
      <c r="N25" s="29"/>
      <c r="O25" s="29"/>
      <c r="P25" s="29"/>
      <c r="Q25" s="29"/>
    </row>
    <row r="26">
      <c r="A26" s="31">
        <v>5.0</v>
      </c>
      <c r="B26" s="32" t="s">
        <v>127</v>
      </c>
      <c r="C26" s="31" t="s">
        <v>79</v>
      </c>
      <c r="D26" s="31" t="s">
        <v>31</v>
      </c>
      <c r="E26" s="33" t="str">
        <f t="array" ref="E26">XLOOKUP(D26,'Teams Page'!A:A,'Teams Page'!B:B)</f>
        <v>ORL</v>
      </c>
      <c r="F26" s="29" t="str">
        <f t="shared" si="1"/>
        <v>PHI</v>
      </c>
      <c r="G26" s="49" t="s">
        <v>85</v>
      </c>
      <c r="H26" s="52" t="s">
        <v>49</v>
      </c>
      <c r="I26" s="29"/>
      <c r="J26" s="29"/>
      <c r="K26" s="29"/>
      <c r="L26" s="29"/>
      <c r="M26" s="29"/>
      <c r="N26" s="29"/>
      <c r="O26" s="29"/>
      <c r="P26" s="29"/>
      <c r="Q26" s="29"/>
    </row>
    <row r="27">
      <c r="A27" s="31">
        <v>22.0</v>
      </c>
      <c r="B27" s="32" t="s">
        <v>128</v>
      </c>
      <c r="C27" s="31" t="s">
        <v>83</v>
      </c>
      <c r="D27" s="31" t="s">
        <v>40</v>
      </c>
      <c r="E27" s="33" t="str">
        <f t="array" ref="E27">XLOOKUP(D27,'Teams Page'!A:A,'Teams Page'!B:B)</f>
        <v>MEM</v>
      </c>
      <c r="F27" s="29" t="str">
        <f t="shared" si="1"/>
        <v>LAL</v>
      </c>
      <c r="G27" s="49" t="s">
        <v>103</v>
      </c>
      <c r="H27" s="51" t="s">
        <v>27</v>
      </c>
      <c r="I27" s="29"/>
      <c r="J27" s="29"/>
      <c r="K27" s="29"/>
      <c r="L27" s="29"/>
      <c r="M27" s="29"/>
      <c r="N27" s="29"/>
      <c r="O27" s="29"/>
      <c r="P27" s="29"/>
      <c r="Q27" s="29"/>
    </row>
    <row r="28">
      <c r="A28" s="31">
        <v>45.0</v>
      </c>
      <c r="B28" s="32" t="s">
        <v>129</v>
      </c>
      <c r="C28" s="31" t="s">
        <v>105</v>
      </c>
      <c r="D28" s="31" t="s">
        <v>32</v>
      </c>
      <c r="E28" s="33" t="str">
        <f t="array" ref="E28">XLOOKUP(D28,'Teams Page'!A:A,'Teams Page'!B:B)</f>
        <v>BOS</v>
      </c>
      <c r="F28" s="29" t="str">
        <f t="shared" si="1"/>
        <v>CHA</v>
      </c>
      <c r="G28" s="49" t="s">
        <v>90</v>
      </c>
      <c r="H28" s="52" t="s">
        <v>33</v>
      </c>
      <c r="I28" s="29"/>
      <c r="J28" s="29"/>
      <c r="K28" s="29"/>
      <c r="L28" s="29"/>
      <c r="M28" s="29"/>
      <c r="N28" s="29"/>
      <c r="O28" s="29"/>
      <c r="P28" s="29"/>
      <c r="Q28" s="29"/>
    </row>
    <row r="29">
      <c r="A29" s="31">
        <v>8.0</v>
      </c>
      <c r="B29" s="32" t="s">
        <v>130</v>
      </c>
      <c r="C29" s="31" t="s">
        <v>105</v>
      </c>
      <c r="D29" s="31" t="s">
        <v>26</v>
      </c>
      <c r="E29" s="33" t="str">
        <f t="array" ref="E29">XLOOKUP(D29,'Teams Page'!A:A,'Teams Page'!B:B)</f>
        <v>ATL</v>
      </c>
      <c r="F29" s="29" t="str">
        <f t="shared" si="1"/>
        <v>MIN</v>
      </c>
      <c r="G29" s="49" t="s">
        <v>91</v>
      </c>
      <c r="H29" s="51" t="s">
        <v>40</v>
      </c>
      <c r="I29" s="29"/>
      <c r="J29" s="29"/>
      <c r="K29" s="29"/>
      <c r="L29" s="29"/>
      <c r="M29" s="29"/>
      <c r="N29" s="29"/>
      <c r="O29" s="29"/>
      <c r="P29" s="29"/>
      <c r="Q29" s="29"/>
    </row>
    <row r="30">
      <c r="A30" s="31">
        <v>40.0</v>
      </c>
      <c r="B30" s="32" t="s">
        <v>131</v>
      </c>
      <c r="C30" s="31" t="s">
        <v>61</v>
      </c>
      <c r="D30" s="31" t="s">
        <v>34</v>
      </c>
      <c r="E30" s="33" t="str">
        <f t="array" ref="E30">XLOOKUP(D30,'Teams Page'!A:A,'Teams Page'!B:B)</f>
        <v>SAC</v>
      </c>
      <c r="F30" s="29" t="str">
        <f t="shared" si="1"/>
        <v>PHX</v>
      </c>
      <c r="G30" s="49" t="s">
        <v>81</v>
      </c>
      <c r="H30" s="51" t="s">
        <v>32</v>
      </c>
      <c r="I30" s="29"/>
      <c r="J30" s="29"/>
      <c r="K30" s="29"/>
      <c r="L30" s="29"/>
      <c r="M30" s="29"/>
      <c r="N30" s="29"/>
      <c r="O30" s="29"/>
      <c r="P30" s="29"/>
      <c r="Q30" s="29"/>
    </row>
    <row r="31">
      <c r="A31" s="31">
        <v>4.0</v>
      </c>
      <c r="B31" s="32" t="s">
        <v>132</v>
      </c>
      <c r="C31" s="31" t="s">
        <v>61</v>
      </c>
      <c r="D31" s="31" t="s">
        <v>45</v>
      </c>
      <c r="E31" s="33" t="str">
        <f t="array" ref="E31">XLOOKUP(D31,'Teams Page'!A:A,'Teams Page'!B:B)</f>
        <v>TOR</v>
      </c>
      <c r="F31" s="29" t="str">
        <f t="shared" si="1"/>
        <v>MIA</v>
      </c>
      <c r="G31" s="49" t="s">
        <v>109</v>
      </c>
      <c r="H31" s="51" t="s">
        <v>28</v>
      </c>
      <c r="I31" s="29"/>
      <c r="J31" s="29"/>
      <c r="K31" s="29"/>
      <c r="L31" s="29"/>
      <c r="M31" s="29"/>
      <c r="N31" s="29"/>
      <c r="O31" s="29"/>
      <c r="P31" s="29"/>
      <c r="Q31" s="29"/>
    </row>
    <row r="32">
      <c r="A32" s="31">
        <v>9.0</v>
      </c>
      <c r="B32" s="32" t="s">
        <v>133</v>
      </c>
      <c r="C32" s="31" t="s">
        <v>83</v>
      </c>
      <c r="D32" s="31" t="s">
        <v>45</v>
      </c>
      <c r="E32" s="33" t="str">
        <f t="array" ref="E32">XLOOKUP(D32,'Teams Page'!A:A,'Teams Page'!B:B)</f>
        <v>TOR</v>
      </c>
      <c r="F32" s="29" t="str">
        <f t="shared" si="1"/>
        <v>MIA</v>
      </c>
      <c r="G32" s="53" t="s">
        <v>73</v>
      </c>
      <c r="H32" s="51" t="s">
        <v>31</v>
      </c>
      <c r="I32" s="29"/>
      <c r="J32" s="29"/>
      <c r="K32" s="29"/>
      <c r="L32" s="29"/>
      <c r="M32" s="29"/>
      <c r="N32" s="29"/>
      <c r="O32" s="29"/>
      <c r="P32" s="29"/>
      <c r="Q32" s="29"/>
    </row>
    <row r="33">
      <c r="A33" s="31">
        <v>28.0</v>
      </c>
      <c r="B33" s="32" t="s">
        <v>134</v>
      </c>
      <c r="C33" s="31" t="s">
        <v>79</v>
      </c>
      <c r="D33" s="31" t="s">
        <v>41</v>
      </c>
      <c r="E33" s="33" t="str">
        <f t="array" ref="E33">XLOOKUP(D33,'Teams Page'!A:A,'Teams Page'!B:B)</f>
        <v>SAS</v>
      </c>
      <c r="F33" s="29" t="str">
        <f t="shared" si="1"/>
        <v>DEN</v>
      </c>
      <c r="G33" s="53" t="s">
        <v>113</v>
      </c>
      <c r="H33" s="51" t="s">
        <v>135</v>
      </c>
      <c r="I33" s="29"/>
      <c r="J33" s="29"/>
      <c r="K33" s="29"/>
      <c r="L33" s="29"/>
      <c r="M33" s="29"/>
      <c r="N33" s="29"/>
      <c r="O33" s="29"/>
      <c r="P33" s="29"/>
      <c r="Q33" s="29"/>
    </row>
    <row r="34">
      <c r="A34" s="31">
        <v>21.0</v>
      </c>
      <c r="B34" s="32" t="s">
        <v>136</v>
      </c>
      <c r="C34" s="31" t="s">
        <v>61</v>
      </c>
      <c r="D34" s="31" t="s">
        <v>49</v>
      </c>
      <c r="E34" s="33" t="str">
        <f t="array" ref="E34">XLOOKUP(D34,'Teams Page'!A:A,'Teams Page'!B:B)</f>
        <v>CLE</v>
      </c>
      <c r="F34" s="29" t="str">
        <f t="shared" si="1"/>
        <v>IND</v>
      </c>
      <c r="G34" s="53" t="s">
        <v>96</v>
      </c>
      <c r="H34" s="51" t="s">
        <v>25</v>
      </c>
      <c r="I34" s="29"/>
      <c r="J34" s="29"/>
      <c r="K34" s="29"/>
      <c r="L34" s="29"/>
      <c r="M34" s="29"/>
      <c r="N34" s="29"/>
      <c r="O34" s="29"/>
      <c r="P34" s="29"/>
      <c r="Q34" s="29"/>
    </row>
    <row r="35">
      <c r="A35" s="31">
        <v>21.0</v>
      </c>
      <c r="B35" s="32" t="s">
        <v>137</v>
      </c>
      <c r="C35" s="31" t="s">
        <v>61</v>
      </c>
      <c r="D35" s="31" t="s">
        <v>42</v>
      </c>
      <c r="E35" s="33" t="str">
        <f t="array" ref="E35">XLOOKUP(D35,'Teams Page'!A:A,'Teams Page'!B:B)</f>
        <v>PHX</v>
      </c>
      <c r="F35" s="29" t="str">
        <f t="shared" si="1"/>
        <v>SAC</v>
      </c>
      <c r="G35" s="53" t="s">
        <v>77</v>
      </c>
      <c r="H35" s="52" t="s">
        <v>37</v>
      </c>
      <c r="I35" s="29"/>
      <c r="J35" s="29"/>
      <c r="K35" s="29"/>
      <c r="L35" s="29"/>
      <c r="M35" s="29"/>
      <c r="N35" s="29"/>
      <c r="O35" s="29"/>
      <c r="P35" s="29"/>
      <c r="Q35" s="29"/>
    </row>
    <row r="36">
      <c r="A36" s="31">
        <v>20.0</v>
      </c>
      <c r="B36" s="32" t="s">
        <v>138</v>
      </c>
      <c r="C36" s="31" t="s">
        <v>83</v>
      </c>
      <c r="D36" s="31" t="s">
        <v>32</v>
      </c>
      <c r="E36" s="33" t="str">
        <f t="array" ref="E36">XLOOKUP(D36,'Teams Page'!A:A,'Teams Page'!B:B)</f>
        <v>BOS</v>
      </c>
      <c r="F36" s="29" t="str">
        <f t="shared" si="1"/>
        <v>CHA</v>
      </c>
      <c r="G36" s="53" t="s">
        <v>99</v>
      </c>
      <c r="H36" s="51" t="s">
        <v>43</v>
      </c>
      <c r="I36" s="29"/>
      <c r="J36" s="29"/>
      <c r="K36" s="29"/>
      <c r="L36" s="29"/>
      <c r="M36" s="29"/>
      <c r="N36" s="29"/>
      <c r="O36" s="29"/>
      <c r="P36" s="29"/>
      <c r="Q36" s="29"/>
    </row>
    <row r="37">
      <c r="A37" s="31">
        <v>3.0</v>
      </c>
      <c r="B37" s="32" t="s">
        <v>139</v>
      </c>
      <c r="C37" s="31" t="s">
        <v>83</v>
      </c>
      <c r="D37" s="31" t="s">
        <v>42</v>
      </c>
      <c r="E37" s="33" t="str">
        <f t="array" ref="E37">XLOOKUP(D37,'Teams Page'!A:A,'Teams Page'!B:B)</f>
        <v>PHX</v>
      </c>
      <c r="F37" s="29" t="str">
        <f t="shared" si="1"/>
        <v>SAC</v>
      </c>
      <c r="G37" s="53" t="s">
        <v>107</v>
      </c>
      <c r="H37" s="52" t="s">
        <v>48</v>
      </c>
      <c r="I37" s="29"/>
      <c r="J37" s="29"/>
      <c r="K37" s="29"/>
      <c r="L37" s="29"/>
      <c r="M37" s="29"/>
      <c r="N37" s="29"/>
      <c r="O37" s="29"/>
      <c r="P37" s="29"/>
      <c r="Q37" s="29"/>
    </row>
    <row r="38">
      <c r="A38" s="31">
        <v>5.0</v>
      </c>
      <c r="B38" s="32" t="s">
        <v>140</v>
      </c>
      <c r="C38" s="31" t="s">
        <v>83</v>
      </c>
      <c r="D38" s="31" t="s">
        <v>25</v>
      </c>
      <c r="E38" s="33" t="str">
        <f t="array" ref="E38">XLOOKUP(D38,'Teams Page'!A:A,'Teams Page'!B:B)</f>
        <v>MIL</v>
      </c>
      <c r="F38" s="29" t="str">
        <f t="shared" si="1"/>
        <v>OKC</v>
      </c>
      <c r="G38" s="53" t="s">
        <v>115</v>
      </c>
      <c r="H38" s="51" t="s">
        <v>42</v>
      </c>
      <c r="I38" s="29"/>
      <c r="J38" s="29"/>
      <c r="K38" s="29"/>
      <c r="L38" s="29"/>
      <c r="M38" s="29"/>
      <c r="N38" s="29"/>
      <c r="O38" s="29"/>
      <c r="P38" s="29"/>
      <c r="Q38" s="29"/>
    </row>
    <row r="39">
      <c r="A39" s="31">
        <v>3.0</v>
      </c>
      <c r="B39" s="32" t="s">
        <v>141</v>
      </c>
      <c r="C39" s="31" t="s">
        <v>83</v>
      </c>
      <c r="D39" s="31" t="s">
        <v>25</v>
      </c>
      <c r="E39" s="33" t="str">
        <f t="array" ref="E39">XLOOKUP(D39,'Teams Page'!A:A,'Teams Page'!B:B)</f>
        <v>MIL</v>
      </c>
      <c r="F39" s="29" t="str">
        <f t="shared" si="1"/>
        <v>OKC</v>
      </c>
      <c r="G39" s="53" t="s">
        <v>93</v>
      </c>
      <c r="H39" s="51" t="s">
        <v>26</v>
      </c>
      <c r="I39" s="29"/>
      <c r="J39" s="29"/>
      <c r="K39" s="29"/>
      <c r="L39" s="29"/>
      <c r="M39" s="29"/>
      <c r="N39" s="29"/>
      <c r="O39" s="29"/>
      <c r="P39" s="29"/>
      <c r="Q39" s="29"/>
    </row>
    <row r="40">
      <c r="A40" s="31">
        <v>4.0</v>
      </c>
      <c r="B40" s="32" t="s">
        <v>142</v>
      </c>
      <c r="C40" s="31" t="s">
        <v>105</v>
      </c>
      <c r="D40" s="31" t="s">
        <v>32</v>
      </c>
      <c r="E40" s="33" t="str">
        <f t="array" ref="E40">XLOOKUP(D40,'Teams Page'!A:A,'Teams Page'!B:B)</f>
        <v>BOS</v>
      </c>
      <c r="F40" s="29" t="str">
        <f t="shared" si="1"/>
        <v>CHA</v>
      </c>
      <c r="G40" s="53" t="s">
        <v>70</v>
      </c>
      <c r="H40" s="51" t="s">
        <v>45</v>
      </c>
      <c r="I40" s="29"/>
      <c r="J40" s="29"/>
      <c r="K40" s="29"/>
      <c r="L40" s="29"/>
      <c r="M40" s="29"/>
      <c r="N40" s="29"/>
      <c r="O40" s="29"/>
      <c r="P40" s="29"/>
      <c r="Q40" s="29"/>
    </row>
    <row r="41">
      <c r="A41" s="31">
        <v>9.0</v>
      </c>
      <c r="B41" s="32" t="s">
        <v>143</v>
      </c>
      <c r="C41" s="31" t="s">
        <v>61</v>
      </c>
      <c r="D41" s="31" t="s">
        <v>29</v>
      </c>
      <c r="E41" s="33" t="str">
        <f t="array" ref="E41">XLOOKUP(D41,'Teams Page'!A:A,'Teams Page'!B:B)</f>
        <v>OKC</v>
      </c>
      <c r="F41" s="29" t="str">
        <f t="shared" si="1"/>
        <v>MIL</v>
      </c>
      <c r="G41" s="53" t="s">
        <v>110</v>
      </c>
      <c r="H41" s="52" t="s">
        <v>55</v>
      </c>
      <c r="I41" s="29"/>
      <c r="J41" s="29"/>
      <c r="K41" s="29"/>
      <c r="L41" s="29"/>
      <c r="M41" s="29"/>
      <c r="N41" s="29"/>
      <c r="O41" s="29"/>
      <c r="P41" s="29"/>
      <c r="Q41" s="29"/>
    </row>
    <row r="42">
      <c r="A42" s="31">
        <v>22.0</v>
      </c>
      <c r="B42" s="32" t="s">
        <v>144</v>
      </c>
      <c r="C42" s="31" t="s">
        <v>105</v>
      </c>
      <c r="D42" s="31" t="s">
        <v>25</v>
      </c>
      <c r="E42" s="33" t="str">
        <f t="array" ref="E42">XLOOKUP(D42,'Teams Page'!A:A,'Teams Page'!B:B)</f>
        <v>MIL</v>
      </c>
      <c r="F42" s="29" t="str">
        <f t="shared" si="1"/>
        <v>OKC</v>
      </c>
      <c r="G42" s="53" t="s">
        <v>76</v>
      </c>
      <c r="H42" s="51" t="s">
        <v>30</v>
      </c>
      <c r="I42" s="29"/>
      <c r="J42" s="29"/>
      <c r="K42" s="29"/>
      <c r="L42" s="29"/>
      <c r="M42" s="29"/>
      <c r="N42" s="29"/>
      <c r="O42" s="29"/>
      <c r="P42" s="29"/>
      <c r="Q42" s="29"/>
    </row>
    <row r="43">
      <c r="A43" s="31">
        <v>42.0</v>
      </c>
      <c r="B43" s="32" t="s">
        <v>145</v>
      </c>
      <c r="C43" s="31" t="s">
        <v>69</v>
      </c>
      <c r="D43" s="31" t="s">
        <v>32</v>
      </c>
      <c r="E43" s="33" t="str">
        <f t="array" ref="E43">XLOOKUP(D43,'Teams Page'!A:A,'Teams Page'!B:B)</f>
        <v>BOS</v>
      </c>
      <c r="F43" s="29" t="str">
        <f t="shared" si="1"/>
        <v>CHA</v>
      </c>
      <c r="G43" s="53" t="s">
        <v>116</v>
      </c>
      <c r="H43" s="51" t="s">
        <v>34</v>
      </c>
      <c r="I43" s="29"/>
      <c r="J43" s="29"/>
      <c r="K43" s="29"/>
      <c r="L43" s="29"/>
      <c r="M43" s="29"/>
      <c r="N43" s="29"/>
      <c r="O43" s="29"/>
      <c r="P43" s="29"/>
      <c r="Q43" s="29"/>
    </row>
    <row r="44">
      <c r="A44" s="31">
        <v>35.0</v>
      </c>
      <c r="B44" s="32" t="s">
        <v>146</v>
      </c>
      <c r="C44" s="31" t="s">
        <v>69</v>
      </c>
      <c r="D44" s="31" t="s">
        <v>31</v>
      </c>
      <c r="E44" s="33" t="str">
        <f t="array" ref="E44">XLOOKUP(D44,'Teams Page'!A:A,'Teams Page'!B:B)</f>
        <v>ORL</v>
      </c>
      <c r="F44" s="29" t="str">
        <f t="shared" si="1"/>
        <v>PHI</v>
      </c>
      <c r="G44" s="53" t="s">
        <v>106</v>
      </c>
      <c r="H44" s="52" t="s">
        <v>50</v>
      </c>
      <c r="I44" s="29"/>
      <c r="J44" s="29"/>
      <c r="K44" s="29"/>
      <c r="L44" s="29"/>
      <c r="M44" s="29"/>
      <c r="N44" s="29"/>
      <c r="O44" s="29"/>
      <c r="P44" s="29"/>
      <c r="Q44" s="29"/>
    </row>
    <row r="45">
      <c r="A45" s="31">
        <v>17.0</v>
      </c>
      <c r="B45" s="32" t="s">
        <v>147</v>
      </c>
      <c r="C45" s="31" t="s">
        <v>83</v>
      </c>
      <c r="D45" s="31" t="s">
        <v>30</v>
      </c>
      <c r="E45" s="33" t="str">
        <f t="array" ref="E45">XLOOKUP(D45,'Teams Page'!A:A,'Teams Page'!B:B)</f>
        <v>CHI</v>
      </c>
      <c r="F45" s="29" t="str">
        <f t="shared" si="1"/>
        <v>WAS</v>
      </c>
      <c r="G45" s="53" t="s">
        <v>94</v>
      </c>
      <c r="H45" s="52" t="s">
        <v>51</v>
      </c>
      <c r="I45" s="29"/>
      <c r="J45" s="29"/>
      <c r="K45" s="29"/>
      <c r="L45" s="29"/>
      <c r="M45" s="29"/>
      <c r="N45" s="29"/>
      <c r="O45" s="29"/>
      <c r="P45" s="29"/>
      <c r="Q45" s="29"/>
    </row>
    <row r="46">
      <c r="A46" s="31">
        <v>18.0</v>
      </c>
      <c r="B46" s="32" t="s">
        <v>148</v>
      </c>
      <c r="C46" s="31" t="s">
        <v>79</v>
      </c>
      <c r="D46" s="31" t="s">
        <v>40</v>
      </c>
      <c r="E46" s="33" t="str">
        <f t="array" ref="E46">XLOOKUP(D46,'Teams Page'!A:A,'Teams Page'!B:B)</f>
        <v>MEM</v>
      </c>
      <c r="F46" s="29" t="str">
        <f t="shared" si="1"/>
        <v>LAL</v>
      </c>
      <c r="G46" s="53" t="s">
        <v>74</v>
      </c>
      <c r="H46" s="51" t="s">
        <v>149</v>
      </c>
      <c r="I46" s="29"/>
      <c r="J46" s="29"/>
      <c r="K46" s="29"/>
      <c r="L46" s="29"/>
      <c r="M46" s="29"/>
      <c r="N46" s="29"/>
      <c r="O46" s="29"/>
      <c r="P46" s="29"/>
      <c r="Q46" s="29"/>
    </row>
    <row r="47">
      <c r="A47" s="31">
        <v>40.0</v>
      </c>
      <c r="B47" s="32" t="s">
        <v>150</v>
      </c>
      <c r="C47" s="31" t="s">
        <v>69</v>
      </c>
      <c r="D47" s="31" t="s">
        <v>32</v>
      </c>
      <c r="E47" s="33" t="str">
        <f t="array" ref="E47">XLOOKUP(D47,'Teams Page'!A:A,'Teams Page'!B:B)</f>
        <v>BOS</v>
      </c>
      <c r="F47" s="29" t="str">
        <f t="shared" si="1"/>
        <v>CHA</v>
      </c>
      <c r="G47" s="53" t="s">
        <v>71</v>
      </c>
      <c r="H47" s="51" t="s">
        <v>46</v>
      </c>
      <c r="I47" s="29"/>
      <c r="J47" s="29"/>
      <c r="K47" s="29"/>
      <c r="L47" s="29"/>
      <c r="M47" s="29"/>
      <c r="N47" s="29"/>
      <c r="O47" s="29"/>
      <c r="P47" s="29"/>
      <c r="Q47" s="29"/>
    </row>
    <row r="48">
      <c r="A48" s="31">
        <v>12.0</v>
      </c>
      <c r="B48" s="32" t="s">
        <v>151</v>
      </c>
      <c r="C48" s="31" t="s">
        <v>61</v>
      </c>
      <c r="D48" s="31" t="s">
        <v>35</v>
      </c>
      <c r="E48" s="33" t="str">
        <f t="array" ref="E48">XLOOKUP(D48,'Teams Page'!A:A,'Teams Page'!B:B)</f>
        <v>CHA</v>
      </c>
      <c r="F48" s="29" t="str">
        <f t="shared" si="1"/>
        <v>BOS</v>
      </c>
      <c r="G48" s="53" t="s">
        <v>80</v>
      </c>
      <c r="H48" s="51" t="s">
        <v>35</v>
      </c>
      <c r="I48" s="29"/>
      <c r="J48" s="29"/>
      <c r="K48" s="29"/>
      <c r="L48" s="29"/>
      <c r="M48" s="29"/>
      <c r="N48" s="29"/>
      <c r="O48" s="29"/>
      <c r="P48" s="29"/>
      <c r="Q48" s="29"/>
    </row>
    <row r="49">
      <c r="A49" s="31">
        <v>13.0</v>
      </c>
      <c r="B49" s="32" t="s">
        <v>152</v>
      </c>
      <c r="C49" s="31" t="s">
        <v>83</v>
      </c>
      <c r="D49" s="31" t="s">
        <v>26</v>
      </c>
      <c r="E49" s="33" t="str">
        <f t="array" ref="E49">XLOOKUP(D49,'Teams Page'!A:A,'Teams Page'!B:B)</f>
        <v>ATL</v>
      </c>
      <c r="F49" s="29" t="str">
        <f t="shared" si="1"/>
        <v>MIN</v>
      </c>
      <c r="G49" s="53" t="s">
        <v>112</v>
      </c>
      <c r="H49" s="51" t="s">
        <v>44</v>
      </c>
      <c r="I49" s="29"/>
      <c r="J49" s="29"/>
      <c r="K49" s="29"/>
      <c r="L49" s="29"/>
      <c r="M49" s="29"/>
      <c r="N49" s="29"/>
      <c r="O49" s="29"/>
      <c r="P49" s="29"/>
      <c r="Q49" s="29"/>
    </row>
    <row r="50">
      <c r="A50" s="31">
        <v>8.0</v>
      </c>
      <c r="B50" s="2" t="s">
        <v>153</v>
      </c>
      <c r="C50" s="31" t="s">
        <v>79</v>
      </c>
      <c r="D50" s="31" t="s">
        <v>32</v>
      </c>
      <c r="E50" s="33" t="str">
        <f t="array" ref="E50">XLOOKUP(D50,'Teams Page'!A:A,'Teams Page'!B:B)</f>
        <v>BOS</v>
      </c>
      <c r="F50" s="29" t="str">
        <f t="shared" si="1"/>
        <v>CHA</v>
      </c>
      <c r="G50" s="53" t="s">
        <v>97</v>
      </c>
      <c r="H50" s="52" t="s">
        <v>29</v>
      </c>
      <c r="I50" s="29"/>
      <c r="J50" s="29"/>
      <c r="K50" s="29"/>
      <c r="L50" s="29"/>
      <c r="M50" s="29"/>
      <c r="N50" s="29"/>
      <c r="O50" s="29"/>
      <c r="P50" s="29"/>
      <c r="Q50" s="29"/>
    </row>
    <row r="51">
      <c r="A51" s="31">
        <v>11.0</v>
      </c>
      <c r="B51" s="32" t="s">
        <v>154</v>
      </c>
      <c r="C51" s="31" t="s">
        <v>69</v>
      </c>
      <c r="D51" s="31" t="s">
        <v>42</v>
      </c>
      <c r="E51" s="33" t="str">
        <f t="array" ref="E51">XLOOKUP(D51,'Teams Page'!A:A,'Teams Page'!B:B)</f>
        <v>PHX</v>
      </c>
      <c r="F51" s="29" t="str">
        <f t="shared" si="1"/>
        <v>SAC</v>
      </c>
      <c r="G51" s="53" t="s">
        <v>88</v>
      </c>
      <c r="H51" s="51" t="s">
        <v>47</v>
      </c>
      <c r="I51" s="29"/>
      <c r="J51" s="29"/>
      <c r="K51" s="29"/>
      <c r="L51" s="29"/>
      <c r="M51" s="29"/>
      <c r="N51" s="29"/>
      <c r="O51" s="29"/>
      <c r="P51" s="29"/>
      <c r="Q51" s="29"/>
    </row>
    <row r="52">
      <c r="A52" s="31">
        <v>12.0</v>
      </c>
      <c r="B52" s="32" t="s">
        <v>155</v>
      </c>
      <c r="C52" s="31" t="s">
        <v>69</v>
      </c>
      <c r="D52" s="31" t="s">
        <v>25</v>
      </c>
      <c r="E52" s="33" t="str">
        <f t="array" ref="E52">XLOOKUP(D52,'Teams Page'!A:A,'Teams Page'!B:B)</f>
        <v>MIL</v>
      </c>
      <c r="F52" s="29" t="str">
        <f t="shared" si="1"/>
        <v>OKC</v>
      </c>
      <c r="G52" s="53" t="s">
        <v>100</v>
      </c>
      <c r="H52" s="51" t="s">
        <v>41</v>
      </c>
      <c r="I52" s="29"/>
      <c r="J52" s="29"/>
      <c r="K52" s="29"/>
      <c r="L52" s="29"/>
      <c r="M52" s="29"/>
      <c r="N52" s="29"/>
      <c r="O52" s="29"/>
      <c r="P52" s="29"/>
      <c r="Q52" s="29"/>
    </row>
    <row r="53">
      <c r="A53" s="31">
        <v>1.0</v>
      </c>
      <c r="B53" s="32" t="s">
        <v>156</v>
      </c>
      <c r="C53" s="31" t="s">
        <v>105</v>
      </c>
      <c r="D53" s="31" t="s">
        <v>42</v>
      </c>
      <c r="E53" s="33" t="str">
        <f t="array" ref="E53">XLOOKUP(D53,'Teams Page'!A:A,'Teams Page'!B:B)</f>
        <v>PHX</v>
      </c>
      <c r="F53" s="29" t="str">
        <f t="shared" si="1"/>
        <v>SAC</v>
      </c>
      <c r="G53" s="29"/>
      <c r="H53" s="29"/>
      <c r="I53" s="29"/>
      <c r="J53" s="29"/>
      <c r="K53" s="29"/>
      <c r="L53" s="29"/>
      <c r="M53" s="29"/>
      <c r="N53" s="29"/>
      <c r="O53" s="29"/>
      <c r="P53" s="29"/>
      <c r="Q53" s="29"/>
    </row>
    <row r="54">
      <c r="A54" s="31">
        <v>4.0</v>
      </c>
      <c r="B54" s="32" t="s">
        <v>157</v>
      </c>
      <c r="C54" s="31" t="s">
        <v>83</v>
      </c>
      <c r="D54" s="31" t="s">
        <v>36</v>
      </c>
      <c r="E54" s="33" t="str">
        <f t="array" ref="E54">XLOOKUP(D54,'Teams Page'!A:A,'Teams Page'!B:B)</f>
        <v>LAC</v>
      </c>
      <c r="F54" s="29" t="str">
        <f t="shared" si="1"/>
        <v>UTA</v>
      </c>
      <c r="G54" s="29"/>
      <c r="H54" s="29"/>
      <c r="I54" s="29"/>
      <c r="J54" s="29"/>
      <c r="K54" s="29"/>
      <c r="L54" s="29"/>
      <c r="M54" s="29"/>
      <c r="N54" s="29"/>
      <c r="O54" s="29"/>
      <c r="P54" s="29"/>
      <c r="Q54" s="29"/>
    </row>
    <row r="55">
      <c r="A55" s="31">
        <v>25.0</v>
      </c>
      <c r="B55" s="32" t="s">
        <v>158</v>
      </c>
      <c r="C55" s="31" t="s">
        <v>79</v>
      </c>
      <c r="D55" s="31" t="s">
        <v>45</v>
      </c>
      <c r="E55" s="33" t="str">
        <f t="array" ref="E55">XLOOKUP(D55,'Teams Page'!A:A,'Teams Page'!B:B)</f>
        <v>TOR</v>
      </c>
      <c r="F55" s="29" t="str">
        <f t="shared" si="1"/>
        <v>MIA</v>
      </c>
      <c r="G55" s="29"/>
      <c r="H55" s="29"/>
      <c r="I55" s="29"/>
      <c r="J55" s="29"/>
      <c r="K55" s="29"/>
      <c r="L55" s="29"/>
      <c r="M55" s="29"/>
      <c r="N55" s="29"/>
      <c r="O55" s="29"/>
      <c r="P55" s="29"/>
      <c r="Q55" s="29"/>
    </row>
    <row r="56">
      <c r="A56" s="31">
        <v>27.0</v>
      </c>
      <c r="B56" s="32" t="s">
        <v>159</v>
      </c>
      <c r="C56" s="31" t="s">
        <v>61</v>
      </c>
      <c r="D56" s="31" t="s">
        <v>32</v>
      </c>
      <c r="E56" s="33" t="str">
        <f t="array" ref="E56">XLOOKUP(D56,'Teams Page'!A:A,'Teams Page'!B:B)</f>
        <v>BOS</v>
      </c>
      <c r="F56" s="29" t="str">
        <f t="shared" si="1"/>
        <v>CHA</v>
      </c>
      <c r="G56" s="29"/>
      <c r="H56" s="29"/>
      <c r="I56" s="29"/>
      <c r="J56" s="29"/>
      <c r="K56" s="29"/>
      <c r="L56" s="29"/>
      <c r="M56" s="29"/>
      <c r="N56" s="29"/>
      <c r="O56" s="29"/>
      <c r="P56" s="29"/>
      <c r="Q56" s="29"/>
    </row>
    <row r="57">
      <c r="A57" s="31">
        <v>9.0</v>
      </c>
      <c r="B57" s="32" t="s">
        <v>160</v>
      </c>
      <c r="C57" s="31" t="s">
        <v>83</v>
      </c>
      <c r="D57" s="31" t="s">
        <v>32</v>
      </c>
      <c r="E57" s="33" t="str">
        <f t="array" ref="E57">XLOOKUP(D57,'Teams Page'!A:A,'Teams Page'!B:B)</f>
        <v>BOS</v>
      </c>
      <c r="F57" s="29" t="str">
        <f t="shared" si="1"/>
        <v>CHA</v>
      </c>
      <c r="G57" s="29"/>
      <c r="H57" s="29"/>
      <c r="I57" s="29"/>
      <c r="J57" s="29"/>
      <c r="K57" s="29"/>
      <c r="L57" s="29"/>
      <c r="M57" s="29"/>
      <c r="N57" s="29"/>
      <c r="O57" s="29"/>
      <c r="P57" s="29"/>
      <c r="Q57" s="29"/>
    </row>
    <row r="58">
      <c r="A58" s="31">
        <v>21.0</v>
      </c>
      <c r="B58" s="32" t="s">
        <v>161</v>
      </c>
      <c r="C58" s="31" t="s">
        <v>79</v>
      </c>
      <c r="D58" s="31" t="s">
        <v>38</v>
      </c>
      <c r="E58" s="33" t="str">
        <f t="array" ref="E58">XLOOKUP(D58,'Teams Page'!A:A,'Teams Page'!B:B)</f>
        <v>BKN</v>
      </c>
      <c r="F58" s="29" t="str">
        <f t="shared" si="1"/>
        <v>NYK</v>
      </c>
      <c r="G58" s="29"/>
      <c r="H58" s="29"/>
      <c r="I58" s="29"/>
      <c r="J58" s="29"/>
      <c r="K58" s="29"/>
      <c r="L58" s="29"/>
      <c r="M58" s="29"/>
      <c r="N58" s="29"/>
      <c r="O58" s="29"/>
      <c r="P58" s="29"/>
      <c r="Q58" s="29"/>
    </row>
    <row r="59">
      <c r="A59" s="31">
        <v>0.0</v>
      </c>
      <c r="B59" s="32" t="s">
        <v>162</v>
      </c>
      <c r="C59" s="31" t="s">
        <v>61</v>
      </c>
      <c r="D59" s="31" t="s">
        <v>43</v>
      </c>
      <c r="E59" s="33" t="str">
        <f t="array" ref="E59">XLOOKUP(D59,'Teams Page'!A:A,'Teams Page'!B:B)</f>
        <v>DEN</v>
      </c>
      <c r="F59" s="29" t="str">
        <f t="shared" si="1"/>
        <v>SAS</v>
      </c>
      <c r="G59" s="29"/>
      <c r="H59" s="29"/>
      <c r="I59" s="29"/>
      <c r="J59" s="29"/>
      <c r="K59" s="29"/>
      <c r="L59" s="29"/>
      <c r="M59" s="29"/>
      <c r="N59" s="29"/>
      <c r="O59" s="29"/>
      <c r="P59" s="29"/>
      <c r="Q59" s="29"/>
    </row>
    <row r="60">
      <c r="A60" s="31">
        <v>1.0</v>
      </c>
      <c r="B60" s="32" t="s">
        <v>163</v>
      </c>
      <c r="C60" s="31" t="s">
        <v>61</v>
      </c>
      <c r="D60" s="31" t="s">
        <v>38</v>
      </c>
      <c r="E60" s="33" t="str">
        <f t="array" ref="E60">XLOOKUP(D60,'Teams Page'!A:A,'Teams Page'!B:B)</f>
        <v>BKN</v>
      </c>
      <c r="F60" s="29" t="str">
        <f t="shared" si="1"/>
        <v>NYK</v>
      </c>
      <c r="G60" s="29"/>
      <c r="H60" s="29"/>
      <c r="I60" s="29"/>
      <c r="J60" s="29"/>
      <c r="K60" s="29"/>
      <c r="L60" s="29"/>
      <c r="M60" s="29"/>
      <c r="N60" s="29"/>
      <c r="O60" s="29"/>
      <c r="P60" s="29"/>
      <c r="Q60" s="29"/>
    </row>
    <row r="61">
      <c r="A61" s="31">
        <v>0.0</v>
      </c>
      <c r="B61" s="32" t="s">
        <v>164</v>
      </c>
      <c r="C61" s="31" t="s">
        <v>79</v>
      </c>
      <c r="D61" s="31" t="s">
        <v>35</v>
      </c>
      <c r="E61" s="33" t="str">
        <f t="array" ref="E61">XLOOKUP(D61,'Teams Page'!A:A,'Teams Page'!B:B)</f>
        <v>CHA</v>
      </c>
      <c r="F61" s="29" t="str">
        <f t="shared" si="1"/>
        <v>BOS</v>
      </c>
      <c r="G61" s="29"/>
      <c r="H61" s="29"/>
      <c r="I61" s="29"/>
      <c r="J61" s="29"/>
      <c r="K61" s="29"/>
      <c r="L61" s="29"/>
      <c r="M61" s="29"/>
      <c r="N61" s="29"/>
      <c r="O61" s="29"/>
      <c r="P61" s="29"/>
      <c r="Q61" s="29"/>
    </row>
    <row r="62">
      <c r="A62" s="31">
        <v>12.0</v>
      </c>
      <c r="B62" s="32" t="s">
        <v>165</v>
      </c>
      <c r="C62" s="31" t="s">
        <v>79</v>
      </c>
      <c r="D62" s="31" t="s">
        <v>32</v>
      </c>
      <c r="E62" s="33" t="str">
        <f t="array" ref="E62">XLOOKUP(D62,'Teams Page'!A:A,'Teams Page'!B:B)</f>
        <v>BOS</v>
      </c>
      <c r="F62" s="29" t="str">
        <f t="shared" si="1"/>
        <v>CHA</v>
      </c>
      <c r="G62" s="29"/>
      <c r="H62" s="29"/>
      <c r="I62" s="29"/>
      <c r="J62" s="29"/>
      <c r="K62" s="29"/>
      <c r="L62" s="29"/>
      <c r="M62" s="29"/>
      <c r="N62" s="29"/>
      <c r="O62" s="29"/>
      <c r="P62" s="29"/>
      <c r="Q62" s="29"/>
    </row>
    <row r="63">
      <c r="A63" s="31">
        <v>11.0</v>
      </c>
      <c r="B63" s="32" t="s">
        <v>166</v>
      </c>
      <c r="C63" s="31" t="s">
        <v>105</v>
      </c>
      <c r="D63" s="31" t="s">
        <v>55</v>
      </c>
      <c r="E63" s="33" t="str">
        <f t="array" ref="E63">XLOOKUP(D63,'Teams Page'!A:A,'Teams Page'!B:B)</f>
        <v>POR</v>
      </c>
      <c r="F63" s="29" t="str">
        <f t="shared" si="1"/>
        <v>HOU</v>
      </c>
      <c r="G63" s="29"/>
      <c r="H63" s="29"/>
      <c r="I63" s="29"/>
      <c r="J63" s="29"/>
      <c r="K63" s="29"/>
      <c r="L63" s="29"/>
      <c r="M63" s="29"/>
      <c r="N63" s="29"/>
      <c r="O63" s="29"/>
      <c r="P63" s="29"/>
      <c r="Q63" s="29"/>
    </row>
    <row r="64">
      <c r="A64" s="31">
        <v>13.0</v>
      </c>
      <c r="B64" s="32" t="s">
        <v>167</v>
      </c>
      <c r="C64" s="31" t="s">
        <v>83</v>
      </c>
      <c r="D64" s="31" t="s">
        <v>38</v>
      </c>
      <c r="E64" s="33" t="str">
        <f t="array" ref="E64">XLOOKUP(D64,'Teams Page'!A:A,'Teams Page'!B:B)</f>
        <v>BKN</v>
      </c>
      <c r="F64" s="29" t="str">
        <f t="shared" si="1"/>
        <v>NYK</v>
      </c>
      <c r="G64" s="29"/>
      <c r="H64" s="29"/>
      <c r="I64" s="29"/>
      <c r="J64" s="29"/>
      <c r="K64" s="29"/>
      <c r="L64" s="29"/>
      <c r="M64" s="29"/>
      <c r="N64" s="29"/>
      <c r="O64" s="29"/>
      <c r="P64" s="29"/>
      <c r="Q64" s="29"/>
    </row>
    <row r="65">
      <c r="A65" s="31">
        <v>2.0</v>
      </c>
      <c r="B65" s="32" t="s">
        <v>168</v>
      </c>
      <c r="C65" s="31" t="s">
        <v>61</v>
      </c>
      <c r="D65" s="31" t="s">
        <v>38</v>
      </c>
      <c r="E65" s="33" t="str">
        <f t="array" ref="E65">XLOOKUP(D65,'Teams Page'!A:A,'Teams Page'!B:B)</f>
        <v>BKN</v>
      </c>
      <c r="F65" s="29" t="str">
        <f t="shared" si="1"/>
        <v>NYK</v>
      </c>
      <c r="G65" s="29"/>
      <c r="H65" s="29"/>
      <c r="I65" s="29"/>
      <c r="J65" s="29"/>
      <c r="K65" s="29"/>
      <c r="L65" s="29"/>
      <c r="M65" s="29"/>
      <c r="N65" s="29"/>
      <c r="O65" s="29"/>
      <c r="P65" s="29"/>
      <c r="Q65" s="29"/>
    </row>
    <row r="66">
      <c r="A66" s="31">
        <v>36.0</v>
      </c>
      <c r="B66" s="32" t="s">
        <v>169</v>
      </c>
      <c r="C66" s="31" t="s">
        <v>61</v>
      </c>
      <c r="D66" s="31" t="s">
        <v>27</v>
      </c>
      <c r="E66" s="33" t="str">
        <f t="array" ref="E66">XLOOKUP(D66,'Teams Page'!A:A,'Teams Page'!B:B)</f>
        <v>DAL</v>
      </c>
      <c r="F66" s="29" t="str">
        <f t="shared" si="1"/>
        <v>DET</v>
      </c>
      <c r="G66" s="29"/>
      <c r="H66" s="29"/>
      <c r="I66" s="29"/>
      <c r="J66" s="29"/>
      <c r="K66" s="29"/>
      <c r="L66" s="29"/>
      <c r="M66" s="29"/>
      <c r="N66" s="29"/>
      <c r="O66" s="29"/>
      <c r="P66" s="29"/>
      <c r="Q66" s="29"/>
    </row>
    <row r="67">
      <c r="A67" s="31">
        <v>7.0</v>
      </c>
      <c r="B67" s="32" t="s">
        <v>170</v>
      </c>
      <c r="C67" s="31" t="s">
        <v>83</v>
      </c>
      <c r="D67" s="31" t="s">
        <v>32</v>
      </c>
      <c r="E67" s="33" t="str">
        <f t="array" ref="E67">XLOOKUP(D67,'Teams Page'!A:A,'Teams Page'!B:B)</f>
        <v>BOS</v>
      </c>
      <c r="F67" s="29" t="str">
        <f t="shared" si="1"/>
        <v>CHA</v>
      </c>
      <c r="G67" s="29"/>
      <c r="H67" s="29"/>
      <c r="I67" s="29"/>
      <c r="J67" s="29"/>
      <c r="K67" s="29"/>
      <c r="L67" s="29"/>
      <c r="M67" s="29"/>
      <c r="N67" s="29"/>
      <c r="O67" s="29"/>
      <c r="P67" s="29"/>
      <c r="Q67" s="29"/>
    </row>
    <row r="68">
      <c r="A68" s="31">
        <v>11.0</v>
      </c>
      <c r="B68" s="32" t="s">
        <v>171</v>
      </c>
      <c r="C68" s="31" t="s">
        <v>83</v>
      </c>
      <c r="D68" s="31" t="s">
        <v>45</v>
      </c>
      <c r="E68" s="33" t="str">
        <f t="array" ref="E68">XLOOKUP(D68,'Teams Page'!A:A,'Teams Page'!B:B)</f>
        <v>TOR</v>
      </c>
      <c r="F68" s="29" t="str">
        <f t="shared" si="1"/>
        <v>MIA</v>
      </c>
      <c r="G68" s="29"/>
      <c r="H68" s="29"/>
      <c r="I68" s="29"/>
      <c r="J68" s="29"/>
      <c r="K68" s="29"/>
      <c r="L68" s="29"/>
      <c r="M68" s="29"/>
      <c r="N68" s="29"/>
      <c r="O68" s="29"/>
      <c r="P68" s="29"/>
      <c r="Q68" s="29"/>
    </row>
    <row r="69">
      <c r="A69" s="31">
        <v>16.0</v>
      </c>
      <c r="B69" s="32" t="s">
        <v>172</v>
      </c>
      <c r="C69" s="31" t="s">
        <v>83</v>
      </c>
      <c r="D69" s="31" t="s">
        <v>47</v>
      </c>
      <c r="E69" s="33" t="str">
        <f t="array" ref="E69">XLOOKUP(D69,'Teams Page'!A:A,'Teams Page'!B:B)</f>
        <v>NYK</v>
      </c>
      <c r="F69" s="29" t="str">
        <f t="shared" si="1"/>
        <v>BKN</v>
      </c>
      <c r="G69" s="29"/>
      <c r="H69" s="29"/>
      <c r="I69" s="29"/>
      <c r="J69" s="29"/>
      <c r="K69" s="29"/>
      <c r="L69" s="29"/>
      <c r="M69" s="29"/>
      <c r="N69" s="29"/>
      <c r="O69" s="29"/>
      <c r="P69" s="29"/>
      <c r="Q69" s="29"/>
    </row>
    <row r="70">
      <c r="A70" s="31">
        <v>23.0</v>
      </c>
      <c r="B70" s="32" t="s">
        <v>173</v>
      </c>
      <c r="C70" s="31" t="s">
        <v>61</v>
      </c>
      <c r="D70" s="31" t="s">
        <v>51</v>
      </c>
      <c r="E70" s="33" t="str">
        <f t="array" ref="E70">XLOOKUP(D70,'Teams Page'!A:A,'Teams Page'!B:B)</f>
        <v>MIN</v>
      </c>
      <c r="F70" s="29" t="str">
        <f t="shared" si="1"/>
        <v>ATL</v>
      </c>
      <c r="G70" s="29"/>
      <c r="H70" s="29"/>
      <c r="I70" s="29"/>
      <c r="J70" s="29"/>
      <c r="K70" s="29"/>
      <c r="L70" s="29"/>
      <c r="M70" s="29"/>
      <c r="N70" s="29"/>
      <c r="O70" s="29"/>
      <c r="P70" s="29"/>
      <c r="Q70" s="29"/>
    </row>
    <row r="71">
      <c r="A71" s="31">
        <v>0.0</v>
      </c>
      <c r="B71" s="32" t="s">
        <v>174</v>
      </c>
      <c r="C71" s="31" t="s">
        <v>61</v>
      </c>
      <c r="D71" s="31" t="s">
        <v>38</v>
      </c>
      <c r="E71" s="33" t="str">
        <f t="array" ref="E71">XLOOKUP(D71,'Teams Page'!A:A,'Teams Page'!B:B)</f>
        <v>BKN</v>
      </c>
      <c r="F71" s="29" t="str">
        <f t="shared" si="1"/>
        <v>NYK</v>
      </c>
      <c r="G71" s="29"/>
      <c r="H71" s="29"/>
      <c r="I71" s="29"/>
      <c r="J71" s="29"/>
      <c r="K71" s="29"/>
      <c r="L71" s="29"/>
      <c r="M71" s="29"/>
      <c r="N71" s="29"/>
      <c r="O71" s="29"/>
      <c r="P71" s="29"/>
      <c r="Q71" s="29"/>
    </row>
    <row r="72">
      <c r="A72" s="31">
        <v>22.0</v>
      </c>
      <c r="B72" s="32" t="s">
        <v>175</v>
      </c>
      <c r="C72" s="31" t="s">
        <v>79</v>
      </c>
      <c r="D72" s="31" t="s">
        <v>38</v>
      </c>
      <c r="E72" s="33" t="str">
        <f t="array" ref="E72">XLOOKUP(D72,'Teams Page'!A:A,'Teams Page'!B:B)</f>
        <v>BKN</v>
      </c>
      <c r="F72" s="29" t="str">
        <f t="shared" si="1"/>
        <v>NYK</v>
      </c>
      <c r="G72" s="29"/>
      <c r="H72" s="29"/>
      <c r="I72" s="29"/>
      <c r="J72" s="29"/>
      <c r="K72" s="29"/>
      <c r="L72" s="29"/>
      <c r="M72" s="29"/>
      <c r="N72" s="29"/>
      <c r="O72" s="29"/>
      <c r="P72" s="29"/>
      <c r="Q72" s="29"/>
    </row>
    <row r="73">
      <c r="A73" s="31">
        <v>10.0</v>
      </c>
      <c r="B73" s="32" t="s">
        <v>176</v>
      </c>
      <c r="C73" s="31" t="s">
        <v>69</v>
      </c>
      <c r="D73" s="31" t="s">
        <v>55</v>
      </c>
      <c r="E73" s="33" t="str">
        <f t="array" ref="E73">XLOOKUP(D73,'Teams Page'!A:A,'Teams Page'!B:B)</f>
        <v>POR</v>
      </c>
      <c r="F73" s="29" t="str">
        <f t="shared" si="1"/>
        <v>HOU</v>
      </c>
      <c r="G73" s="29"/>
      <c r="H73" s="29"/>
      <c r="I73" s="29"/>
      <c r="J73" s="29"/>
      <c r="K73" s="29"/>
      <c r="L73" s="29"/>
      <c r="M73" s="29"/>
      <c r="N73" s="29"/>
      <c r="O73" s="29"/>
      <c r="P73" s="29"/>
      <c r="Q73" s="29"/>
    </row>
    <row r="74">
      <c r="A74" s="31">
        <v>11.0</v>
      </c>
      <c r="B74" s="32" t="s">
        <v>177</v>
      </c>
      <c r="C74" s="31" t="s">
        <v>105</v>
      </c>
      <c r="D74" s="31" t="s">
        <v>47</v>
      </c>
      <c r="E74" s="33" t="str">
        <f t="array" ref="E74">XLOOKUP(D74,'Teams Page'!A:A,'Teams Page'!B:B)</f>
        <v>NYK</v>
      </c>
      <c r="F74" s="29" t="str">
        <f t="shared" si="1"/>
        <v>BKN</v>
      </c>
      <c r="G74" s="29"/>
      <c r="H74" s="29"/>
      <c r="I74" s="29"/>
      <c r="J74" s="29"/>
      <c r="K74" s="29"/>
      <c r="L74" s="29"/>
      <c r="M74" s="29"/>
      <c r="N74" s="29"/>
      <c r="O74" s="29"/>
      <c r="P74" s="29"/>
      <c r="Q74" s="29"/>
    </row>
    <row r="75">
      <c r="A75" s="31">
        <v>31.0</v>
      </c>
      <c r="B75" s="32" t="s">
        <v>178</v>
      </c>
      <c r="C75" s="31" t="s">
        <v>69</v>
      </c>
      <c r="D75" s="31" t="s">
        <v>46</v>
      </c>
      <c r="E75" s="33" t="str">
        <f t="array" ref="E75">XLOOKUP(D75,'Teams Page'!A:A,'Teams Page'!B:B)</f>
        <v>MIA</v>
      </c>
      <c r="F75" s="29" t="str">
        <f t="shared" si="1"/>
        <v>TOR</v>
      </c>
      <c r="G75" s="29"/>
      <c r="H75" s="29"/>
      <c r="I75" s="29"/>
      <c r="J75" s="29"/>
      <c r="K75" s="29"/>
      <c r="L75" s="29"/>
      <c r="M75" s="29"/>
      <c r="N75" s="29"/>
      <c r="O75" s="29"/>
      <c r="P75" s="29"/>
      <c r="Q75" s="29"/>
    </row>
    <row r="76">
      <c r="A76" s="31">
        <v>10.0</v>
      </c>
      <c r="B76" s="32" t="s">
        <v>179</v>
      </c>
      <c r="C76" s="31" t="s">
        <v>105</v>
      </c>
      <c r="D76" s="31" t="s">
        <v>35</v>
      </c>
      <c r="E76" s="33" t="str">
        <f t="array" ref="E76">XLOOKUP(D76,'Teams Page'!A:A,'Teams Page'!B:B)</f>
        <v>CHA</v>
      </c>
      <c r="F76" s="29" t="str">
        <f t="shared" si="1"/>
        <v>BOS</v>
      </c>
      <c r="G76" s="29"/>
      <c r="H76" s="29"/>
      <c r="I76" s="29"/>
      <c r="J76" s="29"/>
      <c r="K76" s="29"/>
      <c r="L76" s="29"/>
      <c r="M76" s="29"/>
      <c r="N76" s="29"/>
      <c r="O76" s="29"/>
      <c r="P76" s="29"/>
      <c r="Q76" s="29"/>
    </row>
    <row r="77">
      <c r="A77" s="31">
        <v>25.0</v>
      </c>
      <c r="B77" s="32" t="s">
        <v>180</v>
      </c>
      <c r="C77" s="31" t="s">
        <v>83</v>
      </c>
      <c r="D77" s="31" t="s">
        <v>28</v>
      </c>
      <c r="E77" s="33" t="str">
        <f t="array" ref="E77">XLOOKUP(D77,'Teams Page'!A:A,'Teams Page'!B:B)</f>
        <v>HOU</v>
      </c>
      <c r="F77" s="29" t="str">
        <f t="shared" si="1"/>
        <v>POR</v>
      </c>
      <c r="G77" s="29"/>
      <c r="H77" s="29"/>
      <c r="I77" s="29"/>
      <c r="J77" s="29"/>
      <c r="K77" s="29"/>
      <c r="L77" s="29"/>
      <c r="M77" s="29"/>
      <c r="N77" s="29"/>
      <c r="O77" s="29"/>
      <c r="P77" s="29"/>
      <c r="Q77" s="29"/>
    </row>
    <row r="78">
      <c r="A78" s="31">
        <v>14.0</v>
      </c>
      <c r="B78" s="32" t="s">
        <v>181</v>
      </c>
      <c r="C78" s="31" t="s">
        <v>83</v>
      </c>
      <c r="D78" s="31" t="s">
        <v>47</v>
      </c>
      <c r="E78" s="33" t="str">
        <f t="array" ref="E78">XLOOKUP(D78,'Teams Page'!A:A,'Teams Page'!B:B)</f>
        <v>NYK</v>
      </c>
      <c r="F78" s="29" t="str">
        <f t="shared" si="1"/>
        <v>BKN</v>
      </c>
      <c r="G78" s="29"/>
      <c r="H78" s="29"/>
      <c r="I78" s="29"/>
      <c r="J78" s="29"/>
      <c r="K78" s="29"/>
      <c r="L78" s="29"/>
      <c r="M78" s="29"/>
      <c r="N78" s="29"/>
      <c r="O78" s="29"/>
      <c r="P78" s="29"/>
      <c r="Q78" s="29"/>
    </row>
    <row r="79">
      <c r="A79" s="31">
        <v>4.0</v>
      </c>
      <c r="B79" s="32" t="s">
        <v>182</v>
      </c>
      <c r="C79" s="31" t="s">
        <v>105</v>
      </c>
      <c r="D79" s="31" t="s">
        <v>37</v>
      </c>
      <c r="E79" s="33" t="str">
        <f t="array" ref="E79">XLOOKUP(D79,'Teams Page'!A:A,'Teams Page'!B:B)</f>
        <v>WAS</v>
      </c>
      <c r="F79" s="29" t="str">
        <f t="shared" si="1"/>
        <v>CHI</v>
      </c>
      <c r="G79" s="29"/>
      <c r="H79" s="29"/>
      <c r="I79" s="29"/>
      <c r="J79" s="29"/>
      <c r="K79" s="29"/>
      <c r="L79" s="29"/>
      <c r="M79" s="29"/>
      <c r="N79" s="29"/>
      <c r="O79" s="29"/>
      <c r="P79" s="29"/>
      <c r="Q79" s="29"/>
    </row>
    <row r="80">
      <c r="A80" s="31">
        <v>1.0</v>
      </c>
      <c r="B80" s="32" t="s">
        <v>183</v>
      </c>
      <c r="C80" s="31" t="s">
        <v>105</v>
      </c>
      <c r="D80" s="31" t="s">
        <v>35</v>
      </c>
      <c r="E80" s="33" t="str">
        <f t="array" ref="E80">XLOOKUP(D80,'Teams Page'!A:A,'Teams Page'!B:B)</f>
        <v>CHA</v>
      </c>
      <c r="F80" s="29" t="str">
        <f t="shared" si="1"/>
        <v>BOS</v>
      </c>
      <c r="G80" s="29"/>
      <c r="H80" s="29"/>
      <c r="I80" s="29"/>
      <c r="J80" s="29"/>
      <c r="K80" s="29"/>
      <c r="L80" s="29"/>
      <c r="M80" s="29"/>
      <c r="N80" s="29"/>
      <c r="O80" s="29"/>
      <c r="P80" s="29"/>
      <c r="Q80" s="29"/>
    </row>
    <row r="81">
      <c r="A81" s="31">
        <v>19.0</v>
      </c>
      <c r="B81" s="32" t="s">
        <v>184</v>
      </c>
      <c r="C81" s="31" t="s">
        <v>69</v>
      </c>
      <c r="D81" s="31" t="s">
        <v>37</v>
      </c>
      <c r="E81" s="33" t="str">
        <f t="array" ref="E81">XLOOKUP(D81,'Teams Page'!A:A,'Teams Page'!B:B)</f>
        <v>WAS</v>
      </c>
      <c r="F81" s="29" t="str">
        <f t="shared" si="1"/>
        <v>CHI</v>
      </c>
      <c r="G81" s="29"/>
      <c r="H81" s="29"/>
      <c r="I81" s="29"/>
      <c r="J81" s="29"/>
      <c r="K81" s="29"/>
      <c r="L81" s="29"/>
      <c r="M81" s="29"/>
      <c r="N81" s="29"/>
      <c r="O81" s="29"/>
      <c r="P81" s="29"/>
      <c r="Q81" s="29"/>
    </row>
    <row r="82">
      <c r="A82" s="31">
        <v>2.0</v>
      </c>
      <c r="B82" s="32" t="s">
        <v>185</v>
      </c>
      <c r="C82" s="31" t="s">
        <v>83</v>
      </c>
      <c r="D82" s="31" t="s">
        <v>35</v>
      </c>
      <c r="E82" s="33" t="str">
        <f t="array" ref="E82">XLOOKUP(D82,'Teams Page'!A:A,'Teams Page'!B:B)</f>
        <v>CHA</v>
      </c>
      <c r="F82" s="29" t="str">
        <f t="shared" si="1"/>
        <v>BOS</v>
      </c>
      <c r="G82" s="29"/>
      <c r="H82" s="29"/>
      <c r="I82" s="29"/>
      <c r="J82" s="29"/>
      <c r="K82" s="29"/>
      <c r="L82" s="29"/>
      <c r="M82" s="29"/>
      <c r="N82" s="29"/>
      <c r="O82" s="29"/>
      <c r="P82" s="29"/>
      <c r="Q82" s="29"/>
    </row>
    <row r="83">
      <c r="A83" s="31">
        <v>5.0</v>
      </c>
      <c r="B83" s="32" t="s">
        <v>186</v>
      </c>
      <c r="C83" s="31" t="s">
        <v>83</v>
      </c>
      <c r="D83" s="31" t="s">
        <v>43</v>
      </c>
      <c r="E83" s="33" t="str">
        <f t="array" ref="E83">XLOOKUP(D83,'Teams Page'!A:A,'Teams Page'!B:B)</f>
        <v>DEN</v>
      </c>
      <c r="F83" s="29" t="str">
        <f t="shared" si="1"/>
        <v>SAS</v>
      </c>
      <c r="G83" s="29"/>
      <c r="H83" s="29"/>
      <c r="I83" s="29"/>
      <c r="J83" s="29"/>
      <c r="K83" s="29"/>
      <c r="L83" s="29"/>
      <c r="M83" s="29"/>
      <c r="N83" s="29"/>
      <c r="O83" s="29"/>
      <c r="P83" s="29"/>
      <c r="Q83" s="29"/>
    </row>
    <row r="84">
      <c r="A84" s="31">
        <v>33.0</v>
      </c>
      <c r="B84" s="32" t="s">
        <v>187</v>
      </c>
      <c r="C84" s="31" t="s">
        <v>61</v>
      </c>
      <c r="D84" s="31" t="s">
        <v>55</v>
      </c>
      <c r="E84" s="33" t="str">
        <f t="array" ref="E84">XLOOKUP(D84,'Teams Page'!A:A,'Teams Page'!B:B)</f>
        <v>POR</v>
      </c>
      <c r="F84" s="29" t="str">
        <f t="shared" si="1"/>
        <v>HOU</v>
      </c>
      <c r="G84" s="29"/>
      <c r="H84" s="29"/>
      <c r="I84" s="29"/>
      <c r="J84" s="29"/>
      <c r="K84" s="29"/>
      <c r="L84" s="29"/>
      <c r="M84" s="29"/>
      <c r="N84" s="29"/>
      <c r="O84" s="29"/>
      <c r="P84" s="29"/>
      <c r="Q84" s="29"/>
    </row>
    <row r="85">
      <c r="A85" s="31">
        <v>31.0</v>
      </c>
      <c r="B85" s="32" t="s">
        <v>188</v>
      </c>
      <c r="C85" s="31" t="s">
        <v>61</v>
      </c>
      <c r="D85" s="31" t="s">
        <v>43</v>
      </c>
      <c r="E85" s="33" t="str">
        <f t="array" ref="E85">XLOOKUP(D85,'Teams Page'!A:A,'Teams Page'!B:B)</f>
        <v>DEN</v>
      </c>
      <c r="F85" s="29" t="str">
        <f t="shared" si="1"/>
        <v>SAS</v>
      </c>
      <c r="G85" s="29"/>
      <c r="H85" s="29"/>
      <c r="I85" s="29"/>
      <c r="J85" s="29"/>
      <c r="K85" s="29"/>
      <c r="L85" s="29"/>
      <c r="M85" s="29"/>
      <c r="N85" s="29"/>
      <c r="O85" s="29"/>
      <c r="P85" s="29"/>
      <c r="Q85" s="29"/>
    </row>
    <row r="86">
      <c r="A86" s="31">
        <v>15.0</v>
      </c>
      <c r="B86" s="32" t="s">
        <v>189</v>
      </c>
      <c r="C86" s="31" t="s">
        <v>69</v>
      </c>
      <c r="D86" s="31" t="s">
        <v>26</v>
      </c>
      <c r="E86" s="33" t="str">
        <f t="array" ref="E86">XLOOKUP(D86,'Teams Page'!A:A,'Teams Page'!B:B)</f>
        <v>ATL</v>
      </c>
      <c r="F86" s="29" t="str">
        <f t="shared" si="1"/>
        <v>MIN</v>
      </c>
      <c r="G86" s="29"/>
      <c r="H86" s="29"/>
      <c r="I86" s="29"/>
      <c r="J86" s="29"/>
      <c r="K86" s="29"/>
      <c r="L86" s="29"/>
      <c r="M86" s="29"/>
      <c r="N86" s="29"/>
      <c r="O86" s="29"/>
      <c r="P86" s="29"/>
      <c r="Q86" s="29"/>
    </row>
    <row r="87">
      <c r="A87" s="31">
        <v>5.0</v>
      </c>
      <c r="B87" s="32" t="s">
        <v>190</v>
      </c>
      <c r="C87" s="31" t="s">
        <v>105</v>
      </c>
      <c r="D87" s="31" t="s">
        <v>30</v>
      </c>
      <c r="E87" s="33" t="str">
        <f t="array" ref="E87">XLOOKUP(D87,'Teams Page'!A:A,'Teams Page'!B:B)</f>
        <v>CHI</v>
      </c>
      <c r="F87" s="29" t="str">
        <f t="shared" si="1"/>
        <v>WAS</v>
      </c>
      <c r="G87" s="29"/>
      <c r="H87" s="29"/>
      <c r="I87" s="29"/>
      <c r="J87" s="29"/>
      <c r="K87" s="29"/>
      <c r="L87" s="29"/>
      <c r="M87" s="29"/>
      <c r="N87" s="29"/>
      <c r="O87" s="29"/>
      <c r="P87" s="29"/>
      <c r="Q87" s="29"/>
    </row>
    <row r="88">
      <c r="A88" s="31">
        <v>34.0</v>
      </c>
      <c r="B88" s="32" t="s">
        <v>191</v>
      </c>
      <c r="C88" s="31" t="s">
        <v>79</v>
      </c>
      <c r="D88" s="31" t="s">
        <v>31</v>
      </c>
      <c r="E88" s="33" t="str">
        <f t="array" ref="E88">XLOOKUP(D88,'Teams Page'!A:A,'Teams Page'!B:B)</f>
        <v>ORL</v>
      </c>
      <c r="F88" s="29" t="str">
        <f t="shared" si="1"/>
        <v>PHI</v>
      </c>
      <c r="G88" s="29"/>
      <c r="H88" s="29"/>
      <c r="I88" s="29"/>
      <c r="J88" s="29"/>
      <c r="K88" s="29"/>
      <c r="L88" s="29"/>
      <c r="M88" s="29"/>
      <c r="N88" s="29"/>
      <c r="O88" s="29"/>
      <c r="P88" s="29"/>
      <c r="Q88" s="29"/>
    </row>
    <row r="89">
      <c r="A89" s="31">
        <v>20.0</v>
      </c>
      <c r="B89" s="32" t="s">
        <v>192</v>
      </c>
      <c r="C89" s="31" t="s">
        <v>61</v>
      </c>
      <c r="D89" s="31" t="s">
        <v>29</v>
      </c>
      <c r="E89" s="33" t="str">
        <f t="array" ref="E89">XLOOKUP(D89,'Teams Page'!A:A,'Teams Page'!B:B)</f>
        <v>OKC</v>
      </c>
      <c r="F89" s="29" t="str">
        <f t="shared" si="1"/>
        <v>MIL</v>
      </c>
      <c r="G89" s="29"/>
      <c r="H89" s="29"/>
      <c r="I89" s="29"/>
      <c r="J89" s="29"/>
      <c r="K89" s="29"/>
      <c r="L89" s="29"/>
      <c r="M89" s="29"/>
      <c r="N89" s="29"/>
      <c r="O89" s="29"/>
      <c r="P89" s="29"/>
      <c r="Q89" s="29"/>
    </row>
    <row r="90">
      <c r="A90" s="31">
        <v>14.0</v>
      </c>
      <c r="B90" s="32" t="s">
        <v>193</v>
      </c>
      <c r="C90" s="31" t="s">
        <v>79</v>
      </c>
      <c r="D90" s="31" t="s">
        <v>33</v>
      </c>
      <c r="E90" s="33" t="str">
        <f t="array" ref="E90">XLOOKUP(D90,'Teams Page'!A:A,'Teams Page'!B:B)</f>
        <v>LAL</v>
      </c>
      <c r="F90" s="29" t="str">
        <f t="shared" si="1"/>
        <v>MEM</v>
      </c>
      <c r="G90" s="29"/>
      <c r="H90" s="29"/>
      <c r="I90" s="29"/>
      <c r="J90" s="29"/>
      <c r="K90" s="29"/>
      <c r="L90" s="29"/>
      <c r="M90" s="29"/>
      <c r="N90" s="29"/>
      <c r="O90" s="29"/>
      <c r="P90" s="29"/>
      <c r="Q90" s="29"/>
    </row>
    <row r="91">
      <c r="A91" s="31">
        <v>11.0</v>
      </c>
      <c r="B91" s="32" t="s">
        <v>194</v>
      </c>
      <c r="C91" s="31" t="s">
        <v>61</v>
      </c>
      <c r="D91" s="31" t="s">
        <v>35</v>
      </c>
      <c r="E91" s="33" t="str">
        <f t="array" ref="E91">XLOOKUP(D91,'Teams Page'!A:A,'Teams Page'!B:B)</f>
        <v>CHA</v>
      </c>
      <c r="F91" s="29" t="str">
        <f t="shared" si="1"/>
        <v>BOS</v>
      </c>
      <c r="G91" s="29"/>
      <c r="H91" s="29"/>
      <c r="I91" s="29"/>
      <c r="J91" s="29"/>
      <c r="K91" s="29"/>
      <c r="L91" s="29"/>
      <c r="M91" s="29"/>
      <c r="N91" s="29"/>
      <c r="O91" s="29"/>
      <c r="P91" s="29"/>
      <c r="Q91" s="29"/>
    </row>
    <row r="92">
      <c r="A92" s="31">
        <v>7.0</v>
      </c>
      <c r="B92" s="32" t="s">
        <v>195</v>
      </c>
      <c r="C92" s="31" t="s">
        <v>83</v>
      </c>
      <c r="D92" s="31" t="s">
        <v>35</v>
      </c>
      <c r="E92" s="33" t="str">
        <f t="array" ref="E92">XLOOKUP(D92,'Teams Page'!A:A,'Teams Page'!B:B)</f>
        <v>CHA</v>
      </c>
      <c r="F92" s="29" t="str">
        <f t="shared" si="1"/>
        <v>BOS</v>
      </c>
      <c r="G92" s="29"/>
      <c r="H92" s="29"/>
      <c r="I92" s="29"/>
      <c r="J92" s="29"/>
      <c r="K92" s="29"/>
      <c r="L92" s="29"/>
      <c r="M92" s="29"/>
      <c r="N92" s="29"/>
      <c r="O92" s="29"/>
      <c r="P92" s="29"/>
      <c r="Q92" s="29"/>
    </row>
    <row r="93">
      <c r="A93" s="31">
        <v>24.0</v>
      </c>
      <c r="B93" s="32" t="s">
        <v>196</v>
      </c>
      <c r="C93" s="31" t="s">
        <v>61</v>
      </c>
      <c r="D93" s="31" t="s">
        <v>35</v>
      </c>
      <c r="E93" s="33" t="str">
        <f t="array" ref="E93">XLOOKUP(D93,'Teams Page'!A:A,'Teams Page'!B:B)</f>
        <v>CHA</v>
      </c>
      <c r="F93" s="29" t="str">
        <f t="shared" si="1"/>
        <v>BOS</v>
      </c>
      <c r="G93" s="29"/>
      <c r="H93" s="29"/>
      <c r="I93" s="29"/>
      <c r="J93" s="29"/>
      <c r="K93" s="29"/>
      <c r="L93" s="29"/>
      <c r="M93" s="29"/>
      <c r="N93" s="29"/>
      <c r="O93" s="29"/>
      <c r="P93" s="29"/>
      <c r="Q93" s="29"/>
    </row>
    <row r="94">
      <c r="A94" s="31">
        <v>3.0</v>
      </c>
      <c r="B94" s="32" t="s">
        <v>197</v>
      </c>
      <c r="C94" s="31" t="s">
        <v>105</v>
      </c>
      <c r="D94" s="31" t="s">
        <v>46</v>
      </c>
      <c r="E94" s="33" t="str">
        <f t="array" ref="E94">XLOOKUP(D94,'Teams Page'!A:A,'Teams Page'!B:B)</f>
        <v>MIA</v>
      </c>
      <c r="F94" s="29" t="str">
        <f t="shared" si="1"/>
        <v>TOR</v>
      </c>
      <c r="G94" s="29"/>
      <c r="H94" s="29"/>
      <c r="I94" s="29"/>
      <c r="J94" s="29"/>
      <c r="K94" s="29"/>
      <c r="L94" s="29"/>
      <c r="M94" s="29"/>
      <c r="N94" s="29"/>
      <c r="O94" s="29"/>
      <c r="P94" s="29"/>
      <c r="Q94" s="29"/>
    </row>
    <row r="95">
      <c r="A95" s="31">
        <v>8.0</v>
      </c>
      <c r="B95" s="32" t="s">
        <v>198</v>
      </c>
      <c r="C95" s="31" t="s">
        <v>83</v>
      </c>
      <c r="D95" s="31" t="s">
        <v>35</v>
      </c>
      <c r="E95" s="33" t="str">
        <f t="array" ref="E95">XLOOKUP(D95,'Teams Page'!A:A,'Teams Page'!B:B)</f>
        <v>CHA</v>
      </c>
      <c r="F95" s="29" t="str">
        <f t="shared" si="1"/>
        <v>BOS</v>
      </c>
      <c r="G95" s="29"/>
      <c r="H95" s="29"/>
      <c r="I95" s="29"/>
      <c r="J95" s="29"/>
      <c r="K95" s="29"/>
      <c r="L95" s="29"/>
      <c r="M95" s="29"/>
      <c r="N95" s="29"/>
      <c r="O95" s="29"/>
      <c r="P95" s="29"/>
      <c r="Q95" s="29"/>
    </row>
    <row r="96">
      <c r="A96" s="31">
        <v>6.0</v>
      </c>
      <c r="B96" s="32" t="s">
        <v>199</v>
      </c>
      <c r="C96" s="31" t="s">
        <v>83</v>
      </c>
      <c r="D96" s="31" t="s">
        <v>30</v>
      </c>
      <c r="E96" s="33" t="str">
        <f t="array" ref="E96">XLOOKUP(D96,'Teams Page'!A:A,'Teams Page'!B:B)</f>
        <v>CHI</v>
      </c>
      <c r="F96" s="29" t="str">
        <f t="shared" si="1"/>
        <v>WAS</v>
      </c>
      <c r="G96" s="29"/>
      <c r="H96" s="29"/>
      <c r="I96" s="29"/>
      <c r="J96" s="29"/>
      <c r="K96" s="29"/>
      <c r="L96" s="29"/>
      <c r="M96" s="29"/>
      <c r="N96" s="29"/>
      <c r="O96" s="29"/>
      <c r="P96" s="29"/>
      <c r="Q96" s="29"/>
    </row>
    <row r="97">
      <c r="A97" s="31">
        <v>15.0</v>
      </c>
      <c r="B97" s="32" t="s">
        <v>200</v>
      </c>
      <c r="C97" s="31" t="s">
        <v>79</v>
      </c>
      <c r="D97" s="31" t="s">
        <v>40</v>
      </c>
      <c r="E97" s="33" t="str">
        <f t="array" ref="E97">XLOOKUP(D97,'Teams Page'!A:A,'Teams Page'!B:B)</f>
        <v>MEM</v>
      </c>
      <c r="F97" s="29" t="str">
        <f t="shared" si="1"/>
        <v>LAL</v>
      </c>
      <c r="G97" s="29"/>
      <c r="H97" s="29"/>
      <c r="I97" s="29"/>
      <c r="J97" s="29"/>
      <c r="K97" s="29"/>
      <c r="L97" s="29"/>
      <c r="M97" s="29"/>
      <c r="N97" s="29"/>
      <c r="O97" s="29"/>
      <c r="P97" s="29"/>
      <c r="Q97" s="29"/>
    </row>
    <row r="98">
      <c r="A98" s="31">
        <v>13.0</v>
      </c>
      <c r="B98" s="32" t="s">
        <v>201</v>
      </c>
      <c r="C98" s="31" t="s">
        <v>61</v>
      </c>
      <c r="D98" s="31" t="s">
        <v>30</v>
      </c>
      <c r="E98" s="33" t="str">
        <f t="array" ref="E98">XLOOKUP(D98,'Teams Page'!A:A,'Teams Page'!B:B)</f>
        <v>CHI</v>
      </c>
      <c r="F98" s="29" t="str">
        <f t="shared" si="1"/>
        <v>WAS</v>
      </c>
      <c r="G98" s="29"/>
      <c r="H98" s="29"/>
      <c r="I98" s="29"/>
      <c r="J98" s="29"/>
      <c r="K98" s="29"/>
      <c r="L98" s="29"/>
      <c r="M98" s="29"/>
      <c r="N98" s="29"/>
      <c r="O98" s="29"/>
      <c r="P98" s="29"/>
      <c r="Q98" s="29"/>
    </row>
    <row r="99">
      <c r="A99" s="31">
        <v>33.0</v>
      </c>
      <c r="B99" s="32" t="s">
        <v>202</v>
      </c>
      <c r="C99" s="31" t="s">
        <v>69</v>
      </c>
      <c r="D99" s="31" t="s">
        <v>38</v>
      </c>
      <c r="E99" s="33" t="str">
        <f t="array" ref="E99">XLOOKUP(D99,'Teams Page'!A:A,'Teams Page'!B:B)</f>
        <v>BKN</v>
      </c>
      <c r="F99" s="29" t="str">
        <f t="shared" si="1"/>
        <v>NYK</v>
      </c>
      <c r="G99" s="29"/>
      <c r="H99" s="29"/>
      <c r="I99" s="29"/>
      <c r="J99" s="29"/>
      <c r="K99" s="29"/>
      <c r="L99" s="29"/>
      <c r="M99" s="29"/>
      <c r="N99" s="29"/>
      <c r="O99" s="29"/>
      <c r="P99" s="29"/>
      <c r="Q99" s="29"/>
    </row>
    <row r="100">
      <c r="A100" s="31">
        <v>11.0</v>
      </c>
      <c r="B100" s="32" t="s">
        <v>203</v>
      </c>
      <c r="C100" s="31" t="s">
        <v>61</v>
      </c>
      <c r="D100" s="31" t="s">
        <v>30</v>
      </c>
      <c r="E100" s="33" t="str">
        <f t="array" ref="E100">XLOOKUP(D100,'Teams Page'!A:A,'Teams Page'!B:B)</f>
        <v>CHI</v>
      </c>
      <c r="F100" s="29" t="str">
        <f t="shared" si="1"/>
        <v>WAS</v>
      </c>
      <c r="G100" s="29"/>
      <c r="H100" s="29"/>
      <c r="I100" s="29"/>
      <c r="J100" s="29"/>
      <c r="K100" s="29"/>
      <c r="L100" s="29"/>
      <c r="M100" s="29"/>
      <c r="N100" s="29"/>
      <c r="O100" s="29"/>
      <c r="P100" s="29"/>
      <c r="Q100" s="29"/>
    </row>
    <row r="101">
      <c r="A101" s="31">
        <v>7.0</v>
      </c>
      <c r="B101" s="32" t="s">
        <v>204</v>
      </c>
      <c r="C101" s="31" t="s">
        <v>61</v>
      </c>
      <c r="D101" s="31" t="s">
        <v>36</v>
      </c>
      <c r="E101" s="33" t="str">
        <f t="array" ref="E101">XLOOKUP(D101,'Teams Page'!A:A,'Teams Page'!B:B)</f>
        <v>LAC</v>
      </c>
      <c r="F101" s="29" t="str">
        <f t="shared" si="1"/>
        <v>UTA</v>
      </c>
      <c r="G101" s="29"/>
      <c r="H101" s="29"/>
      <c r="I101" s="29"/>
      <c r="J101" s="29"/>
      <c r="K101" s="29"/>
      <c r="L101" s="29"/>
      <c r="M101" s="29"/>
      <c r="N101" s="29"/>
      <c r="O101" s="29"/>
      <c r="P101" s="29"/>
      <c r="Q101" s="29"/>
    </row>
    <row r="102">
      <c r="A102" s="31">
        <v>20.0</v>
      </c>
      <c r="B102" s="32" t="s">
        <v>205</v>
      </c>
      <c r="C102" s="31" t="s">
        <v>79</v>
      </c>
      <c r="D102" s="31" t="s">
        <v>44</v>
      </c>
      <c r="E102" s="33" t="str">
        <f t="array" ref="E102">XLOOKUP(D102,'Teams Page'!A:A,'Teams Page'!B:B)</f>
        <v>UTA</v>
      </c>
      <c r="F102" s="29" t="str">
        <f t="shared" si="1"/>
        <v>LAC</v>
      </c>
      <c r="G102" s="29"/>
      <c r="H102" s="29"/>
      <c r="I102" s="29"/>
      <c r="J102" s="29"/>
      <c r="K102" s="29"/>
      <c r="L102" s="29"/>
      <c r="M102" s="29"/>
      <c r="N102" s="29"/>
      <c r="O102" s="29"/>
      <c r="P102" s="29"/>
      <c r="Q102" s="29"/>
    </row>
    <row r="103">
      <c r="A103" s="31">
        <v>23.0</v>
      </c>
      <c r="B103" s="32" t="s">
        <v>206</v>
      </c>
      <c r="C103" s="31" t="s">
        <v>69</v>
      </c>
      <c r="D103" s="31" t="s">
        <v>41</v>
      </c>
      <c r="E103" s="33" t="str">
        <f t="array" ref="E103">XLOOKUP(D103,'Teams Page'!A:A,'Teams Page'!B:B)</f>
        <v>SAS</v>
      </c>
      <c r="F103" s="29" t="str">
        <f t="shared" si="1"/>
        <v>DEN</v>
      </c>
      <c r="G103" s="29"/>
      <c r="H103" s="29"/>
      <c r="I103" s="29"/>
      <c r="J103" s="29"/>
      <c r="K103" s="29"/>
      <c r="L103" s="29"/>
      <c r="M103" s="29"/>
      <c r="N103" s="29"/>
      <c r="O103" s="29"/>
      <c r="P103" s="29"/>
      <c r="Q103" s="29"/>
    </row>
    <row r="104">
      <c r="A104" s="31">
        <v>10.0</v>
      </c>
      <c r="B104" s="32" t="s">
        <v>207</v>
      </c>
      <c r="C104" s="31" t="s">
        <v>105</v>
      </c>
      <c r="D104" s="31" t="s">
        <v>51</v>
      </c>
      <c r="E104" s="33" t="str">
        <f t="array" ref="E104">XLOOKUP(D104,'Teams Page'!A:A,'Teams Page'!B:B)</f>
        <v>MIN</v>
      </c>
      <c r="F104" s="29" t="str">
        <f t="shared" si="1"/>
        <v>ATL</v>
      </c>
      <c r="G104" s="29"/>
      <c r="H104" s="29"/>
      <c r="I104" s="29"/>
      <c r="J104" s="29"/>
      <c r="K104" s="29"/>
      <c r="L104" s="29"/>
      <c r="M104" s="29"/>
      <c r="N104" s="29"/>
      <c r="O104" s="29"/>
      <c r="P104" s="29"/>
      <c r="Q104" s="29"/>
    </row>
    <row r="105">
      <c r="A105" s="31">
        <v>24.0</v>
      </c>
      <c r="B105" s="32" t="s">
        <v>208</v>
      </c>
      <c r="C105" s="31" t="s">
        <v>61</v>
      </c>
      <c r="D105" s="31" t="s">
        <v>25</v>
      </c>
      <c r="E105" s="33" t="str">
        <f t="array" ref="E105">XLOOKUP(D105,'Teams Page'!A:A,'Teams Page'!B:B)</f>
        <v>MIL</v>
      </c>
      <c r="F105" s="29" t="str">
        <f t="shared" si="1"/>
        <v>OKC</v>
      </c>
      <c r="G105" s="29"/>
      <c r="H105" s="29"/>
      <c r="I105" s="29"/>
      <c r="J105" s="29"/>
      <c r="K105" s="29"/>
      <c r="L105" s="29"/>
      <c r="M105" s="29"/>
      <c r="N105" s="29"/>
      <c r="O105" s="29"/>
      <c r="P105" s="29"/>
      <c r="Q105" s="29"/>
    </row>
    <row r="106">
      <c r="A106" s="31">
        <v>34.0</v>
      </c>
      <c r="B106" s="32" t="s">
        <v>209</v>
      </c>
      <c r="C106" s="31" t="s">
        <v>61</v>
      </c>
      <c r="D106" s="31" t="s">
        <v>30</v>
      </c>
      <c r="E106" s="33" t="str">
        <f t="array" ref="E106">XLOOKUP(D106,'Teams Page'!A:A,'Teams Page'!B:B)</f>
        <v>CHI</v>
      </c>
      <c r="F106" s="29" t="str">
        <f t="shared" si="1"/>
        <v>WAS</v>
      </c>
      <c r="G106" s="29"/>
      <c r="H106" s="29"/>
      <c r="I106" s="29"/>
      <c r="J106" s="29"/>
      <c r="K106" s="29"/>
      <c r="L106" s="29"/>
      <c r="M106" s="29"/>
      <c r="N106" s="29"/>
      <c r="O106" s="29"/>
      <c r="P106" s="29"/>
      <c r="Q106" s="29"/>
    </row>
    <row r="107">
      <c r="A107" s="31">
        <v>15.0</v>
      </c>
      <c r="B107" s="32" t="s">
        <v>210</v>
      </c>
      <c r="C107" s="31" t="s">
        <v>61</v>
      </c>
      <c r="D107" s="31" t="s">
        <v>30</v>
      </c>
      <c r="E107" s="33" t="str">
        <f t="array" ref="E107">XLOOKUP(D107,'Teams Page'!A:A,'Teams Page'!B:B)</f>
        <v>CHI</v>
      </c>
      <c r="F107" s="29" t="str">
        <f t="shared" si="1"/>
        <v>WAS</v>
      </c>
      <c r="G107" s="29"/>
      <c r="H107" s="29"/>
      <c r="I107" s="29"/>
      <c r="J107" s="29"/>
      <c r="K107" s="29"/>
      <c r="L107" s="29"/>
      <c r="M107" s="29"/>
      <c r="N107" s="29"/>
      <c r="O107" s="29"/>
      <c r="P107" s="29"/>
      <c r="Q107" s="29"/>
    </row>
    <row r="108">
      <c r="A108" s="31">
        <v>32.0</v>
      </c>
      <c r="B108" s="32" t="s">
        <v>211</v>
      </c>
      <c r="C108" s="31" t="s">
        <v>79</v>
      </c>
      <c r="D108" s="31" t="s">
        <v>30</v>
      </c>
      <c r="E108" s="33" t="str">
        <f t="array" ref="E108">XLOOKUP(D108,'Teams Page'!A:A,'Teams Page'!B:B)</f>
        <v>CHI</v>
      </c>
      <c r="F108" s="29" t="str">
        <f t="shared" si="1"/>
        <v>WAS</v>
      </c>
      <c r="G108" s="29"/>
      <c r="H108" s="29"/>
      <c r="I108" s="29"/>
      <c r="J108" s="29"/>
      <c r="K108" s="29"/>
      <c r="L108" s="29"/>
      <c r="M108" s="29"/>
      <c r="N108" s="29"/>
      <c r="O108" s="29"/>
      <c r="P108" s="29"/>
      <c r="Q108" s="29"/>
    </row>
    <row r="109">
      <c r="A109" s="31">
        <v>44.0</v>
      </c>
      <c r="B109" s="32" t="s">
        <v>212</v>
      </c>
      <c r="C109" s="31" t="s">
        <v>79</v>
      </c>
      <c r="D109" s="31" t="s">
        <v>30</v>
      </c>
      <c r="E109" s="33" t="str">
        <f t="array" ref="E109">XLOOKUP(D109,'Teams Page'!A:A,'Teams Page'!B:B)</f>
        <v>CHI</v>
      </c>
      <c r="F109" s="29" t="str">
        <f t="shared" si="1"/>
        <v>WAS</v>
      </c>
      <c r="G109" s="29"/>
      <c r="H109" s="29"/>
      <c r="I109" s="29"/>
      <c r="J109" s="29"/>
      <c r="K109" s="29"/>
      <c r="L109" s="29"/>
      <c r="M109" s="29"/>
      <c r="N109" s="29"/>
      <c r="O109" s="29"/>
      <c r="P109" s="29"/>
      <c r="Q109" s="29"/>
    </row>
    <row r="110">
      <c r="A110" s="31">
        <v>99.0</v>
      </c>
      <c r="B110" s="32" t="s">
        <v>213</v>
      </c>
      <c r="C110" s="31" t="s">
        <v>61</v>
      </c>
      <c r="D110" s="31" t="s">
        <v>25</v>
      </c>
      <c r="E110" s="33" t="str">
        <f t="array" ref="E110">XLOOKUP(D110,'Teams Page'!A:A,'Teams Page'!B:B)</f>
        <v>MIL</v>
      </c>
      <c r="F110" s="29" t="str">
        <f t="shared" si="1"/>
        <v>OKC</v>
      </c>
      <c r="G110" s="29"/>
      <c r="H110" s="29"/>
      <c r="I110" s="29"/>
      <c r="J110" s="29"/>
      <c r="K110" s="29"/>
      <c r="L110" s="29"/>
      <c r="M110" s="29"/>
      <c r="N110" s="29"/>
      <c r="O110" s="29"/>
      <c r="P110" s="29"/>
      <c r="Q110" s="29"/>
    </row>
    <row r="111">
      <c r="A111" s="31">
        <v>2.0</v>
      </c>
      <c r="B111" s="32" t="s">
        <v>214</v>
      </c>
      <c r="C111" s="31" t="s">
        <v>105</v>
      </c>
      <c r="D111" s="31" t="s">
        <v>53</v>
      </c>
      <c r="E111" s="33" t="str">
        <f t="array" ref="E111">XLOOKUP(D111,'Teams Page'!A:A,'Teams Page'!B:B)</f>
        <v>DET</v>
      </c>
      <c r="F111" s="29" t="str">
        <f t="shared" si="1"/>
        <v>DAL</v>
      </c>
      <c r="G111" s="29"/>
      <c r="H111" s="29"/>
      <c r="I111" s="29"/>
      <c r="J111" s="29"/>
      <c r="K111" s="29"/>
      <c r="L111" s="29"/>
      <c r="M111" s="29"/>
      <c r="N111" s="29"/>
      <c r="O111" s="29"/>
      <c r="P111" s="29"/>
      <c r="Q111" s="29"/>
    </row>
    <row r="112">
      <c r="A112" s="31">
        <v>10.0</v>
      </c>
      <c r="B112" s="32" t="s">
        <v>215</v>
      </c>
      <c r="C112" s="31" t="s">
        <v>105</v>
      </c>
      <c r="D112" s="31" t="s">
        <v>49</v>
      </c>
      <c r="E112" s="33" t="str">
        <f t="array" ref="E112">XLOOKUP(D112,'Teams Page'!A:A,'Teams Page'!B:B)</f>
        <v>CLE</v>
      </c>
      <c r="F112" s="29" t="str">
        <f t="shared" si="1"/>
        <v>IND</v>
      </c>
      <c r="G112" s="29"/>
      <c r="H112" s="29"/>
      <c r="I112" s="29"/>
      <c r="J112" s="29"/>
      <c r="K112" s="29"/>
      <c r="L112" s="29"/>
      <c r="M112" s="29"/>
      <c r="N112" s="29"/>
      <c r="O112" s="29"/>
      <c r="P112" s="29"/>
      <c r="Q112" s="29"/>
    </row>
    <row r="113">
      <c r="A113" s="31">
        <v>3.0</v>
      </c>
      <c r="B113" s="32" t="s">
        <v>216</v>
      </c>
      <c r="C113" s="31" t="s">
        <v>83</v>
      </c>
      <c r="D113" s="31" t="s">
        <v>49</v>
      </c>
      <c r="E113" s="33" t="str">
        <f t="array" ref="E113">XLOOKUP(D113,'Teams Page'!A:A,'Teams Page'!B:B)</f>
        <v>CLE</v>
      </c>
      <c r="F113" s="29" t="str">
        <f t="shared" si="1"/>
        <v>IND</v>
      </c>
      <c r="G113" s="29"/>
      <c r="H113" s="29"/>
      <c r="I113" s="29"/>
      <c r="J113" s="29"/>
      <c r="K113" s="29"/>
      <c r="L113" s="29"/>
      <c r="M113" s="29"/>
      <c r="N113" s="29"/>
      <c r="O113" s="29"/>
      <c r="P113" s="29"/>
      <c r="Q113" s="29"/>
    </row>
    <row r="114">
      <c r="A114" s="31">
        <v>5.0</v>
      </c>
      <c r="B114" s="32" t="s">
        <v>217</v>
      </c>
      <c r="C114" s="31" t="s">
        <v>83</v>
      </c>
      <c r="D114" s="31" t="s">
        <v>49</v>
      </c>
      <c r="E114" s="33" t="str">
        <f t="array" ref="E114">XLOOKUP(D114,'Teams Page'!A:A,'Teams Page'!B:B)</f>
        <v>CLE</v>
      </c>
      <c r="F114" s="29" t="str">
        <f t="shared" si="1"/>
        <v>IND</v>
      </c>
      <c r="G114" s="29"/>
      <c r="H114" s="29"/>
      <c r="I114" s="29"/>
      <c r="J114" s="29"/>
      <c r="K114" s="29"/>
      <c r="L114" s="29"/>
      <c r="M114" s="29"/>
      <c r="N114" s="29"/>
      <c r="O114" s="29"/>
      <c r="P114" s="29"/>
      <c r="Q114" s="29"/>
    </row>
    <row r="115">
      <c r="A115" s="31">
        <v>3.0</v>
      </c>
      <c r="B115" s="32" t="s">
        <v>218</v>
      </c>
      <c r="C115" s="31" t="s">
        <v>69</v>
      </c>
      <c r="D115" s="31" t="s">
        <v>33</v>
      </c>
      <c r="E115" s="33" t="str">
        <f t="array" ref="E115">XLOOKUP(D115,'Teams Page'!A:A,'Teams Page'!B:B)</f>
        <v>LAL</v>
      </c>
      <c r="F115" s="29" t="str">
        <f t="shared" si="1"/>
        <v>MEM</v>
      </c>
      <c r="G115" s="29"/>
      <c r="H115" s="29"/>
      <c r="I115" s="29"/>
      <c r="J115" s="29"/>
      <c r="K115" s="29"/>
      <c r="L115" s="29"/>
      <c r="M115" s="29"/>
      <c r="N115" s="29"/>
      <c r="O115" s="29"/>
      <c r="P115" s="29"/>
      <c r="Q115" s="29"/>
    </row>
    <row r="116">
      <c r="A116" s="31">
        <v>20.0</v>
      </c>
      <c r="B116" s="32" t="s">
        <v>219</v>
      </c>
      <c r="C116" s="31" t="s">
        <v>79</v>
      </c>
      <c r="D116" s="31" t="s">
        <v>49</v>
      </c>
      <c r="E116" s="33" t="str">
        <f t="array" ref="E116">XLOOKUP(D116,'Teams Page'!A:A,'Teams Page'!B:B)</f>
        <v>CLE</v>
      </c>
      <c r="F116" s="29" t="str">
        <f t="shared" si="1"/>
        <v>IND</v>
      </c>
      <c r="G116" s="29"/>
      <c r="H116" s="29"/>
      <c r="I116" s="29"/>
      <c r="J116" s="29"/>
      <c r="K116" s="29"/>
      <c r="L116" s="29"/>
      <c r="M116" s="29"/>
      <c r="N116" s="29"/>
      <c r="O116" s="29"/>
      <c r="P116" s="29"/>
      <c r="Q116" s="29"/>
    </row>
    <row r="117">
      <c r="A117" s="31">
        <v>9.0</v>
      </c>
      <c r="B117" s="32" t="s">
        <v>220</v>
      </c>
      <c r="C117" s="31" t="s">
        <v>105</v>
      </c>
      <c r="D117" s="31" t="s">
        <v>49</v>
      </c>
      <c r="E117" s="33" t="str">
        <f t="array" ref="E117">XLOOKUP(D117,'Teams Page'!A:A,'Teams Page'!B:B)</f>
        <v>CLE</v>
      </c>
      <c r="F117" s="29" t="str">
        <f t="shared" si="1"/>
        <v>IND</v>
      </c>
      <c r="G117" s="29"/>
      <c r="H117" s="29"/>
      <c r="I117" s="29"/>
      <c r="J117" s="29"/>
      <c r="K117" s="29"/>
      <c r="L117" s="29"/>
      <c r="M117" s="29"/>
      <c r="N117" s="29"/>
      <c r="O117" s="29"/>
      <c r="P117" s="29"/>
      <c r="Q117" s="29"/>
    </row>
    <row r="118">
      <c r="A118" s="31">
        <v>13.0</v>
      </c>
      <c r="B118" s="32" t="s">
        <v>221</v>
      </c>
      <c r="C118" s="31" t="s">
        <v>105</v>
      </c>
      <c r="D118" s="31" t="s">
        <v>49</v>
      </c>
      <c r="E118" s="33" t="str">
        <f t="array" ref="E118">XLOOKUP(D118,'Teams Page'!A:A,'Teams Page'!B:B)</f>
        <v>CLE</v>
      </c>
      <c r="F118" s="29" t="str">
        <f t="shared" si="1"/>
        <v>IND</v>
      </c>
      <c r="G118" s="29"/>
      <c r="H118" s="29"/>
      <c r="I118" s="29"/>
      <c r="J118" s="29"/>
      <c r="K118" s="29"/>
      <c r="L118" s="29"/>
      <c r="M118" s="29"/>
      <c r="N118" s="29"/>
      <c r="O118" s="29"/>
      <c r="P118" s="29"/>
      <c r="Q118" s="29"/>
    </row>
    <row r="119">
      <c r="A119" s="31">
        <v>1.0</v>
      </c>
      <c r="B119" s="32" t="s">
        <v>222</v>
      </c>
      <c r="C119" s="31" t="s">
        <v>61</v>
      </c>
      <c r="D119" s="31" t="s">
        <v>49</v>
      </c>
      <c r="E119" s="33" t="str">
        <f t="array" ref="E119">XLOOKUP(D119,'Teams Page'!A:A,'Teams Page'!B:B)</f>
        <v>CLE</v>
      </c>
      <c r="F119" s="29" t="str">
        <f t="shared" si="1"/>
        <v>IND</v>
      </c>
      <c r="G119" s="29"/>
      <c r="H119" s="29"/>
      <c r="I119" s="29"/>
      <c r="J119" s="29"/>
      <c r="K119" s="29"/>
      <c r="L119" s="29"/>
      <c r="M119" s="29"/>
      <c r="N119" s="29"/>
      <c r="O119" s="29"/>
      <c r="P119" s="29"/>
      <c r="Q119" s="29"/>
    </row>
    <row r="120">
      <c r="A120" s="31">
        <v>0.0</v>
      </c>
      <c r="B120" s="32" t="s">
        <v>223</v>
      </c>
      <c r="C120" s="31" t="s">
        <v>83</v>
      </c>
      <c r="D120" s="31" t="s">
        <v>47</v>
      </c>
      <c r="E120" s="33" t="str">
        <f t="array" ref="E120">XLOOKUP(D120,'Teams Page'!A:A,'Teams Page'!B:B)</f>
        <v>NYK</v>
      </c>
      <c r="F120" s="29" t="str">
        <f t="shared" si="1"/>
        <v>BKN</v>
      </c>
      <c r="G120" s="29"/>
      <c r="H120" s="29"/>
      <c r="I120" s="29"/>
      <c r="J120" s="29"/>
      <c r="K120" s="29"/>
      <c r="L120" s="29"/>
      <c r="M120" s="29"/>
      <c r="N120" s="29"/>
      <c r="O120" s="29"/>
      <c r="P120" s="29"/>
      <c r="Q120" s="29"/>
    </row>
    <row r="121">
      <c r="A121" s="31">
        <v>25.0</v>
      </c>
      <c r="B121" s="32" t="s">
        <v>224</v>
      </c>
      <c r="C121" s="31" t="s">
        <v>79</v>
      </c>
      <c r="D121" s="31" t="s">
        <v>36</v>
      </c>
      <c r="E121" s="33" t="str">
        <f t="array" ref="E121">XLOOKUP(D121,'Teams Page'!A:A,'Teams Page'!B:B)</f>
        <v>LAC</v>
      </c>
      <c r="F121" s="29" t="str">
        <f t="shared" si="1"/>
        <v>UTA</v>
      </c>
      <c r="G121" s="29"/>
      <c r="H121" s="29"/>
      <c r="I121" s="29"/>
      <c r="J121" s="29"/>
      <c r="K121" s="29"/>
      <c r="L121" s="29"/>
      <c r="M121" s="29"/>
      <c r="N121" s="29"/>
      <c r="O121" s="29"/>
      <c r="P121" s="29"/>
      <c r="Q121" s="29"/>
    </row>
    <row r="122">
      <c r="A122" s="31">
        <v>12.0</v>
      </c>
      <c r="B122" s="32" t="s">
        <v>225</v>
      </c>
      <c r="C122" s="31" t="s">
        <v>79</v>
      </c>
      <c r="D122" s="31" t="s">
        <v>49</v>
      </c>
      <c r="E122" s="33" t="str">
        <f t="array" ref="E122">XLOOKUP(D122,'Teams Page'!A:A,'Teams Page'!B:B)</f>
        <v>CLE</v>
      </c>
      <c r="F122" s="29" t="str">
        <f t="shared" si="1"/>
        <v>IND</v>
      </c>
      <c r="G122" s="29"/>
      <c r="H122" s="29"/>
      <c r="I122" s="29"/>
      <c r="J122" s="29"/>
      <c r="K122" s="29"/>
      <c r="L122" s="29"/>
      <c r="M122" s="29"/>
      <c r="N122" s="29"/>
      <c r="O122" s="29"/>
      <c r="P122" s="29"/>
      <c r="Q122" s="29"/>
    </row>
    <row r="123">
      <c r="A123" s="31">
        <v>13.0</v>
      </c>
      <c r="B123" s="32" t="s">
        <v>226</v>
      </c>
      <c r="C123" s="31" t="s">
        <v>83</v>
      </c>
      <c r="D123" s="31" t="s">
        <v>29</v>
      </c>
      <c r="E123" s="33" t="str">
        <f t="array" ref="E123">XLOOKUP(D123,'Teams Page'!A:A,'Teams Page'!B:B)</f>
        <v>OKC</v>
      </c>
      <c r="F123" s="29" t="str">
        <f t="shared" si="1"/>
        <v>MIL</v>
      </c>
      <c r="G123" s="29"/>
      <c r="H123" s="29"/>
      <c r="I123" s="29"/>
      <c r="J123" s="29"/>
      <c r="K123" s="29"/>
      <c r="L123" s="29"/>
      <c r="M123" s="29"/>
      <c r="N123" s="29"/>
      <c r="O123" s="29"/>
      <c r="P123" s="29"/>
      <c r="Q123" s="29"/>
    </row>
    <row r="124">
      <c r="A124" s="31">
        <v>26.0</v>
      </c>
      <c r="B124" s="32" t="s">
        <v>227</v>
      </c>
      <c r="C124" s="31" t="s">
        <v>105</v>
      </c>
      <c r="D124" s="31" t="s">
        <v>33</v>
      </c>
      <c r="E124" s="33" t="str">
        <f t="array" ref="E124">XLOOKUP(D124,'Teams Page'!A:A,'Teams Page'!B:B)</f>
        <v>LAL</v>
      </c>
      <c r="F124" s="29" t="str">
        <f t="shared" si="1"/>
        <v>MEM</v>
      </c>
      <c r="G124" s="29"/>
      <c r="H124" s="29"/>
      <c r="I124" s="29"/>
      <c r="J124" s="29"/>
      <c r="K124" s="29"/>
      <c r="L124" s="29"/>
      <c r="M124" s="29"/>
      <c r="N124" s="29"/>
      <c r="O124" s="29"/>
      <c r="P124" s="29"/>
      <c r="Q124" s="29"/>
    </row>
    <row r="125">
      <c r="A125" s="31">
        <v>77.0</v>
      </c>
      <c r="B125" s="32" t="s">
        <v>228</v>
      </c>
      <c r="C125" s="31" t="s">
        <v>105</v>
      </c>
      <c r="D125" s="31" t="s">
        <v>27</v>
      </c>
      <c r="E125" s="33" t="str">
        <f t="array" ref="E125">XLOOKUP(D125,'Teams Page'!A:A,'Teams Page'!B:B)</f>
        <v>DAL</v>
      </c>
      <c r="F125" s="29" t="str">
        <f t="shared" si="1"/>
        <v>DET</v>
      </c>
      <c r="G125" s="29"/>
      <c r="H125" s="29"/>
      <c r="I125" s="29"/>
      <c r="J125" s="29"/>
      <c r="K125" s="29"/>
      <c r="L125" s="29"/>
      <c r="M125" s="29"/>
      <c r="N125" s="29"/>
      <c r="O125" s="29"/>
      <c r="P125" s="29"/>
      <c r="Q125" s="29"/>
    </row>
    <row r="126">
      <c r="A126" s="31">
        <v>5.0</v>
      </c>
      <c r="B126" s="32" t="s">
        <v>229</v>
      </c>
      <c r="C126" s="31" t="s">
        <v>105</v>
      </c>
      <c r="D126" s="31" t="s">
        <v>29</v>
      </c>
      <c r="E126" s="33" t="str">
        <f t="array" ref="E126">XLOOKUP(D126,'Teams Page'!A:A,'Teams Page'!B:B)</f>
        <v>OKC</v>
      </c>
      <c r="F126" s="29" t="str">
        <f t="shared" si="1"/>
        <v>MIL</v>
      </c>
      <c r="G126" s="29"/>
      <c r="H126" s="29"/>
      <c r="I126" s="29"/>
      <c r="J126" s="29"/>
      <c r="K126" s="29"/>
      <c r="L126" s="29"/>
      <c r="M126" s="29"/>
      <c r="N126" s="29"/>
      <c r="O126" s="29"/>
      <c r="P126" s="29"/>
      <c r="Q126" s="29"/>
    </row>
    <row r="127">
      <c r="A127" s="31">
        <v>12.0</v>
      </c>
      <c r="B127" s="32" t="s">
        <v>230</v>
      </c>
      <c r="C127" s="31" t="s">
        <v>83</v>
      </c>
      <c r="D127" s="31" t="s">
        <v>30</v>
      </c>
      <c r="E127" s="33" t="str">
        <f t="array" ref="E127">XLOOKUP(D127,'Teams Page'!A:A,'Teams Page'!B:B)</f>
        <v>CHI</v>
      </c>
      <c r="F127" s="29" t="str">
        <f t="shared" si="1"/>
        <v>WAS</v>
      </c>
      <c r="G127" s="29"/>
      <c r="H127" s="29"/>
      <c r="I127" s="29"/>
      <c r="J127" s="29"/>
      <c r="K127" s="29"/>
      <c r="L127" s="29"/>
      <c r="M127" s="29"/>
      <c r="N127" s="29"/>
      <c r="O127" s="29"/>
      <c r="P127" s="29"/>
      <c r="Q127" s="29"/>
    </row>
    <row r="128">
      <c r="A128" s="31">
        <v>3.0</v>
      </c>
      <c r="B128" s="32" t="s">
        <v>231</v>
      </c>
      <c r="C128" s="31" t="s">
        <v>69</v>
      </c>
      <c r="D128" s="31" t="s">
        <v>30</v>
      </c>
      <c r="E128" s="33" t="str">
        <f t="array" ref="E128">XLOOKUP(D128,'Teams Page'!A:A,'Teams Page'!B:B)</f>
        <v>CHI</v>
      </c>
      <c r="F128" s="29" t="str">
        <f t="shared" si="1"/>
        <v>WAS</v>
      </c>
      <c r="G128" s="29"/>
      <c r="H128" s="29"/>
      <c r="I128" s="29"/>
      <c r="J128" s="29"/>
      <c r="K128" s="29"/>
      <c r="L128" s="29"/>
      <c r="M128" s="29"/>
      <c r="N128" s="29"/>
      <c r="O128" s="29"/>
      <c r="P128" s="29"/>
      <c r="Q128" s="29"/>
    </row>
    <row r="129">
      <c r="A129" s="31">
        <v>3.0</v>
      </c>
      <c r="B129" s="32" t="s">
        <v>232</v>
      </c>
      <c r="C129" s="31" t="s">
        <v>105</v>
      </c>
      <c r="D129" s="31" t="s">
        <v>34</v>
      </c>
      <c r="E129" s="33" t="str">
        <f t="array" ref="E129">XLOOKUP(D129,'Teams Page'!A:A,'Teams Page'!B:B)</f>
        <v>SAC</v>
      </c>
      <c r="F129" s="29" t="str">
        <f t="shared" si="1"/>
        <v>PHX</v>
      </c>
      <c r="G129" s="29"/>
      <c r="H129" s="29"/>
      <c r="I129" s="29"/>
      <c r="J129" s="29"/>
      <c r="K129" s="29"/>
      <c r="L129" s="29"/>
      <c r="M129" s="29"/>
      <c r="N129" s="29"/>
      <c r="O129" s="29"/>
      <c r="P129" s="29"/>
      <c r="Q129" s="29"/>
    </row>
    <row r="130">
      <c r="A130" s="31">
        <v>11.0</v>
      </c>
      <c r="B130" s="32" t="s">
        <v>233</v>
      </c>
      <c r="C130" s="31" t="s">
        <v>83</v>
      </c>
      <c r="D130" s="31" t="s">
        <v>44</v>
      </c>
      <c r="E130" s="33" t="str">
        <f t="array" ref="E130">XLOOKUP(D130,'Teams Page'!A:A,'Teams Page'!B:B)</f>
        <v>UTA</v>
      </c>
      <c r="F130" s="29" t="str">
        <f t="shared" si="1"/>
        <v>LAC</v>
      </c>
      <c r="G130" s="29"/>
      <c r="H130" s="29"/>
      <c r="I130" s="29"/>
      <c r="J130" s="29"/>
      <c r="K130" s="29"/>
      <c r="L130" s="29"/>
      <c r="M130" s="29"/>
      <c r="N130" s="29"/>
      <c r="O130" s="29"/>
      <c r="P130" s="29"/>
      <c r="Q130" s="29"/>
    </row>
    <row r="131">
      <c r="A131" s="31">
        <v>35.0</v>
      </c>
      <c r="B131" s="32" t="s">
        <v>234</v>
      </c>
      <c r="C131" s="31" t="s">
        <v>61</v>
      </c>
      <c r="D131" s="31" t="s">
        <v>42</v>
      </c>
      <c r="E131" s="33" t="str">
        <f t="array" ref="E131">XLOOKUP(D131,'Teams Page'!A:A,'Teams Page'!B:B)</f>
        <v>PHX</v>
      </c>
      <c r="F131" s="29" t="str">
        <f t="shared" si="1"/>
        <v>SAC</v>
      </c>
      <c r="G131" s="29"/>
      <c r="H131" s="29"/>
      <c r="I131" s="29"/>
      <c r="J131" s="29"/>
      <c r="K131" s="29"/>
      <c r="L131" s="29"/>
      <c r="M131" s="29"/>
      <c r="N131" s="29"/>
      <c r="O131" s="29"/>
      <c r="P131" s="29"/>
      <c r="Q131" s="29"/>
    </row>
    <row r="132">
      <c r="A132" s="31">
        <v>0.0</v>
      </c>
      <c r="B132" s="32" t="s">
        <v>235</v>
      </c>
      <c r="C132" s="31" t="s">
        <v>79</v>
      </c>
      <c r="D132" s="31" t="s">
        <v>53</v>
      </c>
      <c r="E132" s="33" t="str">
        <f t="array" ref="E132">XLOOKUP(D132,'Teams Page'!A:A,'Teams Page'!B:B)</f>
        <v>DET</v>
      </c>
      <c r="F132" s="29" t="str">
        <f t="shared" si="1"/>
        <v>DAL</v>
      </c>
      <c r="G132" s="29"/>
      <c r="H132" s="29"/>
      <c r="I132" s="29"/>
      <c r="J132" s="29"/>
      <c r="K132" s="29"/>
      <c r="L132" s="29"/>
      <c r="M132" s="29"/>
      <c r="N132" s="29"/>
      <c r="O132" s="29"/>
      <c r="P132" s="29"/>
      <c r="Q132" s="29"/>
    </row>
    <row r="133">
      <c r="A133" s="31">
        <v>30.0</v>
      </c>
      <c r="B133" s="32" t="s">
        <v>236</v>
      </c>
      <c r="C133" s="31" t="s">
        <v>83</v>
      </c>
      <c r="D133" s="31" t="s">
        <v>27</v>
      </c>
      <c r="E133" s="33" t="str">
        <f t="array" ref="E133">XLOOKUP(D133,'Teams Page'!A:A,'Teams Page'!B:B)</f>
        <v>DAL</v>
      </c>
      <c r="F133" s="29" t="str">
        <f t="shared" si="1"/>
        <v>DET</v>
      </c>
      <c r="G133" s="29"/>
      <c r="H133" s="29"/>
      <c r="I133" s="29"/>
      <c r="J133" s="29"/>
      <c r="K133" s="29"/>
      <c r="L133" s="29"/>
      <c r="M133" s="29"/>
      <c r="N133" s="29"/>
      <c r="O133" s="29"/>
      <c r="P133" s="29"/>
      <c r="Q133" s="29"/>
    </row>
    <row r="134">
      <c r="A134" s="31">
        <v>5.0</v>
      </c>
      <c r="B134" s="32" t="s">
        <v>237</v>
      </c>
      <c r="C134" s="31" t="s">
        <v>83</v>
      </c>
      <c r="D134" s="31" t="s">
        <v>51</v>
      </c>
      <c r="E134" s="33" t="str">
        <f t="array" ref="E134">XLOOKUP(D134,'Teams Page'!A:A,'Teams Page'!B:B)</f>
        <v>MIN</v>
      </c>
      <c r="F134" s="29" t="str">
        <f t="shared" si="1"/>
        <v>ATL</v>
      </c>
      <c r="G134" s="29"/>
      <c r="H134" s="29"/>
      <c r="I134" s="29"/>
      <c r="J134" s="29"/>
      <c r="K134" s="29"/>
      <c r="L134" s="29"/>
      <c r="M134" s="29"/>
      <c r="N134" s="29"/>
      <c r="O134" s="29"/>
      <c r="P134" s="29"/>
      <c r="Q134" s="29"/>
    </row>
    <row r="135">
      <c r="A135" s="31">
        <v>17.0</v>
      </c>
      <c r="B135" s="32" t="s">
        <v>238</v>
      </c>
      <c r="C135" s="31" t="s">
        <v>83</v>
      </c>
      <c r="D135" s="31" t="s">
        <v>34</v>
      </c>
      <c r="E135" s="33" t="str">
        <f t="array" ref="E135">XLOOKUP(D135,'Teams Page'!A:A,'Teams Page'!B:B)</f>
        <v>SAC</v>
      </c>
      <c r="F135" s="29" t="str">
        <f t="shared" si="1"/>
        <v>PHX</v>
      </c>
      <c r="G135" s="29"/>
      <c r="H135" s="29"/>
      <c r="I135" s="29"/>
      <c r="J135" s="29"/>
      <c r="K135" s="29"/>
      <c r="L135" s="29"/>
      <c r="M135" s="29"/>
      <c r="N135" s="29"/>
      <c r="O135" s="29"/>
      <c r="P135" s="29"/>
      <c r="Q135" s="29"/>
    </row>
    <row r="136">
      <c r="A136" s="31">
        <v>38.0</v>
      </c>
      <c r="B136" s="32" t="s">
        <v>239</v>
      </c>
      <c r="C136" s="31" t="s">
        <v>83</v>
      </c>
      <c r="D136" s="31" t="s">
        <v>27</v>
      </c>
      <c r="E136" s="33" t="str">
        <f t="array" ref="E136">XLOOKUP(D136,'Teams Page'!A:A,'Teams Page'!B:B)</f>
        <v>DAL</v>
      </c>
      <c r="F136" s="29" t="str">
        <f t="shared" si="1"/>
        <v>DET</v>
      </c>
      <c r="G136" s="29"/>
      <c r="H136" s="29"/>
      <c r="I136" s="29"/>
      <c r="J136" s="29"/>
      <c r="K136" s="29"/>
      <c r="L136" s="29"/>
      <c r="M136" s="29"/>
      <c r="N136" s="29"/>
      <c r="O136" s="29"/>
      <c r="P136" s="29"/>
      <c r="Q136" s="29"/>
    </row>
    <row r="137">
      <c r="A137" s="31">
        <v>21.0</v>
      </c>
      <c r="B137" s="32" t="s">
        <v>240</v>
      </c>
      <c r="C137" s="31" t="s">
        <v>69</v>
      </c>
      <c r="D137" s="31" t="s">
        <v>52</v>
      </c>
      <c r="E137" s="33" t="str">
        <f t="array" ref="E137">XLOOKUP(D137,'Teams Page'!A:A,'Teams Page'!B:B)</f>
        <v>PHI</v>
      </c>
      <c r="F137" s="29" t="str">
        <f t="shared" si="1"/>
        <v>ORL</v>
      </c>
      <c r="G137" s="29"/>
      <c r="H137" s="29"/>
      <c r="I137" s="29"/>
      <c r="J137" s="29"/>
      <c r="K137" s="29"/>
      <c r="L137" s="29"/>
      <c r="M137" s="29"/>
      <c r="N137" s="29"/>
      <c r="O137" s="29"/>
      <c r="P137" s="29"/>
      <c r="Q137" s="29"/>
    </row>
    <row r="138">
      <c r="A138" s="31">
        <v>14.0</v>
      </c>
      <c r="B138" s="32" t="s">
        <v>241</v>
      </c>
      <c r="C138" s="31" t="s">
        <v>69</v>
      </c>
      <c r="D138" s="31" t="s">
        <v>42</v>
      </c>
      <c r="E138" s="33" t="str">
        <f t="array" ref="E138">XLOOKUP(D138,'Teams Page'!A:A,'Teams Page'!B:B)</f>
        <v>PHX</v>
      </c>
      <c r="F138" s="29" t="str">
        <f t="shared" si="1"/>
        <v>SAC</v>
      </c>
      <c r="G138" s="29"/>
      <c r="H138" s="29"/>
      <c r="I138" s="29"/>
      <c r="J138" s="29"/>
      <c r="K138" s="29"/>
      <c r="L138" s="29"/>
      <c r="M138" s="29"/>
      <c r="N138" s="29"/>
      <c r="O138" s="29"/>
      <c r="P138" s="29"/>
      <c r="Q138" s="29"/>
    </row>
    <row r="139">
      <c r="A139" s="31">
        <v>0.0</v>
      </c>
      <c r="B139" s="32" t="s">
        <v>242</v>
      </c>
      <c r="C139" s="31" t="s">
        <v>105</v>
      </c>
      <c r="D139" s="31" t="s">
        <v>27</v>
      </c>
      <c r="E139" s="33" t="str">
        <f t="array" ref="E139">XLOOKUP(D139,'Teams Page'!A:A,'Teams Page'!B:B)</f>
        <v>DAL</v>
      </c>
      <c r="F139" s="29" t="str">
        <f t="shared" si="1"/>
        <v>DET</v>
      </c>
      <c r="G139" s="29"/>
      <c r="H139" s="29"/>
      <c r="I139" s="29"/>
      <c r="J139" s="29"/>
      <c r="K139" s="29"/>
      <c r="L139" s="29"/>
      <c r="M139" s="29"/>
      <c r="N139" s="29"/>
      <c r="O139" s="29"/>
      <c r="P139" s="29"/>
      <c r="Q139" s="29"/>
    </row>
    <row r="140">
      <c r="A140" s="31">
        <v>24.0</v>
      </c>
      <c r="B140" s="32" t="s">
        <v>243</v>
      </c>
      <c r="C140" s="31" t="s">
        <v>69</v>
      </c>
      <c r="D140" s="31" t="s">
        <v>26</v>
      </c>
      <c r="E140" s="33" t="str">
        <f t="array" ref="E140">XLOOKUP(D140,'Teams Page'!A:A,'Teams Page'!B:B)</f>
        <v>ATL</v>
      </c>
      <c r="F140" s="29" t="str">
        <f t="shared" si="1"/>
        <v>MIN</v>
      </c>
      <c r="G140" s="29"/>
      <c r="H140" s="29"/>
      <c r="I140" s="29"/>
      <c r="J140" s="29"/>
      <c r="K140" s="29"/>
      <c r="L140" s="29"/>
      <c r="M140" s="29"/>
      <c r="N140" s="29"/>
      <c r="O140" s="29"/>
      <c r="P140" s="29"/>
      <c r="Q140" s="29"/>
    </row>
    <row r="141">
      <c r="A141" s="31">
        <v>28.0</v>
      </c>
      <c r="B141" s="32" t="s">
        <v>244</v>
      </c>
      <c r="C141" s="31" t="s">
        <v>61</v>
      </c>
      <c r="D141" s="31" t="s">
        <v>38</v>
      </c>
      <c r="E141" s="33" t="str">
        <f t="array" ref="E141">XLOOKUP(D141,'Teams Page'!A:A,'Teams Page'!B:B)</f>
        <v>BKN</v>
      </c>
      <c r="F141" s="29" t="str">
        <f t="shared" si="1"/>
        <v>NYK</v>
      </c>
      <c r="G141" s="29"/>
      <c r="H141" s="29"/>
      <c r="I141" s="29"/>
      <c r="J141" s="29"/>
      <c r="K141" s="29"/>
      <c r="L141" s="29"/>
      <c r="M141" s="29"/>
      <c r="N141" s="29"/>
      <c r="O141" s="29"/>
      <c r="P141" s="29"/>
      <c r="Q141" s="29"/>
    </row>
    <row r="142">
      <c r="A142" s="31">
        <v>22.0</v>
      </c>
      <c r="B142" s="32" t="s">
        <v>245</v>
      </c>
      <c r="C142" s="31" t="s">
        <v>105</v>
      </c>
      <c r="D142" s="31" t="s">
        <v>45</v>
      </c>
      <c r="E142" s="33" t="str">
        <f t="array" ref="E142">XLOOKUP(D142,'Teams Page'!A:A,'Teams Page'!B:B)</f>
        <v>TOR</v>
      </c>
      <c r="F142" s="29" t="str">
        <f t="shared" si="1"/>
        <v>MIA</v>
      </c>
      <c r="G142" s="29"/>
      <c r="H142" s="29"/>
      <c r="I142" s="29"/>
      <c r="J142" s="29"/>
      <c r="K142" s="29"/>
      <c r="L142" s="29"/>
      <c r="M142" s="29"/>
      <c r="N142" s="29"/>
      <c r="O142" s="29"/>
      <c r="P142" s="29"/>
      <c r="Q142" s="29"/>
    </row>
    <row r="143">
      <c r="A143" s="31">
        <v>16.0</v>
      </c>
      <c r="B143" s="32" t="s">
        <v>246</v>
      </c>
      <c r="C143" s="31" t="s">
        <v>61</v>
      </c>
      <c r="D143" s="31" t="s">
        <v>53</v>
      </c>
      <c r="E143" s="33" t="str">
        <f t="array" ref="E143">XLOOKUP(D143,'Teams Page'!A:A,'Teams Page'!B:B)</f>
        <v>DET</v>
      </c>
      <c r="F143" s="29" t="str">
        <f t="shared" si="1"/>
        <v>DAL</v>
      </c>
      <c r="G143" s="29"/>
      <c r="H143" s="29"/>
      <c r="I143" s="29"/>
      <c r="J143" s="29"/>
      <c r="K143" s="29"/>
      <c r="L143" s="29"/>
      <c r="M143" s="29"/>
      <c r="N143" s="29"/>
      <c r="O143" s="29"/>
      <c r="P143" s="29"/>
      <c r="Q143" s="29"/>
    </row>
    <row r="144">
      <c r="A144" s="31">
        <v>31.0</v>
      </c>
      <c r="B144" s="32" t="s">
        <v>247</v>
      </c>
      <c r="C144" s="31" t="s">
        <v>105</v>
      </c>
      <c r="D144" s="31" t="s">
        <v>34</v>
      </c>
      <c r="E144" s="33" t="str">
        <f t="array" ref="E144">XLOOKUP(D144,'Teams Page'!A:A,'Teams Page'!B:B)</f>
        <v>SAC</v>
      </c>
      <c r="F144" s="29" t="str">
        <f t="shared" si="1"/>
        <v>PHX</v>
      </c>
      <c r="G144" s="29"/>
      <c r="H144" s="29"/>
      <c r="I144" s="29"/>
      <c r="J144" s="29"/>
      <c r="K144" s="29"/>
      <c r="L144" s="29"/>
      <c r="M144" s="29"/>
      <c r="N144" s="29"/>
      <c r="O144" s="29"/>
      <c r="P144" s="29"/>
      <c r="Q144" s="29"/>
    </row>
    <row r="145">
      <c r="A145" s="31">
        <v>2.0</v>
      </c>
      <c r="B145" s="32" t="s">
        <v>248</v>
      </c>
      <c r="C145" s="31" t="s">
        <v>83</v>
      </c>
      <c r="D145" s="31" t="s">
        <v>26</v>
      </c>
      <c r="E145" s="33" t="str">
        <f t="array" ref="E145">XLOOKUP(D145,'Teams Page'!A:A,'Teams Page'!B:B)</f>
        <v>ATL</v>
      </c>
      <c r="F145" s="29" t="str">
        <f t="shared" si="1"/>
        <v>MIN</v>
      </c>
      <c r="G145" s="29"/>
      <c r="H145" s="29"/>
      <c r="I145" s="29"/>
      <c r="J145" s="29"/>
      <c r="K145" s="29"/>
      <c r="L145" s="29"/>
      <c r="M145" s="29"/>
      <c r="N145" s="29"/>
      <c r="O145" s="29"/>
      <c r="P145" s="29"/>
      <c r="Q145" s="29"/>
    </row>
    <row r="146">
      <c r="A146" s="31">
        <v>13.0</v>
      </c>
      <c r="B146" s="32" t="s">
        <v>249</v>
      </c>
      <c r="C146" s="31" t="s">
        <v>83</v>
      </c>
      <c r="D146" s="31" t="s">
        <v>47</v>
      </c>
      <c r="E146" s="33" t="str">
        <f t="array" ref="E146">XLOOKUP(D146,'Teams Page'!A:A,'Teams Page'!B:B)</f>
        <v>NYK</v>
      </c>
      <c r="F146" s="29" t="str">
        <f t="shared" si="1"/>
        <v>BKN</v>
      </c>
      <c r="G146" s="29"/>
      <c r="H146" s="29"/>
      <c r="I146" s="29"/>
      <c r="J146" s="29"/>
      <c r="K146" s="29"/>
      <c r="L146" s="29"/>
      <c r="M146" s="29"/>
      <c r="N146" s="29"/>
      <c r="O146" s="29"/>
      <c r="P146" s="29"/>
      <c r="Q146" s="29"/>
    </row>
    <row r="147">
      <c r="A147" s="31">
        <v>5.0</v>
      </c>
      <c r="B147" s="32" t="s">
        <v>250</v>
      </c>
      <c r="C147" s="31" t="s">
        <v>105</v>
      </c>
      <c r="D147" s="31" t="s">
        <v>34</v>
      </c>
      <c r="E147" s="33" t="str">
        <f t="array" ref="E147">XLOOKUP(D147,'Teams Page'!A:A,'Teams Page'!B:B)</f>
        <v>SAC</v>
      </c>
      <c r="F147" s="29" t="str">
        <f t="shared" si="1"/>
        <v>PHX</v>
      </c>
      <c r="G147" s="29"/>
      <c r="H147" s="29"/>
      <c r="I147" s="29"/>
      <c r="J147" s="29"/>
      <c r="K147" s="29"/>
      <c r="L147" s="29"/>
      <c r="M147" s="29"/>
      <c r="N147" s="29"/>
      <c r="O147" s="29"/>
      <c r="P147" s="29"/>
      <c r="Q147" s="29"/>
    </row>
    <row r="148">
      <c r="A148" s="31">
        <v>20.0</v>
      </c>
      <c r="B148" s="32" t="s">
        <v>251</v>
      </c>
      <c r="C148" s="31" t="s">
        <v>69</v>
      </c>
      <c r="D148" s="31" t="s">
        <v>27</v>
      </c>
      <c r="E148" s="33" t="str">
        <f t="array" ref="E148">XLOOKUP(D148,'Teams Page'!A:A,'Teams Page'!B:B)</f>
        <v>DAL</v>
      </c>
      <c r="F148" s="29" t="str">
        <f t="shared" si="1"/>
        <v>DET</v>
      </c>
      <c r="G148" s="29"/>
      <c r="H148" s="29"/>
      <c r="I148" s="29"/>
      <c r="J148" s="29"/>
      <c r="K148" s="29"/>
      <c r="L148" s="29"/>
      <c r="M148" s="29"/>
      <c r="N148" s="29"/>
      <c r="O148" s="29"/>
      <c r="P148" s="29"/>
      <c r="Q148" s="29"/>
    </row>
    <row r="149">
      <c r="A149" s="31">
        <v>11.0</v>
      </c>
      <c r="B149" s="32" t="s">
        <v>252</v>
      </c>
      <c r="C149" s="31" t="s">
        <v>105</v>
      </c>
      <c r="D149" s="31" t="s">
        <v>27</v>
      </c>
      <c r="E149" s="33" t="str">
        <f t="array" ref="E149">XLOOKUP(D149,'Teams Page'!A:A,'Teams Page'!B:B)</f>
        <v>DAL</v>
      </c>
      <c r="F149" s="29" t="str">
        <f t="shared" si="1"/>
        <v>DET</v>
      </c>
      <c r="G149" s="29"/>
      <c r="H149" s="29"/>
      <c r="I149" s="29"/>
      <c r="J149" s="29"/>
      <c r="K149" s="29"/>
      <c r="L149" s="29"/>
      <c r="M149" s="29"/>
      <c r="N149" s="29"/>
      <c r="O149" s="29"/>
      <c r="P149" s="29"/>
      <c r="Q149" s="29"/>
    </row>
    <row r="150">
      <c r="A150" s="31">
        <v>20.0</v>
      </c>
      <c r="B150" s="32" t="s">
        <v>253</v>
      </c>
      <c r="C150" s="31" t="s">
        <v>105</v>
      </c>
      <c r="D150" s="31" t="s">
        <v>31</v>
      </c>
      <c r="E150" s="33" t="str">
        <f t="array" ref="E150">XLOOKUP(D150,'Teams Page'!A:A,'Teams Page'!B:B)</f>
        <v>ORL</v>
      </c>
      <c r="F150" s="29" t="str">
        <f t="shared" si="1"/>
        <v>PHI</v>
      </c>
      <c r="G150" s="29"/>
      <c r="H150" s="29"/>
      <c r="I150" s="29"/>
      <c r="J150" s="29"/>
      <c r="K150" s="29"/>
      <c r="L150" s="29"/>
      <c r="M150" s="29"/>
      <c r="N150" s="29"/>
      <c r="O150" s="29"/>
      <c r="P150" s="29"/>
      <c r="Q150" s="29"/>
    </row>
    <row r="151">
      <c r="A151" s="31">
        <v>21.0</v>
      </c>
      <c r="B151" s="32" t="s">
        <v>254</v>
      </c>
      <c r="C151" s="31" t="s">
        <v>69</v>
      </c>
      <c r="D151" s="31" t="s">
        <v>27</v>
      </c>
      <c r="E151" s="33" t="str">
        <f t="array" ref="E151">XLOOKUP(D151,'Teams Page'!A:A,'Teams Page'!B:B)</f>
        <v>DAL</v>
      </c>
      <c r="F151" s="29" t="str">
        <f t="shared" si="1"/>
        <v>DET</v>
      </c>
      <c r="G151" s="29"/>
      <c r="H151" s="29"/>
      <c r="I151" s="29"/>
      <c r="J151" s="29"/>
      <c r="K151" s="29"/>
      <c r="L151" s="29"/>
      <c r="M151" s="29"/>
      <c r="N151" s="29"/>
      <c r="O151" s="29"/>
      <c r="P151" s="29"/>
      <c r="Q151" s="29"/>
    </row>
    <row r="152">
      <c r="A152" s="31">
        <v>88.0</v>
      </c>
      <c r="B152" s="32" t="s">
        <v>255</v>
      </c>
      <c r="C152" s="31" t="s">
        <v>61</v>
      </c>
      <c r="D152" s="31" t="s">
        <v>37</v>
      </c>
      <c r="E152" s="33" t="str">
        <f t="array" ref="E152">XLOOKUP(D152,'Teams Page'!A:A,'Teams Page'!B:B)</f>
        <v>WAS</v>
      </c>
      <c r="F152" s="29" t="str">
        <f t="shared" si="1"/>
        <v>CHI</v>
      </c>
      <c r="G152" s="29"/>
      <c r="H152" s="29"/>
      <c r="I152" s="29"/>
      <c r="J152" s="29"/>
      <c r="K152" s="29"/>
      <c r="L152" s="29"/>
      <c r="M152" s="29"/>
      <c r="N152" s="29"/>
      <c r="O152" s="29"/>
      <c r="P152" s="29"/>
      <c r="Q152" s="29"/>
    </row>
    <row r="153">
      <c r="A153" s="31">
        <v>9.0</v>
      </c>
      <c r="B153" s="32" t="s">
        <v>256</v>
      </c>
      <c r="C153" s="31" t="s">
        <v>61</v>
      </c>
      <c r="D153" s="31" t="s">
        <v>27</v>
      </c>
      <c r="E153" s="33" t="str">
        <f t="array" ref="E153">XLOOKUP(D153,'Teams Page'!A:A,'Teams Page'!B:B)</f>
        <v>DAL</v>
      </c>
      <c r="F153" s="29" t="str">
        <f t="shared" si="1"/>
        <v>DET</v>
      </c>
      <c r="G153" s="29"/>
      <c r="H153" s="29"/>
      <c r="I153" s="29"/>
      <c r="J153" s="29"/>
      <c r="K153" s="29"/>
      <c r="L153" s="29"/>
      <c r="M153" s="29"/>
      <c r="N153" s="29"/>
      <c r="O153" s="29"/>
      <c r="P153" s="29"/>
      <c r="Q153" s="29"/>
    </row>
    <row r="154">
      <c r="A154" s="31">
        <v>12.0</v>
      </c>
      <c r="B154" s="32" t="s">
        <v>257</v>
      </c>
      <c r="C154" s="31" t="s">
        <v>69</v>
      </c>
      <c r="D154" s="31" t="s">
        <v>48</v>
      </c>
      <c r="E154" s="33" t="str">
        <f t="array" ref="E154">XLOOKUP(D154,'Teams Page'!A:A,'Teams Page'!B:B)</f>
        <v>GSW</v>
      </c>
      <c r="F154" s="29" t="str">
        <f t="shared" si="1"/>
        <v>NOP</v>
      </c>
      <c r="G154" s="29"/>
      <c r="H154" s="29"/>
      <c r="I154" s="29"/>
      <c r="J154" s="29"/>
      <c r="K154" s="29"/>
      <c r="L154" s="29"/>
      <c r="M154" s="29"/>
      <c r="N154" s="29"/>
      <c r="O154" s="29"/>
      <c r="P154" s="29"/>
      <c r="Q154" s="29"/>
    </row>
    <row r="155">
      <c r="A155" s="31">
        <v>55.0</v>
      </c>
      <c r="B155" s="32" t="s">
        <v>258</v>
      </c>
      <c r="C155" s="31" t="s">
        <v>69</v>
      </c>
      <c r="D155" s="31" t="s">
        <v>51</v>
      </c>
      <c r="E155" s="33" t="str">
        <f t="array" ref="E155">XLOOKUP(D155,'Teams Page'!A:A,'Teams Page'!B:B)</f>
        <v>MIN</v>
      </c>
      <c r="F155" s="29" t="str">
        <f t="shared" si="1"/>
        <v>ATL</v>
      </c>
      <c r="G155" s="29"/>
      <c r="H155" s="29"/>
      <c r="I155" s="29"/>
      <c r="J155" s="29"/>
      <c r="K155" s="29"/>
      <c r="L155" s="29"/>
      <c r="M155" s="29"/>
      <c r="N155" s="29"/>
      <c r="O155" s="29"/>
      <c r="P155" s="29"/>
      <c r="Q155" s="29"/>
    </row>
    <row r="156">
      <c r="A156" s="31">
        <v>18.0</v>
      </c>
      <c r="B156" s="32" t="s">
        <v>259</v>
      </c>
      <c r="C156" s="31" t="s">
        <v>79</v>
      </c>
      <c r="D156" s="31" t="s">
        <v>27</v>
      </c>
      <c r="E156" s="33" t="str">
        <f t="array" ref="E156">XLOOKUP(D156,'Teams Page'!A:A,'Teams Page'!B:B)</f>
        <v>DAL</v>
      </c>
      <c r="F156" s="29" t="str">
        <f t="shared" si="1"/>
        <v>DET</v>
      </c>
      <c r="G156" s="29"/>
      <c r="H156" s="29"/>
      <c r="I156" s="29"/>
      <c r="J156" s="29"/>
      <c r="K156" s="29"/>
      <c r="L156" s="29"/>
      <c r="M156" s="29"/>
      <c r="N156" s="29"/>
      <c r="O156" s="29"/>
      <c r="P156" s="29"/>
      <c r="Q156" s="29"/>
    </row>
    <row r="157">
      <c r="A157" s="31">
        <v>50.0</v>
      </c>
      <c r="B157" s="32" t="s">
        <v>260</v>
      </c>
      <c r="C157" s="31" t="s">
        <v>79</v>
      </c>
      <c r="D157" s="31" t="s">
        <v>43</v>
      </c>
      <c r="E157" s="33" t="str">
        <f t="array" ref="E157">XLOOKUP(D157,'Teams Page'!A:A,'Teams Page'!B:B)</f>
        <v>DEN</v>
      </c>
      <c r="F157" s="29" t="str">
        <f t="shared" si="1"/>
        <v>SAS</v>
      </c>
      <c r="G157" s="29"/>
      <c r="H157" s="29"/>
      <c r="I157" s="29"/>
      <c r="J157" s="29"/>
      <c r="K157" s="29"/>
      <c r="L157" s="29"/>
      <c r="M157" s="29"/>
      <c r="N157" s="29"/>
      <c r="O157" s="29"/>
      <c r="P157" s="29"/>
      <c r="Q157" s="29"/>
    </row>
    <row r="158">
      <c r="A158" s="31">
        <v>7.0</v>
      </c>
      <c r="B158" s="32" t="s">
        <v>261</v>
      </c>
      <c r="C158" s="31" t="s">
        <v>105</v>
      </c>
      <c r="D158" s="31" t="s">
        <v>43</v>
      </c>
      <c r="E158" s="33" t="str">
        <f t="array" ref="E158">XLOOKUP(D158,'Teams Page'!A:A,'Teams Page'!B:B)</f>
        <v>DEN</v>
      </c>
      <c r="F158" s="29" t="str">
        <f t="shared" si="1"/>
        <v>SAS</v>
      </c>
      <c r="G158" s="29"/>
      <c r="H158" s="29"/>
      <c r="I158" s="29"/>
      <c r="J158" s="29"/>
      <c r="K158" s="29"/>
      <c r="L158" s="29"/>
      <c r="M158" s="29"/>
      <c r="N158" s="29"/>
      <c r="O158" s="29"/>
      <c r="P158" s="29"/>
      <c r="Q158" s="29"/>
    </row>
    <row r="159">
      <c r="A159" s="31">
        <v>14.0</v>
      </c>
      <c r="B159" s="32" t="s">
        <v>262</v>
      </c>
      <c r="C159" s="31" t="s">
        <v>79</v>
      </c>
      <c r="D159" s="31" t="s">
        <v>38</v>
      </c>
      <c r="E159" s="33" t="str">
        <f t="array" ref="E159">XLOOKUP(D159,'Teams Page'!A:A,'Teams Page'!B:B)</f>
        <v>BKN</v>
      </c>
      <c r="F159" s="29" t="str">
        <f t="shared" si="1"/>
        <v>NYK</v>
      </c>
      <c r="G159" s="29"/>
      <c r="H159" s="29"/>
      <c r="I159" s="29"/>
      <c r="J159" s="29"/>
      <c r="K159" s="29"/>
      <c r="L159" s="29"/>
      <c r="M159" s="29"/>
      <c r="N159" s="29"/>
      <c r="O159" s="29"/>
      <c r="P159" s="29"/>
      <c r="Q159" s="29"/>
    </row>
    <row r="160">
      <c r="A160" s="31">
        <v>2.0</v>
      </c>
      <c r="B160" s="32" t="s">
        <v>263</v>
      </c>
      <c r="C160" s="31" t="s">
        <v>105</v>
      </c>
      <c r="D160" s="31" t="s">
        <v>29</v>
      </c>
      <c r="E160" s="33" t="str">
        <f t="array" ref="E160">XLOOKUP(D160,'Teams Page'!A:A,'Teams Page'!B:B)</f>
        <v>OKC</v>
      </c>
      <c r="F160" s="29" t="str">
        <f t="shared" si="1"/>
        <v>MIL</v>
      </c>
      <c r="G160" s="29"/>
      <c r="H160" s="29"/>
      <c r="I160" s="29"/>
      <c r="J160" s="29"/>
      <c r="K160" s="29"/>
      <c r="L160" s="29"/>
      <c r="M160" s="29"/>
      <c r="N160" s="29"/>
      <c r="O160" s="29"/>
      <c r="P160" s="29"/>
      <c r="Q160" s="29"/>
    </row>
    <row r="161">
      <c r="A161" s="31">
        <v>16.0</v>
      </c>
      <c r="B161" s="32" t="s">
        <v>264</v>
      </c>
      <c r="C161" s="31" t="s">
        <v>79</v>
      </c>
      <c r="D161" s="31" t="s">
        <v>37</v>
      </c>
      <c r="E161" s="33" t="str">
        <f t="array" ref="E161">XLOOKUP(D161,'Teams Page'!A:A,'Teams Page'!B:B)</f>
        <v>WAS</v>
      </c>
      <c r="F161" s="29" t="str">
        <f t="shared" si="1"/>
        <v>CHI</v>
      </c>
      <c r="G161" s="29"/>
      <c r="H161" s="29"/>
      <c r="I161" s="29"/>
      <c r="J161" s="29"/>
      <c r="K161" s="29"/>
      <c r="L161" s="29"/>
      <c r="M161" s="29"/>
      <c r="N161" s="29"/>
      <c r="O161" s="29"/>
      <c r="P161" s="29"/>
      <c r="Q161" s="29"/>
    </row>
    <row r="162">
      <c r="A162" s="31">
        <v>21.0</v>
      </c>
      <c r="B162" s="32" t="s">
        <v>265</v>
      </c>
      <c r="C162" s="31" t="s">
        <v>105</v>
      </c>
      <c r="D162" s="31" t="s">
        <v>43</v>
      </c>
      <c r="E162" s="33" t="str">
        <f t="array" ref="E162">XLOOKUP(D162,'Teams Page'!A:A,'Teams Page'!B:B)</f>
        <v>DEN</v>
      </c>
      <c r="F162" s="29" t="str">
        <f t="shared" si="1"/>
        <v>SAS</v>
      </c>
      <c r="G162" s="29"/>
      <c r="H162" s="29"/>
      <c r="I162" s="29"/>
      <c r="J162" s="29"/>
      <c r="K162" s="29"/>
      <c r="L162" s="29"/>
      <c r="M162" s="29"/>
      <c r="N162" s="29"/>
      <c r="O162" s="29"/>
      <c r="P162" s="29"/>
      <c r="Q162" s="29"/>
    </row>
    <row r="163">
      <c r="A163" s="31">
        <v>0.0</v>
      </c>
      <c r="B163" s="32" t="s">
        <v>266</v>
      </c>
      <c r="C163" s="31" t="s">
        <v>105</v>
      </c>
      <c r="D163" s="31" t="s">
        <v>40</v>
      </c>
      <c r="E163" s="33" t="str">
        <f t="array" ref="E163">XLOOKUP(D163,'Teams Page'!A:A,'Teams Page'!B:B)</f>
        <v>MEM</v>
      </c>
      <c r="F163" s="29" t="str">
        <f t="shared" si="1"/>
        <v>LAL</v>
      </c>
      <c r="G163" s="29"/>
      <c r="H163" s="29"/>
      <c r="I163" s="29"/>
      <c r="J163" s="29"/>
      <c r="K163" s="29"/>
      <c r="L163" s="29"/>
      <c r="M163" s="29"/>
      <c r="N163" s="29"/>
      <c r="O163" s="29"/>
      <c r="P163" s="29"/>
      <c r="Q163" s="29"/>
    </row>
    <row r="164">
      <c r="A164" s="31">
        <v>27.0</v>
      </c>
      <c r="B164" s="32" t="s">
        <v>267</v>
      </c>
      <c r="C164" s="31" t="s">
        <v>69</v>
      </c>
      <c r="D164" s="31" t="s">
        <v>51</v>
      </c>
      <c r="E164" s="33" t="str">
        <f t="array" ref="E164">XLOOKUP(D164,'Teams Page'!A:A,'Teams Page'!B:B)</f>
        <v>MIN</v>
      </c>
      <c r="F164" s="29" t="str">
        <f t="shared" si="1"/>
        <v>ATL</v>
      </c>
      <c r="G164" s="29"/>
      <c r="H164" s="29"/>
      <c r="I164" s="29"/>
      <c r="J164" s="29"/>
      <c r="K164" s="29"/>
      <c r="L164" s="29"/>
      <c r="M164" s="29"/>
      <c r="N164" s="29"/>
      <c r="O164" s="29"/>
      <c r="P164" s="29"/>
      <c r="Q164" s="29"/>
    </row>
    <row r="165">
      <c r="A165" s="31">
        <v>4.0</v>
      </c>
      <c r="B165" s="32" t="s">
        <v>268</v>
      </c>
      <c r="C165" s="31" t="s">
        <v>83</v>
      </c>
      <c r="D165" s="31" t="s">
        <v>42</v>
      </c>
      <c r="E165" s="33" t="str">
        <f t="array" ref="E165">XLOOKUP(D165,'Teams Page'!A:A,'Teams Page'!B:B)</f>
        <v>PHX</v>
      </c>
      <c r="F165" s="29" t="str">
        <f t="shared" si="1"/>
        <v>SAC</v>
      </c>
      <c r="G165" s="29"/>
      <c r="H165" s="29"/>
      <c r="I165" s="29"/>
      <c r="J165" s="29"/>
      <c r="K165" s="29"/>
      <c r="L165" s="29"/>
      <c r="M165" s="29"/>
      <c r="N165" s="29"/>
      <c r="O165" s="29"/>
      <c r="P165" s="29"/>
      <c r="Q165" s="29"/>
    </row>
    <row r="166">
      <c r="A166" s="31">
        <v>24.0</v>
      </c>
      <c r="B166" s="32" t="s">
        <v>269</v>
      </c>
      <c r="C166" s="31" t="s">
        <v>83</v>
      </c>
      <c r="D166" s="31" t="s">
        <v>43</v>
      </c>
      <c r="E166" s="33" t="str">
        <f t="array" ref="E166">XLOOKUP(D166,'Teams Page'!A:A,'Teams Page'!B:B)</f>
        <v>DEN</v>
      </c>
      <c r="F166" s="29" t="str">
        <f t="shared" si="1"/>
        <v>SAS</v>
      </c>
      <c r="G166" s="29"/>
      <c r="H166" s="29"/>
      <c r="I166" s="29"/>
      <c r="J166" s="29"/>
      <c r="K166" s="29"/>
      <c r="L166" s="29"/>
      <c r="M166" s="29"/>
      <c r="N166" s="29"/>
      <c r="O166" s="29"/>
      <c r="P166" s="29"/>
      <c r="Q166" s="29"/>
    </row>
    <row r="167">
      <c r="A167" s="31">
        <v>3.0</v>
      </c>
      <c r="B167" s="32" t="s">
        <v>270</v>
      </c>
      <c r="C167" s="31" t="s">
        <v>61</v>
      </c>
      <c r="D167" s="31" t="s">
        <v>43</v>
      </c>
      <c r="E167" s="33" t="str">
        <f t="array" ref="E167">XLOOKUP(D167,'Teams Page'!A:A,'Teams Page'!B:B)</f>
        <v>DEN</v>
      </c>
      <c r="F167" s="29" t="str">
        <f t="shared" si="1"/>
        <v>SAS</v>
      </c>
      <c r="G167" s="29"/>
      <c r="H167" s="29"/>
      <c r="I167" s="29"/>
      <c r="J167" s="29"/>
      <c r="K167" s="29"/>
      <c r="L167" s="29"/>
      <c r="M167" s="29"/>
      <c r="N167" s="29"/>
      <c r="O167" s="29"/>
      <c r="P167" s="29"/>
      <c r="Q167" s="29"/>
    </row>
    <row r="168">
      <c r="A168" s="31">
        <v>4.0</v>
      </c>
      <c r="B168" s="32" t="s">
        <v>271</v>
      </c>
      <c r="C168" s="31" t="s">
        <v>105</v>
      </c>
      <c r="D168" s="31" t="s">
        <v>41</v>
      </c>
      <c r="E168" s="33" t="str">
        <f t="array" ref="E168">XLOOKUP(D168,'Teams Page'!A:A,'Teams Page'!B:B)</f>
        <v>SAS</v>
      </c>
      <c r="F168" s="29" t="str">
        <f t="shared" si="1"/>
        <v>DEN</v>
      </c>
      <c r="G168" s="29"/>
      <c r="H168" s="29"/>
      <c r="I168" s="29"/>
      <c r="J168" s="29"/>
      <c r="K168" s="29"/>
      <c r="L168" s="29"/>
      <c r="M168" s="29"/>
      <c r="N168" s="29"/>
      <c r="O168" s="29"/>
      <c r="P168" s="29"/>
      <c r="Q168" s="29"/>
    </row>
    <row r="169">
      <c r="A169" s="31">
        <v>8.0</v>
      </c>
      <c r="B169" s="32" t="s">
        <v>272</v>
      </c>
      <c r="C169" s="31" t="s">
        <v>61</v>
      </c>
      <c r="D169" s="31" t="s">
        <v>43</v>
      </c>
      <c r="E169" s="33" t="str">
        <f t="array" ref="E169">XLOOKUP(D169,'Teams Page'!A:A,'Teams Page'!B:B)</f>
        <v>DEN</v>
      </c>
      <c r="F169" s="29" t="str">
        <f t="shared" si="1"/>
        <v>SAS</v>
      </c>
      <c r="G169" s="29"/>
      <c r="H169" s="29"/>
      <c r="I169" s="29"/>
      <c r="J169" s="29"/>
      <c r="K169" s="29"/>
      <c r="L169" s="29"/>
      <c r="M169" s="29"/>
      <c r="N169" s="29"/>
      <c r="O169" s="29"/>
      <c r="P169" s="29"/>
      <c r="Q169" s="29"/>
    </row>
    <row r="170">
      <c r="A170" s="31">
        <v>20.0</v>
      </c>
      <c r="B170" s="32" t="s">
        <v>273</v>
      </c>
      <c r="C170" s="31" t="s">
        <v>105</v>
      </c>
      <c r="D170" s="31" t="s">
        <v>25</v>
      </c>
      <c r="E170" s="33" t="str">
        <f t="array" ref="E170">XLOOKUP(D170,'Teams Page'!A:A,'Teams Page'!B:B)</f>
        <v>MIL</v>
      </c>
      <c r="F170" s="29" t="str">
        <f t="shared" si="1"/>
        <v>OKC</v>
      </c>
      <c r="G170" s="29"/>
      <c r="H170" s="29"/>
      <c r="I170" s="29"/>
      <c r="J170" s="29"/>
      <c r="K170" s="29"/>
      <c r="L170" s="29"/>
      <c r="M170" s="29"/>
      <c r="N170" s="29"/>
      <c r="O170" s="29"/>
      <c r="P170" s="29"/>
      <c r="Q170" s="29"/>
    </row>
    <row r="171">
      <c r="A171" s="31">
        <v>44.0</v>
      </c>
      <c r="B171" s="32" t="s">
        <v>274</v>
      </c>
      <c r="C171" s="31" t="s">
        <v>61</v>
      </c>
      <c r="D171" s="31" t="s">
        <v>47</v>
      </c>
      <c r="E171" s="33" t="str">
        <f t="array" ref="E171">XLOOKUP(D171,'Teams Page'!A:A,'Teams Page'!B:B)</f>
        <v>NYK</v>
      </c>
      <c r="F171" s="29" t="str">
        <f t="shared" si="1"/>
        <v>BKN</v>
      </c>
      <c r="G171" s="29"/>
      <c r="H171" s="29"/>
      <c r="I171" s="29"/>
      <c r="J171" s="29"/>
      <c r="K171" s="29"/>
      <c r="L171" s="29"/>
      <c r="M171" s="29"/>
      <c r="N171" s="29"/>
      <c r="O171" s="29"/>
      <c r="P171" s="29"/>
      <c r="Q171" s="29"/>
    </row>
    <row r="172">
      <c r="A172" s="31">
        <v>4.0</v>
      </c>
      <c r="B172" s="32" t="s">
        <v>275</v>
      </c>
      <c r="C172" s="31" t="s">
        <v>83</v>
      </c>
      <c r="D172" s="31" t="s">
        <v>28</v>
      </c>
      <c r="E172" s="33" t="str">
        <f t="array" ref="E172">XLOOKUP(D172,'Teams Page'!A:A,'Teams Page'!B:B)</f>
        <v>HOU</v>
      </c>
      <c r="F172" s="29" t="str">
        <f t="shared" si="1"/>
        <v>POR</v>
      </c>
      <c r="G172" s="29"/>
      <c r="H172" s="29"/>
      <c r="I172" s="29"/>
      <c r="J172" s="29"/>
      <c r="K172" s="29"/>
      <c r="L172" s="29"/>
      <c r="M172" s="29"/>
      <c r="N172" s="29"/>
      <c r="O172" s="29"/>
      <c r="P172" s="29"/>
      <c r="Q172" s="29"/>
    </row>
    <row r="173">
      <c r="A173" s="31">
        <v>20.0</v>
      </c>
      <c r="B173" s="32" t="s">
        <v>276</v>
      </c>
      <c r="C173" s="31" t="s">
        <v>83</v>
      </c>
      <c r="D173" s="31" t="s">
        <v>53</v>
      </c>
      <c r="E173" s="33" t="str">
        <f t="array" ref="E173">XLOOKUP(D173,'Teams Page'!A:A,'Teams Page'!B:B)</f>
        <v>DET</v>
      </c>
      <c r="F173" s="29" t="str">
        <f t="shared" si="1"/>
        <v>DAL</v>
      </c>
      <c r="G173" s="29"/>
      <c r="H173" s="29"/>
      <c r="I173" s="29"/>
      <c r="J173" s="29"/>
      <c r="K173" s="29"/>
      <c r="L173" s="29"/>
      <c r="M173" s="29"/>
      <c r="N173" s="29"/>
      <c r="O173" s="29"/>
      <c r="P173" s="29"/>
      <c r="Q173" s="29"/>
    </row>
    <row r="174">
      <c r="A174" s="31">
        <v>8.0</v>
      </c>
      <c r="B174" s="32" t="s">
        <v>277</v>
      </c>
      <c r="C174" s="31" t="s">
        <v>61</v>
      </c>
      <c r="D174" s="31" t="s">
        <v>27</v>
      </c>
      <c r="E174" s="33" t="str">
        <f t="array" ref="E174">XLOOKUP(D174,'Teams Page'!A:A,'Teams Page'!B:B)</f>
        <v>DAL</v>
      </c>
      <c r="F174" s="29" t="str">
        <f t="shared" si="1"/>
        <v>DET</v>
      </c>
      <c r="G174" s="29"/>
      <c r="H174" s="29"/>
      <c r="I174" s="29"/>
      <c r="J174" s="29"/>
      <c r="K174" s="29"/>
      <c r="L174" s="29"/>
      <c r="M174" s="29"/>
      <c r="N174" s="29"/>
      <c r="O174" s="29"/>
      <c r="P174" s="29"/>
      <c r="Q174" s="29"/>
    </row>
    <row r="175">
      <c r="A175" s="31">
        <v>14.0</v>
      </c>
      <c r="B175" s="32" t="s">
        <v>278</v>
      </c>
      <c r="C175" s="31" t="s">
        <v>83</v>
      </c>
      <c r="D175" s="31" t="s">
        <v>26</v>
      </c>
      <c r="E175" s="33" t="str">
        <f t="array" ref="E175">XLOOKUP(D175,'Teams Page'!A:A,'Teams Page'!B:B)</f>
        <v>ATL</v>
      </c>
      <c r="F175" s="29" t="str">
        <f t="shared" si="1"/>
        <v>MIN</v>
      </c>
      <c r="G175" s="29"/>
      <c r="H175" s="29"/>
      <c r="I175" s="29"/>
      <c r="J175" s="29"/>
      <c r="K175" s="29"/>
      <c r="L175" s="29"/>
      <c r="M175" s="29"/>
      <c r="N175" s="29"/>
      <c r="O175" s="29"/>
      <c r="P175" s="29"/>
      <c r="Q175" s="29"/>
    </row>
    <row r="176">
      <c r="A176" s="31">
        <v>6.0</v>
      </c>
      <c r="B176" s="32" t="s">
        <v>279</v>
      </c>
      <c r="C176" s="31" t="s">
        <v>83</v>
      </c>
      <c r="D176" s="31" t="s">
        <v>47</v>
      </c>
      <c r="E176" s="33" t="str">
        <f t="array" ref="E176">XLOOKUP(D176,'Teams Page'!A:A,'Teams Page'!B:B)</f>
        <v>NYK</v>
      </c>
      <c r="F176" s="29" t="str">
        <f t="shared" si="1"/>
        <v>BKN</v>
      </c>
      <c r="G176" s="29"/>
      <c r="H176" s="29"/>
      <c r="I176" s="29"/>
      <c r="J176" s="29"/>
      <c r="K176" s="29"/>
      <c r="L176" s="29"/>
      <c r="M176" s="29"/>
      <c r="N176" s="29"/>
      <c r="O176" s="29"/>
      <c r="P176" s="29"/>
      <c r="Q176" s="29"/>
    </row>
    <row r="177">
      <c r="A177" s="31">
        <v>7.0</v>
      </c>
      <c r="B177" s="32" t="s">
        <v>280</v>
      </c>
      <c r="C177" s="31" t="s">
        <v>105</v>
      </c>
      <c r="D177" s="31" t="s">
        <v>53</v>
      </c>
      <c r="E177" s="33" t="str">
        <f t="array" ref="E177">XLOOKUP(D177,'Teams Page'!A:A,'Teams Page'!B:B)</f>
        <v>DET</v>
      </c>
      <c r="F177" s="29" t="str">
        <f t="shared" si="1"/>
        <v>DAL</v>
      </c>
      <c r="G177" s="29"/>
      <c r="H177" s="29"/>
      <c r="I177" s="29"/>
      <c r="J177" s="29"/>
      <c r="K177" s="29"/>
      <c r="L177" s="29"/>
      <c r="M177" s="29"/>
      <c r="N177" s="29"/>
      <c r="O177" s="29"/>
      <c r="P177" s="29"/>
      <c r="Q177" s="29"/>
    </row>
    <row r="178">
      <c r="A178" s="31">
        <v>23.0</v>
      </c>
      <c r="B178" s="32" t="s">
        <v>281</v>
      </c>
      <c r="C178" s="31" t="s">
        <v>83</v>
      </c>
      <c r="D178" s="31" t="s">
        <v>53</v>
      </c>
      <c r="E178" s="33" t="str">
        <f t="array" ref="E178">XLOOKUP(D178,'Teams Page'!A:A,'Teams Page'!B:B)</f>
        <v>DET</v>
      </c>
      <c r="F178" s="29" t="str">
        <f t="shared" si="1"/>
        <v>DAL</v>
      </c>
      <c r="G178" s="29"/>
      <c r="H178" s="29"/>
      <c r="I178" s="29"/>
      <c r="J178" s="29"/>
      <c r="K178" s="29"/>
      <c r="L178" s="29"/>
      <c r="M178" s="29"/>
      <c r="N178" s="29"/>
      <c r="O178" s="29"/>
      <c r="P178" s="29"/>
      <c r="Q178" s="29"/>
    </row>
    <row r="179">
      <c r="A179" s="31">
        <v>0.0</v>
      </c>
      <c r="B179" s="32" t="s">
        <v>282</v>
      </c>
      <c r="C179" s="31" t="s">
        <v>105</v>
      </c>
      <c r="D179" s="31" t="s">
        <v>39</v>
      </c>
      <c r="E179" s="33" t="str">
        <f t="array" ref="E179">XLOOKUP(D179,'Teams Page'!A:A,'Teams Page'!B:B)</f>
        <v>IND</v>
      </c>
      <c r="F179" s="29" t="str">
        <f t="shared" si="1"/>
        <v>CLE</v>
      </c>
      <c r="G179" s="29"/>
      <c r="H179" s="29"/>
      <c r="I179" s="29"/>
      <c r="J179" s="29"/>
      <c r="K179" s="29"/>
      <c r="L179" s="29"/>
      <c r="M179" s="29"/>
      <c r="N179" s="29"/>
      <c r="O179" s="29"/>
      <c r="P179" s="29"/>
      <c r="Q179" s="29"/>
    </row>
    <row r="180">
      <c r="A180" s="31">
        <v>5.0</v>
      </c>
      <c r="B180" s="32" t="s">
        <v>283</v>
      </c>
      <c r="C180" s="31" t="s">
        <v>105</v>
      </c>
      <c r="D180" s="31" t="s">
        <v>53</v>
      </c>
      <c r="E180" s="33" t="str">
        <f t="array" ref="E180">XLOOKUP(D180,'Teams Page'!A:A,'Teams Page'!B:B)</f>
        <v>DET</v>
      </c>
      <c r="F180" s="29" t="str">
        <f t="shared" si="1"/>
        <v>DAL</v>
      </c>
      <c r="G180" s="29"/>
      <c r="H180" s="29"/>
      <c r="I180" s="29"/>
      <c r="J180" s="29"/>
      <c r="K180" s="29"/>
      <c r="L180" s="29"/>
      <c r="M180" s="29"/>
      <c r="N180" s="29"/>
      <c r="O180" s="29"/>
      <c r="P180" s="29"/>
      <c r="Q180" s="29"/>
    </row>
    <row r="181">
      <c r="A181" s="31">
        <v>10.0</v>
      </c>
      <c r="B181" s="32" t="s">
        <v>284</v>
      </c>
      <c r="C181" s="31" t="s">
        <v>83</v>
      </c>
      <c r="D181" s="31" t="s">
        <v>27</v>
      </c>
      <c r="E181" s="33" t="str">
        <f t="array" ref="E181">XLOOKUP(D181,'Teams Page'!A:A,'Teams Page'!B:B)</f>
        <v>DAL</v>
      </c>
      <c r="F181" s="29" t="str">
        <f t="shared" si="1"/>
        <v>DET</v>
      </c>
      <c r="G181" s="29"/>
      <c r="H181" s="29"/>
      <c r="I181" s="29"/>
      <c r="J181" s="29"/>
      <c r="K181" s="29"/>
      <c r="L181" s="29"/>
      <c r="M181" s="29"/>
      <c r="N181" s="29"/>
      <c r="O181" s="29"/>
      <c r="P181" s="29"/>
      <c r="Q181" s="29"/>
    </row>
    <row r="182">
      <c r="A182" s="31">
        <v>1.0</v>
      </c>
      <c r="B182" s="32" t="s">
        <v>285</v>
      </c>
      <c r="C182" s="31" t="s">
        <v>105</v>
      </c>
      <c r="D182" s="31" t="s">
        <v>36</v>
      </c>
      <c r="E182" s="33" t="str">
        <f t="array" ref="E182">XLOOKUP(D182,'Teams Page'!A:A,'Teams Page'!B:B)</f>
        <v>LAC</v>
      </c>
      <c r="F182" s="29" t="str">
        <f t="shared" si="1"/>
        <v>UTA</v>
      </c>
      <c r="G182" s="29"/>
      <c r="H182" s="29"/>
      <c r="I182" s="29"/>
      <c r="J182" s="29"/>
      <c r="K182" s="29"/>
      <c r="L182" s="29"/>
      <c r="M182" s="29"/>
      <c r="N182" s="29"/>
      <c r="O182" s="29"/>
      <c r="P182" s="29"/>
      <c r="Q182" s="29"/>
    </row>
    <row r="183">
      <c r="A183" s="31">
        <v>1.0</v>
      </c>
      <c r="B183" s="32" t="s">
        <v>286</v>
      </c>
      <c r="C183" s="31" t="s">
        <v>83</v>
      </c>
      <c r="D183" s="31" t="s">
        <v>27</v>
      </c>
      <c r="E183" s="33" t="str">
        <f t="array" ref="E183">XLOOKUP(D183,'Teams Page'!A:A,'Teams Page'!B:B)</f>
        <v>DAL</v>
      </c>
      <c r="F183" s="29" t="str">
        <f t="shared" si="1"/>
        <v>DET</v>
      </c>
      <c r="G183" s="29"/>
      <c r="H183" s="29"/>
      <c r="I183" s="29"/>
      <c r="J183" s="29"/>
      <c r="K183" s="29"/>
      <c r="L183" s="29"/>
      <c r="M183" s="29"/>
      <c r="N183" s="29"/>
      <c r="O183" s="29"/>
      <c r="P183" s="29"/>
      <c r="Q183" s="29"/>
    </row>
    <row r="184">
      <c r="A184" s="31">
        <v>25.0</v>
      </c>
      <c r="B184" s="32" t="s">
        <v>287</v>
      </c>
      <c r="C184" s="31" t="s">
        <v>105</v>
      </c>
      <c r="D184" s="31" t="s">
        <v>53</v>
      </c>
      <c r="E184" s="33" t="str">
        <f t="array" ref="E184">XLOOKUP(D184,'Teams Page'!A:A,'Teams Page'!B:B)</f>
        <v>DET</v>
      </c>
      <c r="F184" s="29" t="str">
        <f t="shared" si="1"/>
        <v>DAL</v>
      </c>
      <c r="G184" s="29"/>
      <c r="H184" s="29"/>
      <c r="I184" s="29"/>
      <c r="J184" s="29"/>
      <c r="K184" s="29"/>
      <c r="L184" s="29"/>
      <c r="M184" s="29"/>
      <c r="N184" s="29"/>
      <c r="O184" s="29"/>
      <c r="P184" s="29"/>
      <c r="Q184" s="29"/>
    </row>
    <row r="185">
      <c r="A185" s="31">
        <v>14.0</v>
      </c>
      <c r="B185" s="32" t="s">
        <v>288</v>
      </c>
      <c r="C185" s="31" t="s">
        <v>83</v>
      </c>
      <c r="D185" s="31" t="s">
        <v>31</v>
      </c>
      <c r="E185" s="33" t="str">
        <f t="array" ref="E185">XLOOKUP(D185,'Teams Page'!A:A,'Teams Page'!B:B)</f>
        <v>ORL</v>
      </c>
      <c r="F185" s="29" t="str">
        <f t="shared" si="1"/>
        <v>PHI</v>
      </c>
      <c r="G185" s="29"/>
      <c r="H185" s="29"/>
      <c r="I185" s="29"/>
      <c r="J185" s="29"/>
      <c r="K185" s="29"/>
      <c r="L185" s="29"/>
      <c r="M185" s="29"/>
      <c r="N185" s="29"/>
      <c r="O185" s="29"/>
      <c r="P185" s="29"/>
      <c r="Q185" s="29"/>
    </row>
    <row r="186">
      <c r="A186" s="31">
        <v>31.0</v>
      </c>
      <c r="B186" s="32" t="s">
        <v>289</v>
      </c>
      <c r="C186" s="31" t="s">
        <v>83</v>
      </c>
      <c r="D186" s="31" t="s">
        <v>53</v>
      </c>
      <c r="E186" s="33" t="str">
        <f t="array" ref="E186">XLOOKUP(D186,'Teams Page'!A:A,'Teams Page'!B:B)</f>
        <v>DET</v>
      </c>
      <c r="F186" s="29" t="str">
        <f t="shared" si="1"/>
        <v>DAL</v>
      </c>
      <c r="G186" s="29"/>
      <c r="H186" s="29"/>
      <c r="I186" s="29"/>
      <c r="J186" s="29"/>
      <c r="K186" s="29"/>
      <c r="L186" s="29"/>
      <c r="M186" s="29"/>
      <c r="N186" s="29"/>
      <c r="O186" s="29"/>
      <c r="P186" s="29"/>
      <c r="Q186" s="29"/>
    </row>
    <row r="187">
      <c r="A187" s="31">
        <v>8.0</v>
      </c>
      <c r="B187" s="32" t="s">
        <v>290</v>
      </c>
      <c r="C187" s="31" t="s">
        <v>61</v>
      </c>
      <c r="D187" s="31" t="s">
        <v>31</v>
      </c>
      <c r="E187" s="33" t="str">
        <f t="array" ref="E187">XLOOKUP(D187,'Teams Page'!A:A,'Teams Page'!B:B)</f>
        <v>ORL</v>
      </c>
      <c r="F187" s="29" t="str">
        <f t="shared" si="1"/>
        <v>PHI</v>
      </c>
      <c r="G187" s="29"/>
      <c r="H187" s="29"/>
      <c r="I187" s="29"/>
      <c r="J187" s="29"/>
      <c r="K187" s="29"/>
      <c r="L187" s="29"/>
      <c r="M187" s="29"/>
      <c r="N187" s="29"/>
      <c r="O187" s="29"/>
      <c r="P187" s="29"/>
      <c r="Q187" s="29"/>
    </row>
    <row r="188">
      <c r="A188" s="31">
        <v>9.0</v>
      </c>
      <c r="B188" s="32" t="s">
        <v>291</v>
      </c>
      <c r="C188" s="31" t="s">
        <v>61</v>
      </c>
      <c r="D188" s="31" t="s">
        <v>53</v>
      </c>
      <c r="E188" s="33" t="str">
        <f t="array" ref="E188">XLOOKUP(D188,'Teams Page'!A:A,'Teams Page'!B:B)</f>
        <v>DET</v>
      </c>
      <c r="F188" s="29" t="str">
        <f t="shared" si="1"/>
        <v>DAL</v>
      </c>
      <c r="G188" s="29"/>
      <c r="H188" s="29"/>
      <c r="I188" s="29"/>
      <c r="J188" s="29"/>
      <c r="K188" s="29"/>
      <c r="L188" s="29"/>
      <c r="M188" s="29"/>
      <c r="N188" s="29"/>
      <c r="O188" s="29"/>
      <c r="P188" s="29"/>
      <c r="Q188" s="29"/>
    </row>
    <row r="189">
      <c r="A189" s="31">
        <v>3.0</v>
      </c>
      <c r="B189" s="32" t="s">
        <v>292</v>
      </c>
      <c r="C189" s="31" t="s">
        <v>83</v>
      </c>
      <c r="D189" s="31" t="s">
        <v>47</v>
      </c>
      <c r="E189" s="33" t="str">
        <f t="array" ref="E189">XLOOKUP(D189,'Teams Page'!A:A,'Teams Page'!B:B)</f>
        <v>NYK</v>
      </c>
      <c r="F189" s="29" t="str">
        <f t="shared" si="1"/>
        <v>BKN</v>
      </c>
      <c r="G189" s="29"/>
      <c r="H189" s="29"/>
      <c r="I189" s="29"/>
      <c r="J189" s="29"/>
      <c r="K189" s="29"/>
      <c r="L189" s="29"/>
      <c r="M189" s="29"/>
      <c r="N189" s="29"/>
      <c r="O189" s="29"/>
      <c r="P189" s="29"/>
      <c r="Q189" s="29"/>
    </row>
    <row r="190">
      <c r="A190" s="31">
        <v>55.0</v>
      </c>
      <c r="B190" s="32" t="s">
        <v>293</v>
      </c>
      <c r="C190" s="31" t="s">
        <v>79</v>
      </c>
      <c r="D190" s="31" t="s">
        <v>47</v>
      </c>
      <c r="E190" s="33" t="str">
        <f t="array" ref="E190">XLOOKUP(D190,'Teams Page'!A:A,'Teams Page'!B:B)</f>
        <v>NYK</v>
      </c>
      <c r="F190" s="29" t="str">
        <f t="shared" si="1"/>
        <v>BKN</v>
      </c>
      <c r="G190" s="29"/>
      <c r="H190" s="29"/>
      <c r="I190" s="29"/>
      <c r="J190" s="29"/>
      <c r="K190" s="29"/>
      <c r="L190" s="29"/>
      <c r="M190" s="29"/>
      <c r="N190" s="29"/>
      <c r="O190" s="29"/>
      <c r="P190" s="29"/>
      <c r="Q190" s="29"/>
    </row>
    <row r="191">
      <c r="A191" s="31">
        <v>30.0</v>
      </c>
      <c r="B191" s="32" t="s">
        <v>294</v>
      </c>
      <c r="C191" s="31" t="s">
        <v>61</v>
      </c>
      <c r="D191" s="31" t="s">
        <v>32</v>
      </c>
      <c r="E191" s="33" t="str">
        <f t="array" ref="E191">XLOOKUP(D191,'Teams Page'!A:A,'Teams Page'!B:B)</f>
        <v>BOS</v>
      </c>
      <c r="F191" s="29" t="str">
        <f t="shared" si="1"/>
        <v>CHA</v>
      </c>
      <c r="G191" s="29"/>
      <c r="H191" s="29"/>
      <c r="I191" s="29"/>
      <c r="J191" s="29"/>
      <c r="K191" s="29"/>
      <c r="L191" s="29"/>
      <c r="M191" s="29"/>
      <c r="N191" s="29"/>
      <c r="O191" s="29"/>
      <c r="P191" s="29"/>
      <c r="Q191" s="29"/>
    </row>
    <row r="192">
      <c r="A192" s="31">
        <v>17.0</v>
      </c>
      <c r="B192" s="32" t="s">
        <v>295</v>
      </c>
      <c r="C192" s="31" t="s">
        <v>83</v>
      </c>
      <c r="D192" s="31" t="s">
        <v>53</v>
      </c>
      <c r="E192" s="33" t="str">
        <f t="array" ref="E192">XLOOKUP(D192,'Teams Page'!A:A,'Teams Page'!B:B)</f>
        <v>DET</v>
      </c>
      <c r="F192" s="29" t="str">
        <f t="shared" si="1"/>
        <v>DAL</v>
      </c>
      <c r="G192" s="29"/>
      <c r="H192" s="29"/>
      <c r="I192" s="29"/>
      <c r="J192" s="29"/>
      <c r="K192" s="29"/>
      <c r="L192" s="29"/>
      <c r="M192" s="29"/>
      <c r="N192" s="29"/>
      <c r="O192" s="29"/>
      <c r="P192" s="29"/>
      <c r="Q192" s="29"/>
    </row>
    <row r="193">
      <c r="A193" s="31">
        <v>11.0</v>
      </c>
      <c r="B193" s="32" t="s">
        <v>296</v>
      </c>
      <c r="C193" s="31" t="s">
        <v>79</v>
      </c>
      <c r="D193" s="31" t="s">
        <v>33</v>
      </c>
      <c r="E193" s="33" t="str">
        <f t="array" ref="E193">XLOOKUP(D193,'Teams Page'!A:A,'Teams Page'!B:B)</f>
        <v>LAL</v>
      </c>
      <c r="F193" s="29" t="str">
        <f t="shared" si="1"/>
        <v>MEM</v>
      </c>
      <c r="G193" s="29"/>
      <c r="H193" s="29"/>
      <c r="I193" s="29"/>
      <c r="J193" s="29"/>
      <c r="K193" s="29"/>
      <c r="L193" s="29"/>
      <c r="M193" s="29"/>
      <c r="N193" s="29"/>
      <c r="O193" s="29"/>
      <c r="P193" s="29"/>
      <c r="Q193" s="29"/>
    </row>
    <row r="194">
      <c r="A194" s="31">
        <v>30.0</v>
      </c>
      <c r="B194" s="32" t="s">
        <v>297</v>
      </c>
      <c r="C194" s="31" t="s">
        <v>105</v>
      </c>
      <c r="D194" s="31" t="s">
        <v>48</v>
      </c>
      <c r="E194" s="33" t="str">
        <f t="array" ref="E194">XLOOKUP(D194,'Teams Page'!A:A,'Teams Page'!B:B)</f>
        <v>GSW</v>
      </c>
      <c r="F194" s="29" t="str">
        <f t="shared" si="1"/>
        <v>NOP</v>
      </c>
      <c r="G194" s="29"/>
      <c r="H194" s="29"/>
      <c r="I194" s="29"/>
      <c r="J194" s="29"/>
      <c r="K194" s="29"/>
      <c r="L194" s="29"/>
      <c r="M194" s="29"/>
      <c r="N194" s="29"/>
      <c r="O194" s="29"/>
      <c r="P194" s="29"/>
      <c r="Q194" s="29"/>
    </row>
    <row r="195">
      <c r="A195" s="31">
        <v>23.0</v>
      </c>
      <c r="B195" s="32" t="s">
        <v>298</v>
      </c>
      <c r="C195" s="31" t="s">
        <v>79</v>
      </c>
      <c r="D195" s="31" t="s">
        <v>48</v>
      </c>
      <c r="E195" s="33" t="str">
        <f t="array" ref="E195">XLOOKUP(D195,'Teams Page'!A:A,'Teams Page'!B:B)</f>
        <v>GSW</v>
      </c>
      <c r="F195" s="29" t="str">
        <f t="shared" si="1"/>
        <v>NOP</v>
      </c>
      <c r="G195" s="29"/>
      <c r="H195" s="29"/>
      <c r="I195" s="29"/>
      <c r="J195" s="29"/>
      <c r="K195" s="29"/>
      <c r="L195" s="29"/>
      <c r="M195" s="29"/>
      <c r="N195" s="29"/>
      <c r="O195" s="29"/>
      <c r="P195" s="29"/>
      <c r="Q195" s="29"/>
    </row>
    <row r="196">
      <c r="A196" s="31">
        <v>32.0</v>
      </c>
      <c r="B196" s="32" t="s">
        <v>299</v>
      </c>
      <c r="C196" s="31" t="s">
        <v>79</v>
      </c>
      <c r="D196" s="31" t="s">
        <v>48</v>
      </c>
      <c r="E196" s="33" t="str">
        <f t="array" ref="E196">XLOOKUP(D196,'Teams Page'!A:A,'Teams Page'!B:B)</f>
        <v>GSW</v>
      </c>
      <c r="F196" s="29" t="str">
        <f t="shared" si="1"/>
        <v>NOP</v>
      </c>
      <c r="G196" s="29"/>
      <c r="H196" s="29"/>
      <c r="I196" s="29"/>
      <c r="J196" s="29"/>
      <c r="K196" s="29"/>
      <c r="L196" s="29"/>
      <c r="M196" s="29"/>
      <c r="N196" s="29"/>
      <c r="O196" s="29"/>
      <c r="P196" s="29"/>
      <c r="Q196" s="29"/>
    </row>
    <row r="197">
      <c r="A197" s="31">
        <v>0.0</v>
      </c>
      <c r="B197" s="32" t="s">
        <v>300</v>
      </c>
      <c r="C197" s="31" t="s">
        <v>79</v>
      </c>
      <c r="D197" s="31" t="s">
        <v>48</v>
      </c>
      <c r="E197" s="33" t="str">
        <f t="array" ref="E197">XLOOKUP(D197,'Teams Page'!A:A,'Teams Page'!B:B)</f>
        <v>GSW</v>
      </c>
      <c r="F197" s="29" t="str">
        <f t="shared" si="1"/>
        <v>NOP</v>
      </c>
      <c r="G197" s="29"/>
      <c r="H197" s="29"/>
      <c r="I197" s="29"/>
      <c r="J197" s="29"/>
      <c r="K197" s="29"/>
      <c r="L197" s="29"/>
      <c r="M197" s="29"/>
      <c r="N197" s="29"/>
      <c r="O197" s="29"/>
      <c r="P197" s="29"/>
      <c r="Q197" s="29"/>
    </row>
    <row r="198">
      <c r="A198" s="31">
        <v>14.0</v>
      </c>
      <c r="B198" s="32" t="s">
        <v>301</v>
      </c>
      <c r="C198" s="31" t="s">
        <v>83</v>
      </c>
      <c r="D198" s="31" t="s">
        <v>46</v>
      </c>
      <c r="E198" s="33" t="str">
        <f t="array" ref="E198">XLOOKUP(D198,'Teams Page'!A:A,'Teams Page'!B:B)</f>
        <v>MIA</v>
      </c>
      <c r="F198" s="29" t="str">
        <f t="shared" si="1"/>
        <v>TOR</v>
      </c>
      <c r="G198" s="29"/>
      <c r="H198" s="29"/>
      <c r="I198" s="29"/>
      <c r="J198" s="29"/>
      <c r="K198" s="29"/>
      <c r="L198" s="29"/>
      <c r="M198" s="29"/>
      <c r="N198" s="29"/>
      <c r="O198" s="29"/>
      <c r="P198" s="29"/>
      <c r="Q198" s="29"/>
    </row>
    <row r="199">
      <c r="A199" s="31">
        <v>0.0</v>
      </c>
      <c r="B199" s="32" t="s">
        <v>302</v>
      </c>
      <c r="C199" s="31" t="s">
        <v>83</v>
      </c>
      <c r="D199" s="31" t="s">
        <v>48</v>
      </c>
      <c r="E199" s="33" t="str">
        <f t="array" ref="E199">XLOOKUP(D199,'Teams Page'!A:A,'Teams Page'!B:B)</f>
        <v>GSW</v>
      </c>
      <c r="F199" s="29" t="str">
        <f t="shared" si="1"/>
        <v>NOP</v>
      </c>
      <c r="G199" s="29"/>
      <c r="H199" s="29"/>
      <c r="I199" s="29"/>
      <c r="J199" s="29"/>
      <c r="K199" s="29"/>
      <c r="L199" s="29"/>
      <c r="M199" s="29"/>
      <c r="N199" s="29"/>
      <c r="O199" s="29"/>
      <c r="P199" s="29"/>
      <c r="Q199" s="29"/>
    </row>
    <row r="200">
      <c r="A200" s="31">
        <v>2.0</v>
      </c>
      <c r="B200" s="32" t="s">
        <v>303</v>
      </c>
      <c r="C200" s="31" t="s">
        <v>83</v>
      </c>
      <c r="D200" s="31" t="s">
        <v>48</v>
      </c>
      <c r="E200" s="33" t="str">
        <f t="array" ref="E200">XLOOKUP(D200,'Teams Page'!A:A,'Teams Page'!B:B)</f>
        <v>GSW</v>
      </c>
      <c r="F200" s="29" t="str">
        <f t="shared" si="1"/>
        <v>NOP</v>
      </c>
      <c r="G200" s="29"/>
      <c r="H200" s="29"/>
      <c r="I200" s="29"/>
      <c r="J200" s="29"/>
      <c r="K200" s="29"/>
      <c r="L200" s="29"/>
      <c r="M200" s="29"/>
      <c r="N200" s="29"/>
      <c r="O200" s="29"/>
      <c r="P200" s="29"/>
      <c r="Q200" s="29"/>
    </row>
    <row r="201">
      <c r="A201" s="31">
        <v>14.0</v>
      </c>
      <c r="B201" s="32" t="s">
        <v>304</v>
      </c>
      <c r="C201" s="31" t="s">
        <v>61</v>
      </c>
      <c r="D201" s="31" t="s">
        <v>28</v>
      </c>
      <c r="E201" s="33" t="str">
        <f t="array" ref="E201">XLOOKUP(D201,'Teams Page'!A:A,'Teams Page'!B:B)</f>
        <v>HOU</v>
      </c>
      <c r="F201" s="29" t="str">
        <f t="shared" si="1"/>
        <v>POR</v>
      </c>
      <c r="G201" s="29"/>
      <c r="H201" s="29"/>
      <c r="I201" s="29"/>
      <c r="J201" s="29"/>
      <c r="K201" s="29"/>
      <c r="L201" s="29"/>
      <c r="M201" s="29"/>
      <c r="N201" s="29"/>
      <c r="O201" s="29"/>
      <c r="P201" s="29"/>
      <c r="Q201" s="29"/>
    </row>
    <row r="202">
      <c r="A202" s="31">
        <v>15.0</v>
      </c>
      <c r="B202" s="32" t="s">
        <v>305</v>
      </c>
      <c r="C202" s="31" t="s">
        <v>79</v>
      </c>
      <c r="D202" s="31" t="s">
        <v>48</v>
      </c>
      <c r="E202" s="33" t="str">
        <f t="array" ref="E202">XLOOKUP(D202,'Teams Page'!A:A,'Teams Page'!B:B)</f>
        <v>GSW</v>
      </c>
      <c r="F202" s="29" t="str">
        <f t="shared" si="1"/>
        <v>NOP</v>
      </c>
      <c r="G202" s="29"/>
      <c r="H202" s="29"/>
      <c r="I202" s="29"/>
      <c r="J202" s="29"/>
      <c r="K202" s="29"/>
      <c r="L202" s="29"/>
      <c r="M202" s="29"/>
      <c r="N202" s="29"/>
      <c r="O202" s="29"/>
      <c r="P202" s="29"/>
      <c r="Q202" s="29"/>
    </row>
    <row r="203">
      <c r="A203" s="31">
        <v>0.0</v>
      </c>
      <c r="B203" s="32" t="s">
        <v>306</v>
      </c>
      <c r="C203" s="31" t="s">
        <v>105</v>
      </c>
      <c r="D203" s="31" t="s">
        <v>28</v>
      </c>
      <c r="E203" s="33" t="str">
        <f t="array" ref="E203">XLOOKUP(D203,'Teams Page'!A:A,'Teams Page'!B:B)</f>
        <v>HOU</v>
      </c>
      <c r="F203" s="29" t="str">
        <f t="shared" si="1"/>
        <v>POR</v>
      </c>
      <c r="G203" s="29"/>
      <c r="H203" s="29"/>
      <c r="I203" s="29"/>
      <c r="J203" s="29"/>
      <c r="K203" s="29"/>
      <c r="L203" s="29"/>
      <c r="M203" s="29"/>
      <c r="N203" s="29"/>
      <c r="O203" s="29"/>
      <c r="P203" s="29"/>
      <c r="Q203" s="29"/>
    </row>
    <row r="204">
      <c r="A204" s="31">
        <v>11.0</v>
      </c>
      <c r="B204" s="32" t="s">
        <v>307</v>
      </c>
      <c r="C204" s="31" t="s">
        <v>83</v>
      </c>
      <c r="D204" s="31" t="s">
        <v>48</v>
      </c>
      <c r="E204" s="33" t="str">
        <f t="array" ref="E204">XLOOKUP(D204,'Teams Page'!A:A,'Teams Page'!B:B)</f>
        <v>GSW</v>
      </c>
      <c r="F204" s="29" t="str">
        <f t="shared" si="1"/>
        <v>NOP</v>
      </c>
      <c r="G204" s="29"/>
      <c r="H204" s="29"/>
      <c r="I204" s="29"/>
      <c r="J204" s="29"/>
      <c r="K204" s="29"/>
      <c r="L204" s="29"/>
      <c r="M204" s="29"/>
      <c r="N204" s="29"/>
      <c r="O204" s="29"/>
      <c r="P204" s="29"/>
      <c r="Q204" s="29"/>
    </row>
    <row r="205">
      <c r="A205" s="31">
        <v>9.0</v>
      </c>
      <c r="B205" s="32" t="s">
        <v>308</v>
      </c>
      <c r="C205" s="31" t="s">
        <v>61</v>
      </c>
      <c r="D205" s="31" t="s">
        <v>43</v>
      </c>
      <c r="E205" s="33" t="str">
        <f t="array" ref="E205">XLOOKUP(D205,'Teams Page'!A:A,'Teams Page'!B:B)</f>
        <v>DEN</v>
      </c>
      <c r="F205" s="29" t="str">
        <f t="shared" si="1"/>
        <v>SAS</v>
      </c>
      <c r="G205" s="29"/>
      <c r="H205" s="29"/>
      <c r="I205" s="29"/>
      <c r="J205" s="29"/>
      <c r="K205" s="29"/>
      <c r="L205" s="29"/>
      <c r="M205" s="29"/>
      <c r="N205" s="29"/>
      <c r="O205" s="29"/>
      <c r="P205" s="29"/>
      <c r="Q205" s="29"/>
    </row>
    <row r="206">
      <c r="A206" s="31">
        <v>22.0</v>
      </c>
      <c r="B206" s="32" t="s">
        <v>309</v>
      </c>
      <c r="C206" s="31" t="s">
        <v>61</v>
      </c>
      <c r="D206" s="31" t="s">
        <v>48</v>
      </c>
      <c r="E206" s="33" t="str">
        <f t="array" ref="E206">XLOOKUP(D206,'Teams Page'!A:A,'Teams Page'!B:B)</f>
        <v>GSW</v>
      </c>
      <c r="F206" s="29" t="str">
        <f t="shared" si="1"/>
        <v>NOP</v>
      </c>
      <c r="G206" s="29"/>
      <c r="H206" s="29"/>
      <c r="I206" s="29"/>
      <c r="J206" s="29"/>
      <c r="K206" s="29"/>
      <c r="L206" s="29"/>
      <c r="M206" s="29"/>
      <c r="N206" s="29"/>
      <c r="O206" s="29"/>
      <c r="P206" s="29"/>
      <c r="Q206" s="29"/>
    </row>
    <row r="207">
      <c r="A207" s="31">
        <v>7.0</v>
      </c>
      <c r="B207" s="32" t="s">
        <v>310</v>
      </c>
      <c r="C207" s="31" t="s">
        <v>69</v>
      </c>
      <c r="D207" s="31" t="s">
        <v>29</v>
      </c>
      <c r="E207" s="33" t="str">
        <f t="array" ref="E207">XLOOKUP(D207,'Teams Page'!A:A,'Teams Page'!B:B)</f>
        <v>OKC</v>
      </c>
      <c r="F207" s="29" t="str">
        <f t="shared" si="1"/>
        <v>MIL</v>
      </c>
      <c r="G207" s="29"/>
      <c r="H207" s="29"/>
      <c r="I207" s="29"/>
      <c r="J207" s="29"/>
      <c r="K207" s="29"/>
      <c r="L207" s="29"/>
      <c r="M207" s="29"/>
      <c r="N207" s="29"/>
      <c r="O207" s="29"/>
      <c r="P207" s="29"/>
      <c r="Q207" s="29"/>
    </row>
    <row r="208">
      <c r="A208" s="31">
        <v>0.0</v>
      </c>
      <c r="B208" s="32" t="s">
        <v>311</v>
      </c>
      <c r="C208" s="31" t="s">
        <v>105</v>
      </c>
      <c r="D208" s="31" t="s">
        <v>33</v>
      </c>
      <c r="E208" s="33" t="str">
        <f t="array" ref="E208">XLOOKUP(D208,'Teams Page'!A:A,'Teams Page'!B:B)</f>
        <v>LAL</v>
      </c>
      <c r="F208" s="29" t="str">
        <f t="shared" si="1"/>
        <v>MEM</v>
      </c>
      <c r="G208" s="29"/>
      <c r="H208" s="29"/>
      <c r="I208" s="29"/>
      <c r="J208" s="29"/>
      <c r="K208" s="29"/>
      <c r="L208" s="29"/>
      <c r="M208" s="29"/>
      <c r="N208" s="29"/>
      <c r="O208" s="29"/>
      <c r="P208" s="29"/>
      <c r="Q208" s="29"/>
    </row>
    <row r="209">
      <c r="A209" s="31">
        <v>9.0</v>
      </c>
      <c r="B209" s="32" t="s">
        <v>312</v>
      </c>
      <c r="C209" s="31" t="s">
        <v>61</v>
      </c>
      <c r="D209" s="31" t="s">
        <v>28</v>
      </c>
      <c r="E209" s="33" t="str">
        <f t="array" ref="E209">XLOOKUP(D209,'Teams Page'!A:A,'Teams Page'!B:B)</f>
        <v>HOU</v>
      </c>
      <c r="F209" s="29" t="str">
        <f t="shared" si="1"/>
        <v>POR</v>
      </c>
      <c r="G209" s="29"/>
      <c r="H209" s="29"/>
      <c r="I209" s="29"/>
      <c r="J209" s="29"/>
      <c r="K209" s="29"/>
      <c r="L209" s="29"/>
      <c r="M209" s="29"/>
      <c r="N209" s="29"/>
      <c r="O209" s="29"/>
      <c r="P209" s="29"/>
      <c r="Q209" s="29"/>
    </row>
    <row r="210">
      <c r="A210" s="31">
        <v>5.0</v>
      </c>
      <c r="B210" s="32" t="s">
        <v>313</v>
      </c>
      <c r="C210" s="31" t="s">
        <v>61</v>
      </c>
      <c r="D210" s="31" t="s">
        <v>44</v>
      </c>
      <c r="E210" s="33" t="str">
        <f t="array" ref="E210">XLOOKUP(D210,'Teams Page'!A:A,'Teams Page'!B:B)</f>
        <v>UTA</v>
      </c>
      <c r="F210" s="29" t="str">
        <f t="shared" si="1"/>
        <v>LAC</v>
      </c>
      <c r="G210" s="29"/>
      <c r="H210" s="29"/>
      <c r="I210" s="29"/>
      <c r="J210" s="29"/>
      <c r="K210" s="29"/>
      <c r="L210" s="29"/>
      <c r="M210" s="29"/>
      <c r="N210" s="29"/>
      <c r="O210" s="29"/>
      <c r="P210" s="29"/>
      <c r="Q210" s="29"/>
    </row>
    <row r="211">
      <c r="A211" s="31">
        <v>17.0</v>
      </c>
      <c r="B211" s="32" t="s">
        <v>314</v>
      </c>
      <c r="C211" s="31" t="s">
        <v>79</v>
      </c>
      <c r="D211" s="31" t="s">
        <v>28</v>
      </c>
      <c r="E211" s="33" t="str">
        <f t="array" ref="E211">XLOOKUP(D211,'Teams Page'!A:A,'Teams Page'!B:B)</f>
        <v>HOU</v>
      </c>
      <c r="F211" s="29" t="str">
        <f t="shared" si="1"/>
        <v>POR</v>
      </c>
      <c r="G211" s="29"/>
      <c r="H211" s="29"/>
      <c r="I211" s="29"/>
      <c r="J211" s="29"/>
      <c r="K211" s="29"/>
      <c r="L211" s="29"/>
      <c r="M211" s="29"/>
      <c r="N211" s="29"/>
      <c r="O211" s="29"/>
      <c r="P211" s="29"/>
      <c r="Q211" s="29"/>
    </row>
    <row r="212">
      <c r="A212" s="31">
        <v>2.0</v>
      </c>
      <c r="B212" s="32" t="s">
        <v>315</v>
      </c>
      <c r="C212" s="31" t="s">
        <v>61</v>
      </c>
      <c r="D212" s="31" t="s">
        <v>31</v>
      </c>
      <c r="E212" s="33" t="str">
        <f t="array" ref="E212">XLOOKUP(D212,'Teams Page'!A:A,'Teams Page'!B:B)</f>
        <v>ORL</v>
      </c>
      <c r="F212" s="29" t="str">
        <f t="shared" si="1"/>
        <v>PHI</v>
      </c>
      <c r="G212" s="29"/>
      <c r="H212" s="29"/>
      <c r="I212" s="29"/>
      <c r="J212" s="29"/>
      <c r="K212" s="29"/>
      <c r="L212" s="29"/>
      <c r="M212" s="29"/>
      <c r="N212" s="29"/>
      <c r="O212" s="29"/>
      <c r="P212" s="29"/>
      <c r="Q212" s="29"/>
    </row>
    <row r="213">
      <c r="A213" s="31">
        <v>32.0</v>
      </c>
      <c r="B213" s="32" t="s">
        <v>316</v>
      </c>
      <c r="C213" s="31" t="s">
        <v>79</v>
      </c>
      <c r="D213" s="31" t="s">
        <v>28</v>
      </c>
      <c r="E213" s="33" t="str">
        <f t="array" ref="E213">XLOOKUP(D213,'Teams Page'!A:A,'Teams Page'!B:B)</f>
        <v>HOU</v>
      </c>
      <c r="F213" s="29" t="str">
        <f t="shared" si="1"/>
        <v>POR</v>
      </c>
      <c r="G213" s="29"/>
      <c r="H213" s="29"/>
      <c r="I213" s="29"/>
      <c r="J213" s="29"/>
      <c r="K213" s="29"/>
      <c r="L213" s="29"/>
      <c r="M213" s="29"/>
      <c r="N213" s="29"/>
      <c r="O213" s="29"/>
      <c r="P213" s="29"/>
      <c r="Q213" s="29"/>
    </row>
    <row r="214">
      <c r="A214" s="31">
        <v>9.0</v>
      </c>
      <c r="B214" s="32" t="s">
        <v>317</v>
      </c>
      <c r="C214" s="31" t="s">
        <v>83</v>
      </c>
      <c r="D214" s="31" t="s">
        <v>34</v>
      </c>
      <c r="E214" s="33" t="str">
        <f t="array" ref="E214">XLOOKUP(D214,'Teams Page'!A:A,'Teams Page'!B:B)</f>
        <v>SAC</v>
      </c>
      <c r="F214" s="29" t="str">
        <f t="shared" si="1"/>
        <v>PHX</v>
      </c>
      <c r="G214" s="29"/>
      <c r="H214" s="29"/>
      <c r="I214" s="29"/>
      <c r="J214" s="29"/>
      <c r="K214" s="29"/>
      <c r="L214" s="29"/>
      <c r="M214" s="29"/>
      <c r="N214" s="29"/>
      <c r="O214" s="29"/>
      <c r="P214" s="29"/>
      <c r="Q214" s="29"/>
    </row>
    <row r="215">
      <c r="A215" s="31">
        <v>30.0</v>
      </c>
      <c r="B215" s="32" t="s">
        <v>318</v>
      </c>
      <c r="C215" s="31" t="s">
        <v>69</v>
      </c>
      <c r="D215" s="31" t="s">
        <v>43</v>
      </c>
      <c r="E215" s="33" t="str">
        <f t="array" ref="E215">XLOOKUP(D215,'Teams Page'!A:A,'Teams Page'!B:B)</f>
        <v>DEN</v>
      </c>
      <c r="F215" s="29" t="str">
        <f t="shared" si="1"/>
        <v>SAS</v>
      </c>
      <c r="G215" s="29"/>
      <c r="H215" s="29"/>
      <c r="I215" s="29"/>
      <c r="J215" s="29"/>
      <c r="K215" s="29"/>
      <c r="L215" s="29"/>
      <c r="M215" s="29"/>
      <c r="N215" s="29"/>
      <c r="O215" s="29"/>
      <c r="P215" s="29"/>
      <c r="Q215" s="29"/>
    </row>
    <row r="216">
      <c r="A216" s="31">
        <v>12.0</v>
      </c>
      <c r="B216" s="32" t="s">
        <v>319</v>
      </c>
      <c r="C216" s="31" t="s">
        <v>79</v>
      </c>
      <c r="D216" s="31" t="s">
        <v>26</v>
      </c>
      <c r="E216" s="33" t="str">
        <f t="array" ref="E216">XLOOKUP(D216,'Teams Page'!A:A,'Teams Page'!B:B)</f>
        <v>ATL</v>
      </c>
      <c r="F216" s="29" t="str">
        <f t="shared" si="1"/>
        <v>MIN</v>
      </c>
      <c r="G216" s="29"/>
      <c r="H216" s="29"/>
      <c r="I216" s="29"/>
      <c r="J216" s="29"/>
      <c r="K216" s="29"/>
      <c r="L216" s="29"/>
      <c r="M216" s="29"/>
      <c r="N216" s="29"/>
      <c r="O216" s="29"/>
      <c r="P216" s="29"/>
      <c r="Q216" s="29"/>
    </row>
    <row r="217">
      <c r="A217" s="31">
        <v>15.0</v>
      </c>
      <c r="B217" s="32" t="s">
        <v>320</v>
      </c>
      <c r="C217" s="31" t="s">
        <v>83</v>
      </c>
      <c r="D217" s="31" t="s">
        <v>28</v>
      </c>
      <c r="E217" s="33" t="str">
        <f t="array" ref="E217">XLOOKUP(D217,'Teams Page'!A:A,'Teams Page'!B:B)</f>
        <v>HOU</v>
      </c>
      <c r="F217" s="29" t="str">
        <f t="shared" si="1"/>
        <v>POR</v>
      </c>
      <c r="G217" s="29"/>
      <c r="H217" s="29"/>
      <c r="I217" s="29"/>
      <c r="J217" s="29"/>
      <c r="K217" s="29"/>
      <c r="L217" s="29"/>
      <c r="M217" s="29"/>
      <c r="N217" s="29"/>
      <c r="O217" s="29"/>
      <c r="P217" s="29"/>
      <c r="Q217" s="29"/>
    </row>
    <row r="218">
      <c r="A218" s="31">
        <v>10.0</v>
      </c>
      <c r="B218" s="32" t="s">
        <v>321</v>
      </c>
      <c r="C218" s="31" t="s">
        <v>79</v>
      </c>
      <c r="D218" s="31" t="s">
        <v>28</v>
      </c>
      <c r="E218" s="33" t="str">
        <f t="array" ref="E218">XLOOKUP(D218,'Teams Page'!A:A,'Teams Page'!B:B)</f>
        <v>HOU</v>
      </c>
      <c r="F218" s="29" t="str">
        <f t="shared" si="1"/>
        <v>POR</v>
      </c>
      <c r="G218" s="29"/>
      <c r="H218" s="29"/>
      <c r="I218" s="29"/>
      <c r="J218" s="29"/>
      <c r="K218" s="29"/>
      <c r="L218" s="29"/>
      <c r="M218" s="29"/>
      <c r="N218" s="29"/>
      <c r="O218" s="29"/>
      <c r="P218" s="29"/>
      <c r="Q218" s="29"/>
    </row>
    <row r="219">
      <c r="A219" s="31">
        <v>14.0</v>
      </c>
      <c r="B219" s="32" t="s">
        <v>322</v>
      </c>
      <c r="C219" s="31" t="s">
        <v>61</v>
      </c>
      <c r="D219" s="31" t="s">
        <v>50</v>
      </c>
      <c r="E219" s="33" t="str">
        <f t="array" ref="E219">XLOOKUP(D219,'Teams Page'!A:A,'Teams Page'!B:B)</f>
        <v>NOP</v>
      </c>
      <c r="F219" s="29" t="str">
        <f t="shared" si="1"/>
        <v>GSW</v>
      </c>
      <c r="G219" s="29"/>
      <c r="H219" s="29"/>
      <c r="I219" s="29"/>
      <c r="J219" s="29"/>
      <c r="K219" s="29"/>
      <c r="L219" s="29"/>
      <c r="M219" s="29"/>
      <c r="N219" s="29"/>
      <c r="O219" s="29"/>
      <c r="P219" s="29"/>
      <c r="Q219" s="29"/>
    </row>
    <row r="220">
      <c r="A220" s="31">
        <v>8.0</v>
      </c>
      <c r="B220" s="32" t="s">
        <v>323</v>
      </c>
      <c r="C220" s="31" t="s">
        <v>61</v>
      </c>
      <c r="D220" s="31" t="s">
        <v>28</v>
      </c>
      <c r="E220" s="33" t="str">
        <f t="array" ref="E220">XLOOKUP(D220,'Teams Page'!A:A,'Teams Page'!B:B)</f>
        <v>HOU</v>
      </c>
      <c r="F220" s="29" t="str">
        <f t="shared" si="1"/>
        <v>POR</v>
      </c>
      <c r="G220" s="29"/>
      <c r="H220" s="29"/>
      <c r="I220" s="29"/>
      <c r="J220" s="29"/>
      <c r="K220" s="29"/>
      <c r="L220" s="29"/>
      <c r="M220" s="29"/>
      <c r="N220" s="29"/>
      <c r="O220" s="29"/>
      <c r="P220" s="29"/>
      <c r="Q220" s="29"/>
    </row>
    <row r="221">
      <c r="A221" s="31">
        <v>1.0</v>
      </c>
      <c r="B221" s="32" t="s">
        <v>324</v>
      </c>
      <c r="C221" s="31" t="s">
        <v>61</v>
      </c>
      <c r="D221" s="31" t="s">
        <v>31</v>
      </c>
      <c r="E221" s="33" t="str">
        <f t="array" ref="E221">XLOOKUP(D221,'Teams Page'!A:A,'Teams Page'!B:B)</f>
        <v>ORL</v>
      </c>
      <c r="F221" s="29" t="str">
        <f t="shared" si="1"/>
        <v>PHI</v>
      </c>
      <c r="G221" s="29"/>
      <c r="H221" s="29"/>
      <c r="I221" s="29"/>
      <c r="J221" s="29"/>
      <c r="K221" s="29"/>
      <c r="L221" s="29"/>
      <c r="M221" s="29"/>
      <c r="N221" s="29"/>
      <c r="O221" s="29"/>
      <c r="P221" s="29"/>
      <c r="Q221" s="29"/>
    </row>
    <row r="222">
      <c r="A222" s="31">
        <v>1.0</v>
      </c>
      <c r="B222" s="32" t="s">
        <v>325</v>
      </c>
      <c r="C222" s="31" t="s">
        <v>61</v>
      </c>
      <c r="D222" s="31" t="s">
        <v>28</v>
      </c>
      <c r="E222" s="33" t="str">
        <f t="array" ref="E222">XLOOKUP(D222,'Teams Page'!A:A,'Teams Page'!B:B)</f>
        <v>HOU</v>
      </c>
      <c r="F222" s="29" t="str">
        <f t="shared" si="1"/>
        <v>POR</v>
      </c>
      <c r="G222" s="29"/>
      <c r="H222" s="29"/>
      <c r="I222" s="29"/>
      <c r="J222" s="29"/>
      <c r="K222" s="29"/>
      <c r="L222" s="29"/>
      <c r="M222" s="29"/>
      <c r="N222" s="29"/>
      <c r="O222" s="29"/>
      <c r="P222" s="29"/>
      <c r="Q222" s="29"/>
    </row>
    <row r="223">
      <c r="A223" s="31">
        <v>45.0</v>
      </c>
      <c r="B223" s="32" t="s">
        <v>326</v>
      </c>
      <c r="C223" s="31" t="s">
        <v>79</v>
      </c>
      <c r="D223" s="31" t="s">
        <v>40</v>
      </c>
      <c r="E223" s="33" t="str">
        <f t="array" ref="E223">XLOOKUP(D223,'Teams Page'!A:A,'Teams Page'!B:B)</f>
        <v>MEM</v>
      </c>
      <c r="F223" s="29" t="str">
        <f t="shared" si="1"/>
        <v>LAL</v>
      </c>
      <c r="G223" s="29"/>
      <c r="H223" s="29"/>
      <c r="I223" s="29"/>
      <c r="J223" s="29"/>
      <c r="K223" s="29"/>
      <c r="L223" s="29"/>
      <c r="M223" s="29"/>
      <c r="N223" s="29"/>
      <c r="O223" s="29"/>
      <c r="P223" s="29"/>
      <c r="Q223" s="29"/>
    </row>
    <row r="224">
      <c r="A224" s="31">
        <v>22.0</v>
      </c>
      <c r="B224" s="32" t="s">
        <v>327</v>
      </c>
      <c r="C224" s="31" t="s">
        <v>79</v>
      </c>
      <c r="D224" s="31" t="s">
        <v>39</v>
      </c>
      <c r="E224" s="33" t="str">
        <f t="array" ref="E224">XLOOKUP(D224,'Teams Page'!A:A,'Teams Page'!B:B)</f>
        <v>IND</v>
      </c>
      <c r="F224" s="29" t="str">
        <f t="shared" si="1"/>
        <v>CLE</v>
      </c>
      <c r="G224" s="29"/>
      <c r="H224" s="29"/>
      <c r="I224" s="29"/>
      <c r="J224" s="29"/>
      <c r="K224" s="29"/>
      <c r="L224" s="29"/>
      <c r="M224" s="29"/>
      <c r="N224" s="29"/>
      <c r="O224" s="29"/>
      <c r="P224" s="29"/>
      <c r="Q224" s="29"/>
    </row>
    <row r="225">
      <c r="A225" s="31">
        <v>5.0</v>
      </c>
      <c r="B225" s="32" t="s">
        <v>328</v>
      </c>
      <c r="C225" s="31" t="s">
        <v>105</v>
      </c>
      <c r="D225" s="31" t="s">
        <v>28</v>
      </c>
      <c r="E225" s="33" t="str">
        <f t="array" ref="E225">XLOOKUP(D225,'Teams Page'!A:A,'Teams Page'!B:B)</f>
        <v>HOU</v>
      </c>
      <c r="F225" s="29" t="str">
        <f t="shared" si="1"/>
        <v>POR</v>
      </c>
      <c r="G225" s="29"/>
      <c r="H225" s="29"/>
      <c r="I225" s="29"/>
      <c r="J225" s="29"/>
      <c r="K225" s="29"/>
      <c r="L225" s="29"/>
      <c r="M225" s="29"/>
      <c r="N225" s="29"/>
      <c r="O225" s="29"/>
      <c r="P225" s="29"/>
      <c r="Q225" s="29"/>
    </row>
    <row r="226">
      <c r="A226" s="31">
        <v>13.0</v>
      </c>
      <c r="B226" s="32" t="s">
        <v>329</v>
      </c>
      <c r="C226" s="31" t="s">
        <v>79</v>
      </c>
      <c r="D226" s="31" t="s">
        <v>40</v>
      </c>
      <c r="E226" s="33" t="str">
        <f t="array" ref="E226">XLOOKUP(D226,'Teams Page'!A:A,'Teams Page'!B:B)</f>
        <v>MEM</v>
      </c>
      <c r="F226" s="29" t="str">
        <f t="shared" si="1"/>
        <v>LAL</v>
      </c>
      <c r="G226" s="29"/>
      <c r="H226" s="29"/>
      <c r="I226" s="29"/>
      <c r="J226" s="29"/>
      <c r="K226" s="29"/>
      <c r="L226" s="29"/>
      <c r="M226" s="29"/>
      <c r="N226" s="29"/>
      <c r="O226" s="29"/>
      <c r="P226" s="29"/>
      <c r="Q226" s="29"/>
    </row>
    <row r="227">
      <c r="A227" s="31">
        <v>7.0</v>
      </c>
      <c r="B227" s="32" t="s">
        <v>330</v>
      </c>
      <c r="C227" s="31" t="s">
        <v>61</v>
      </c>
      <c r="D227" s="31" t="s">
        <v>28</v>
      </c>
      <c r="E227" s="33" t="str">
        <f t="array" ref="E227">XLOOKUP(D227,'Teams Page'!A:A,'Teams Page'!B:B)</f>
        <v>HOU</v>
      </c>
      <c r="F227" s="29" t="str">
        <f t="shared" si="1"/>
        <v>POR</v>
      </c>
      <c r="G227" s="29"/>
      <c r="H227" s="29"/>
      <c r="I227" s="29"/>
      <c r="J227" s="29"/>
      <c r="K227" s="29"/>
      <c r="L227" s="29"/>
      <c r="M227" s="29"/>
      <c r="N227" s="29"/>
      <c r="O227" s="29"/>
      <c r="P227" s="29"/>
      <c r="Q227" s="29"/>
    </row>
    <row r="228">
      <c r="A228" s="31">
        <v>10.0</v>
      </c>
      <c r="B228" s="32" t="s">
        <v>331</v>
      </c>
      <c r="C228" s="31" t="s">
        <v>83</v>
      </c>
      <c r="D228" s="31" t="s">
        <v>39</v>
      </c>
      <c r="E228" s="33" t="str">
        <f t="array" ref="E228">XLOOKUP(D228,'Teams Page'!A:A,'Teams Page'!B:B)</f>
        <v>IND</v>
      </c>
      <c r="F228" s="29" t="str">
        <f t="shared" si="1"/>
        <v>CLE</v>
      </c>
      <c r="G228" s="29"/>
      <c r="H228" s="29"/>
      <c r="I228" s="29"/>
      <c r="J228" s="29"/>
      <c r="K228" s="29"/>
      <c r="L228" s="29"/>
      <c r="M228" s="29"/>
      <c r="N228" s="29"/>
      <c r="O228" s="29"/>
      <c r="P228" s="29"/>
      <c r="Q228" s="29"/>
    </row>
    <row r="229">
      <c r="A229" s="31">
        <v>7.0</v>
      </c>
      <c r="B229" s="32" t="s">
        <v>332</v>
      </c>
      <c r="C229" s="31" t="s">
        <v>83</v>
      </c>
      <c r="D229" s="31" t="s">
        <v>52</v>
      </c>
      <c r="E229" s="33" t="str">
        <f t="array" ref="E229">XLOOKUP(D229,'Teams Page'!A:A,'Teams Page'!B:B)</f>
        <v>PHI</v>
      </c>
      <c r="F229" s="29" t="str">
        <f t="shared" si="1"/>
        <v>ORL</v>
      </c>
      <c r="G229" s="29"/>
      <c r="H229" s="29"/>
      <c r="I229" s="29"/>
      <c r="J229" s="29"/>
      <c r="K229" s="29"/>
      <c r="L229" s="29"/>
      <c r="M229" s="29"/>
      <c r="N229" s="29"/>
      <c r="O229" s="29"/>
      <c r="P229" s="29"/>
      <c r="Q229" s="29"/>
    </row>
    <row r="230">
      <c r="A230" s="31">
        <v>0.0</v>
      </c>
      <c r="B230" s="32" t="s">
        <v>333</v>
      </c>
      <c r="C230" s="31" t="s">
        <v>61</v>
      </c>
      <c r="D230" s="31" t="s">
        <v>39</v>
      </c>
      <c r="E230" s="33" t="str">
        <f t="array" ref="E230">XLOOKUP(D230,'Teams Page'!A:A,'Teams Page'!B:B)</f>
        <v>IND</v>
      </c>
      <c r="F230" s="29" t="str">
        <f t="shared" si="1"/>
        <v>CLE</v>
      </c>
      <c r="G230" s="29"/>
      <c r="H230" s="29"/>
      <c r="I230" s="29"/>
      <c r="J230" s="29"/>
      <c r="K230" s="29"/>
      <c r="L230" s="29"/>
      <c r="M230" s="29"/>
      <c r="N230" s="29"/>
      <c r="O230" s="29"/>
      <c r="P230" s="29"/>
      <c r="Q230" s="29"/>
    </row>
    <row r="231">
      <c r="A231" s="31">
        <v>8.0</v>
      </c>
      <c r="B231" s="32" t="s">
        <v>334</v>
      </c>
      <c r="C231" s="31" t="s">
        <v>61</v>
      </c>
      <c r="D231" s="31" t="s">
        <v>47</v>
      </c>
      <c r="E231" s="33" t="str">
        <f t="array" ref="E231">XLOOKUP(D231,'Teams Page'!A:A,'Teams Page'!B:B)</f>
        <v>NYK</v>
      </c>
      <c r="F231" s="29" t="str">
        <f t="shared" si="1"/>
        <v>BKN</v>
      </c>
      <c r="G231" s="29"/>
      <c r="H231" s="29"/>
      <c r="I231" s="29"/>
      <c r="J231" s="29"/>
      <c r="K231" s="29"/>
      <c r="L231" s="29"/>
      <c r="M231" s="29"/>
      <c r="N231" s="29"/>
      <c r="O231" s="29"/>
      <c r="P231" s="29"/>
      <c r="Q231" s="29"/>
    </row>
    <row r="232">
      <c r="A232" s="31">
        <v>2.0</v>
      </c>
      <c r="B232" s="32" t="s">
        <v>335</v>
      </c>
      <c r="C232" s="31" t="s">
        <v>105</v>
      </c>
      <c r="D232" s="31" t="s">
        <v>49</v>
      </c>
      <c r="E232" s="33" t="str">
        <f t="array" ref="E232">XLOOKUP(D232,'Teams Page'!A:A,'Teams Page'!B:B)</f>
        <v>CLE</v>
      </c>
      <c r="F232" s="29" t="str">
        <f t="shared" si="1"/>
        <v>IND</v>
      </c>
      <c r="G232" s="29"/>
      <c r="H232" s="29"/>
      <c r="I232" s="29"/>
      <c r="J232" s="29"/>
      <c r="K232" s="29"/>
      <c r="L232" s="29"/>
      <c r="M232" s="29"/>
      <c r="N232" s="29"/>
      <c r="O232" s="29"/>
      <c r="P232" s="29"/>
      <c r="Q232" s="29"/>
    </row>
    <row r="233">
      <c r="A233" s="31">
        <v>11.0</v>
      </c>
      <c r="B233" s="32" t="s">
        <v>336</v>
      </c>
      <c r="C233" s="31" t="s">
        <v>83</v>
      </c>
      <c r="D233" s="31" t="s">
        <v>29</v>
      </c>
      <c r="E233" s="33" t="str">
        <f t="array" ref="E233">XLOOKUP(D233,'Teams Page'!A:A,'Teams Page'!B:B)</f>
        <v>OKC</v>
      </c>
      <c r="F233" s="29" t="str">
        <f t="shared" si="1"/>
        <v>MIL</v>
      </c>
      <c r="G233" s="29"/>
      <c r="H233" s="29"/>
      <c r="I233" s="29"/>
      <c r="J233" s="29"/>
      <c r="K233" s="29"/>
      <c r="L233" s="29"/>
      <c r="M233" s="29"/>
      <c r="N233" s="29"/>
      <c r="O233" s="29"/>
      <c r="P233" s="29"/>
      <c r="Q233" s="29"/>
    </row>
    <row r="234">
      <c r="A234" s="31">
        <v>9.0</v>
      </c>
      <c r="B234" s="32" t="s">
        <v>337</v>
      </c>
      <c r="C234" s="31" t="s">
        <v>105</v>
      </c>
      <c r="D234" s="31" t="s">
        <v>39</v>
      </c>
      <c r="E234" s="33" t="str">
        <f t="array" ref="E234">XLOOKUP(D234,'Teams Page'!A:A,'Teams Page'!B:B)</f>
        <v>IND</v>
      </c>
      <c r="F234" s="29" t="str">
        <f t="shared" si="1"/>
        <v>CLE</v>
      </c>
      <c r="G234" s="29"/>
      <c r="H234" s="29"/>
      <c r="I234" s="29"/>
      <c r="J234" s="29"/>
      <c r="K234" s="29"/>
      <c r="L234" s="29"/>
      <c r="M234" s="29"/>
      <c r="N234" s="29"/>
      <c r="O234" s="29"/>
      <c r="P234" s="29"/>
      <c r="Q234" s="29"/>
    </row>
    <row r="235">
      <c r="A235" s="31">
        <v>1.0</v>
      </c>
      <c r="B235" s="32" t="s">
        <v>338</v>
      </c>
      <c r="C235" s="31" t="s">
        <v>79</v>
      </c>
      <c r="D235" s="31" t="s">
        <v>26</v>
      </c>
      <c r="E235" s="33" t="str">
        <f t="array" ref="E235">XLOOKUP(D235,'Teams Page'!A:A,'Teams Page'!B:B)</f>
        <v>ATL</v>
      </c>
      <c r="F235" s="29" t="str">
        <f t="shared" si="1"/>
        <v>MIN</v>
      </c>
      <c r="G235" s="29"/>
      <c r="H235" s="29"/>
      <c r="I235" s="29"/>
      <c r="J235" s="29"/>
      <c r="K235" s="29"/>
      <c r="L235" s="29"/>
      <c r="M235" s="29"/>
      <c r="N235" s="29"/>
      <c r="O235" s="29"/>
      <c r="P235" s="29"/>
      <c r="Q235" s="29"/>
    </row>
    <row r="236">
      <c r="A236" s="31">
        <v>3.0</v>
      </c>
      <c r="B236" s="32" t="s">
        <v>339</v>
      </c>
      <c r="C236" s="31" t="s">
        <v>61</v>
      </c>
      <c r="D236" s="31" t="s">
        <v>41</v>
      </c>
      <c r="E236" s="33" t="str">
        <f t="array" ref="E236">XLOOKUP(D236,'Teams Page'!A:A,'Teams Page'!B:B)</f>
        <v>SAS</v>
      </c>
      <c r="F236" s="29" t="str">
        <f t="shared" si="1"/>
        <v>DEN</v>
      </c>
      <c r="G236" s="29"/>
      <c r="H236" s="29"/>
      <c r="I236" s="29"/>
      <c r="J236" s="29"/>
      <c r="K236" s="29"/>
      <c r="L236" s="29"/>
      <c r="M236" s="29"/>
      <c r="N236" s="29"/>
      <c r="O236" s="29"/>
      <c r="P236" s="29"/>
      <c r="Q236" s="29"/>
    </row>
    <row r="237">
      <c r="A237" s="31">
        <v>45.0</v>
      </c>
      <c r="B237" s="32" t="s">
        <v>340</v>
      </c>
      <c r="C237" s="31" t="s">
        <v>105</v>
      </c>
      <c r="D237" s="31" t="s">
        <v>38</v>
      </c>
      <c r="E237" s="33" t="str">
        <f t="array" ref="E237">XLOOKUP(D237,'Teams Page'!A:A,'Teams Page'!B:B)</f>
        <v>BKN</v>
      </c>
      <c r="F237" s="29" t="str">
        <f t="shared" si="1"/>
        <v>NYK</v>
      </c>
      <c r="G237" s="29"/>
      <c r="H237" s="29"/>
      <c r="I237" s="29"/>
      <c r="J237" s="29"/>
      <c r="K237" s="29"/>
      <c r="L237" s="29"/>
      <c r="M237" s="29"/>
      <c r="N237" s="29"/>
      <c r="O237" s="29"/>
      <c r="P237" s="29"/>
      <c r="Q237" s="29"/>
    </row>
    <row r="238">
      <c r="A238" s="31">
        <v>23.0</v>
      </c>
      <c r="B238" s="32" t="s">
        <v>341</v>
      </c>
      <c r="C238" s="31" t="s">
        <v>61</v>
      </c>
      <c r="D238" s="31" t="s">
        <v>39</v>
      </c>
      <c r="E238" s="33" t="str">
        <f t="array" ref="E238">XLOOKUP(D238,'Teams Page'!A:A,'Teams Page'!B:B)</f>
        <v>IND</v>
      </c>
      <c r="F238" s="29" t="str">
        <f t="shared" si="1"/>
        <v>CLE</v>
      </c>
      <c r="G238" s="29"/>
      <c r="H238" s="29"/>
      <c r="I238" s="29"/>
      <c r="J238" s="29"/>
      <c r="K238" s="29"/>
      <c r="L238" s="29"/>
      <c r="M238" s="29"/>
      <c r="N238" s="29"/>
      <c r="O238" s="29"/>
      <c r="P238" s="29"/>
      <c r="Q238" s="29"/>
    </row>
    <row r="239">
      <c r="A239" s="31">
        <v>15.0</v>
      </c>
      <c r="B239" s="32" t="s">
        <v>342</v>
      </c>
      <c r="C239" s="31" t="s">
        <v>69</v>
      </c>
      <c r="D239" s="31" t="s">
        <v>43</v>
      </c>
      <c r="E239" s="33" t="str">
        <f t="array" ref="E239">XLOOKUP(D239,'Teams Page'!A:A,'Teams Page'!B:B)</f>
        <v>DEN</v>
      </c>
      <c r="F239" s="29" t="str">
        <f t="shared" si="1"/>
        <v>SAS</v>
      </c>
      <c r="G239" s="29"/>
      <c r="H239" s="29"/>
      <c r="I239" s="29"/>
      <c r="J239" s="29"/>
      <c r="K239" s="29"/>
      <c r="L239" s="29"/>
      <c r="M239" s="29"/>
      <c r="N239" s="29"/>
      <c r="O239" s="29"/>
      <c r="P239" s="29"/>
      <c r="Q239" s="29"/>
    </row>
    <row r="240">
      <c r="A240" s="31">
        <v>13.0</v>
      </c>
      <c r="B240" s="32" t="s">
        <v>343</v>
      </c>
      <c r="C240" s="31" t="s">
        <v>61</v>
      </c>
      <c r="D240" s="31" t="s">
        <v>45</v>
      </c>
      <c r="E240" s="33" t="str">
        <f t="array" ref="E240">XLOOKUP(D240,'Teams Page'!A:A,'Teams Page'!B:B)</f>
        <v>TOR</v>
      </c>
      <c r="F240" s="29" t="str">
        <f t="shared" si="1"/>
        <v>MIA</v>
      </c>
      <c r="G240" s="29"/>
      <c r="H240" s="29"/>
      <c r="I240" s="29"/>
      <c r="J240" s="29"/>
      <c r="K240" s="29"/>
      <c r="L240" s="29"/>
      <c r="M240" s="29"/>
      <c r="N240" s="29"/>
      <c r="O240" s="29"/>
      <c r="P240" s="29"/>
      <c r="Q240" s="29"/>
    </row>
    <row r="241">
      <c r="A241" s="31">
        <v>30.0</v>
      </c>
      <c r="B241" s="32" t="s">
        <v>344</v>
      </c>
      <c r="C241" s="31" t="s">
        <v>79</v>
      </c>
      <c r="D241" s="31" t="s">
        <v>49</v>
      </c>
      <c r="E241" s="33" t="str">
        <f t="array" ref="E241">XLOOKUP(D241,'Teams Page'!A:A,'Teams Page'!B:B)</f>
        <v>CLE</v>
      </c>
      <c r="F241" s="29" t="str">
        <f t="shared" si="1"/>
        <v>IND</v>
      </c>
      <c r="G241" s="29"/>
      <c r="H241" s="29"/>
      <c r="I241" s="29"/>
      <c r="J241" s="29"/>
      <c r="K241" s="29"/>
      <c r="L241" s="29"/>
      <c r="M241" s="29"/>
      <c r="N241" s="29"/>
      <c r="O241" s="29"/>
      <c r="P241" s="29"/>
      <c r="Q241" s="29"/>
    </row>
    <row r="242">
      <c r="A242" s="31">
        <v>55.0</v>
      </c>
      <c r="B242" s="32" t="s">
        <v>345</v>
      </c>
      <c r="C242" s="31" t="s">
        <v>61</v>
      </c>
      <c r="D242" s="31" t="s">
        <v>27</v>
      </c>
      <c r="E242" s="33" t="str">
        <f t="array" ref="E242">XLOOKUP(D242,'Teams Page'!A:A,'Teams Page'!B:B)</f>
        <v>DAL</v>
      </c>
      <c r="F242" s="29" t="str">
        <f t="shared" si="1"/>
        <v>DET</v>
      </c>
      <c r="G242" s="29"/>
      <c r="H242" s="29"/>
      <c r="I242" s="29"/>
      <c r="J242" s="29"/>
      <c r="K242" s="29"/>
      <c r="L242" s="29"/>
      <c r="M242" s="29"/>
      <c r="N242" s="29"/>
      <c r="O242" s="29"/>
      <c r="P242" s="29"/>
      <c r="Q242" s="29"/>
    </row>
    <row r="243">
      <c r="A243" s="31">
        <v>5.0</v>
      </c>
      <c r="B243" s="32" t="s">
        <v>346</v>
      </c>
      <c r="C243" s="31" t="s">
        <v>61</v>
      </c>
      <c r="D243" s="31" t="s">
        <v>50</v>
      </c>
      <c r="E243" s="33" t="str">
        <f t="array" ref="E243">XLOOKUP(D243,'Teams Page'!A:A,'Teams Page'!B:B)</f>
        <v>NOP</v>
      </c>
      <c r="F243" s="29" t="str">
        <f t="shared" si="1"/>
        <v>GSW</v>
      </c>
      <c r="G243" s="29"/>
      <c r="H243" s="29"/>
      <c r="I243" s="29"/>
      <c r="J243" s="29"/>
      <c r="K243" s="29"/>
      <c r="L243" s="29"/>
      <c r="M243" s="29"/>
      <c r="N243" s="29"/>
      <c r="O243" s="29"/>
      <c r="P243" s="29"/>
      <c r="Q243" s="29"/>
    </row>
    <row r="244">
      <c r="A244" s="31">
        <v>33.0</v>
      </c>
      <c r="B244" s="32" t="s">
        <v>347</v>
      </c>
      <c r="C244" s="31" t="s">
        <v>105</v>
      </c>
      <c r="D244" s="31" t="s">
        <v>41</v>
      </c>
      <c r="E244" s="33" t="str">
        <f t="array" ref="E244">XLOOKUP(D244,'Teams Page'!A:A,'Teams Page'!B:B)</f>
        <v>SAS</v>
      </c>
      <c r="F244" s="29" t="str">
        <f t="shared" si="1"/>
        <v>DEN</v>
      </c>
      <c r="G244" s="29"/>
      <c r="H244" s="29"/>
      <c r="I244" s="29"/>
      <c r="J244" s="29"/>
      <c r="K244" s="29"/>
      <c r="L244" s="29"/>
      <c r="M244" s="29"/>
      <c r="N244" s="29"/>
      <c r="O244" s="29"/>
      <c r="P244" s="29"/>
      <c r="Q244" s="29"/>
    </row>
    <row r="245">
      <c r="A245" s="31">
        <v>5.0</v>
      </c>
      <c r="B245" s="32" t="s">
        <v>348</v>
      </c>
      <c r="C245" s="31" t="s">
        <v>105</v>
      </c>
      <c r="D245" s="31" t="s">
        <v>37</v>
      </c>
      <c r="E245" s="33" t="str">
        <f t="array" ref="E245">XLOOKUP(D245,'Teams Page'!A:A,'Teams Page'!B:B)</f>
        <v>WAS</v>
      </c>
      <c r="F245" s="29" t="str">
        <f t="shared" si="1"/>
        <v>CHI</v>
      </c>
      <c r="G245" s="29"/>
      <c r="H245" s="29"/>
      <c r="I245" s="29"/>
      <c r="J245" s="29"/>
      <c r="K245" s="29"/>
      <c r="L245" s="29"/>
      <c r="M245" s="29"/>
      <c r="N245" s="29"/>
      <c r="O245" s="29"/>
      <c r="P245" s="29"/>
      <c r="Q245" s="29"/>
    </row>
    <row r="246">
      <c r="A246" s="31">
        <v>6.0</v>
      </c>
      <c r="B246" s="32" t="s">
        <v>349</v>
      </c>
      <c r="C246" s="31" t="s">
        <v>69</v>
      </c>
      <c r="D246" s="31" t="s">
        <v>43</v>
      </c>
      <c r="E246" s="33" t="str">
        <f t="array" ref="E246">XLOOKUP(D246,'Teams Page'!A:A,'Teams Page'!B:B)</f>
        <v>DEN</v>
      </c>
      <c r="F246" s="29" t="str">
        <f t="shared" si="1"/>
        <v>SAS</v>
      </c>
      <c r="G246" s="29"/>
      <c r="H246" s="29"/>
      <c r="I246" s="29"/>
      <c r="J246" s="29"/>
      <c r="K246" s="29"/>
      <c r="L246" s="29"/>
      <c r="M246" s="29"/>
      <c r="N246" s="29"/>
      <c r="O246" s="29"/>
      <c r="P246" s="29"/>
      <c r="Q246" s="29"/>
    </row>
    <row r="247">
      <c r="A247" s="31">
        <v>1.0</v>
      </c>
      <c r="B247" s="32" t="s">
        <v>350</v>
      </c>
      <c r="C247" s="31" t="s">
        <v>105</v>
      </c>
      <c r="D247" s="31" t="s">
        <v>48</v>
      </c>
      <c r="E247" s="33" t="str">
        <f t="array" ref="E247">XLOOKUP(D247,'Teams Page'!A:A,'Teams Page'!B:B)</f>
        <v>GSW</v>
      </c>
      <c r="F247" s="29" t="str">
        <f t="shared" si="1"/>
        <v>NOP</v>
      </c>
      <c r="G247" s="29"/>
      <c r="H247" s="29"/>
      <c r="I247" s="29"/>
      <c r="J247" s="29"/>
      <c r="K247" s="29"/>
      <c r="L247" s="29"/>
      <c r="M247" s="29"/>
      <c r="N247" s="29"/>
      <c r="O247" s="29"/>
      <c r="P247" s="29"/>
      <c r="Q247" s="29"/>
    </row>
    <row r="248">
      <c r="A248" s="31">
        <v>26.0</v>
      </c>
      <c r="B248" s="32" t="s">
        <v>351</v>
      </c>
      <c r="C248" s="31" t="s">
        <v>83</v>
      </c>
      <c r="D248" s="31" t="s">
        <v>39</v>
      </c>
      <c r="E248" s="33" t="str">
        <f t="array" ref="E248">XLOOKUP(D248,'Teams Page'!A:A,'Teams Page'!B:B)</f>
        <v>IND</v>
      </c>
      <c r="F248" s="29" t="str">
        <f t="shared" si="1"/>
        <v>CLE</v>
      </c>
      <c r="G248" s="29"/>
      <c r="H248" s="29"/>
      <c r="I248" s="29"/>
      <c r="J248" s="29"/>
      <c r="K248" s="29"/>
      <c r="L248" s="29"/>
      <c r="M248" s="29"/>
      <c r="N248" s="29"/>
      <c r="O248" s="29"/>
      <c r="P248" s="29"/>
      <c r="Q248" s="29"/>
    </row>
    <row r="249">
      <c r="A249" s="31">
        <v>33.0</v>
      </c>
      <c r="B249" s="32" t="s">
        <v>352</v>
      </c>
      <c r="C249" s="31" t="s">
        <v>83</v>
      </c>
      <c r="D249" s="31" t="s">
        <v>44</v>
      </c>
      <c r="E249" s="33" t="str">
        <f t="array" ref="E249">XLOOKUP(D249,'Teams Page'!A:A,'Teams Page'!B:B)</f>
        <v>UTA</v>
      </c>
      <c r="F249" s="29" t="str">
        <f t="shared" si="1"/>
        <v>LAC</v>
      </c>
      <c r="G249" s="29"/>
      <c r="H249" s="29"/>
      <c r="I249" s="29"/>
      <c r="J249" s="29"/>
      <c r="K249" s="29"/>
      <c r="L249" s="29"/>
      <c r="M249" s="29"/>
      <c r="N249" s="29"/>
      <c r="O249" s="29"/>
      <c r="P249" s="29"/>
      <c r="Q249" s="29"/>
    </row>
    <row r="250">
      <c r="A250" s="31">
        <v>10.0</v>
      </c>
      <c r="B250" s="32" t="s">
        <v>353</v>
      </c>
      <c r="C250" s="31" t="s">
        <v>83</v>
      </c>
      <c r="D250" s="31" t="s">
        <v>40</v>
      </c>
      <c r="E250" s="33" t="str">
        <f t="array" ref="E250">XLOOKUP(D250,'Teams Page'!A:A,'Teams Page'!B:B)</f>
        <v>MEM</v>
      </c>
      <c r="F250" s="29" t="str">
        <f t="shared" si="1"/>
        <v>LAL</v>
      </c>
      <c r="G250" s="29"/>
      <c r="H250" s="29"/>
      <c r="I250" s="29"/>
      <c r="J250" s="29"/>
      <c r="K250" s="29"/>
      <c r="L250" s="29"/>
      <c r="M250" s="29"/>
      <c r="N250" s="29"/>
      <c r="O250" s="29"/>
      <c r="P250" s="29"/>
      <c r="Q250" s="29"/>
    </row>
    <row r="251">
      <c r="A251" s="31">
        <v>24.0</v>
      </c>
      <c r="B251" s="32" t="s">
        <v>354</v>
      </c>
      <c r="C251" s="31" t="s">
        <v>69</v>
      </c>
      <c r="D251" s="31" t="s">
        <v>44</v>
      </c>
      <c r="E251" s="33" t="str">
        <f t="array" ref="E251">XLOOKUP(D251,'Teams Page'!A:A,'Teams Page'!B:B)</f>
        <v>UTA</v>
      </c>
      <c r="F251" s="29" t="str">
        <f t="shared" si="1"/>
        <v>LAC</v>
      </c>
      <c r="G251" s="29"/>
      <c r="H251" s="29"/>
      <c r="I251" s="29"/>
      <c r="J251" s="29"/>
      <c r="K251" s="29"/>
      <c r="L251" s="29"/>
      <c r="M251" s="29"/>
      <c r="N251" s="29"/>
      <c r="O251" s="29"/>
      <c r="P251" s="29"/>
      <c r="Q251" s="29"/>
    </row>
    <row r="252">
      <c r="A252" s="31">
        <v>11.0</v>
      </c>
      <c r="B252" s="32" t="s">
        <v>355</v>
      </c>
      <c r="C252" s="31" t="s">
        <v>61</v>
      </c>
      <c r="D252" s="31" t="s">
        <v>43</v>
      </c>
      <c r="E252" s="33" t="str">
        <f t="array" ref="E252">XLOOKUP(D252,'Teams Page'!A:A,'Teams Page'!B:B)</f>
        <v>DEN</v>
      </c>
      <c r="F252" s="29" t="str">
        <f t="shared" si="1"/>
        <v>SAS</v>
      </c>
      <c r="G252" s="29"/>
      <c r="H252" s="29"/>
      <c r="I252" s="29"/>
      <c r="J252" s="29"/>
      <c r="K252" s="29"/>
      <c r="L252" s="29"/>
      <c r="M252" s="29"/>
      <c r="N252" s="29"/>
      <c r="O252" s="29"/>
      <c r="P252" s="29"/>
      <c r="Q252" s="29"/>
    </row>
    <row r="253">
      <c r="A253" s="31">
        <v>24.0</v>
      </c>
      <c r="B253" s="32" t="s">
        <v>356</v>
      </c>
      <c r="C253" s="31" t="s">
        <v>61</v>
      </c>
      <c r="D253" s="31" t="s">
        <v>37</v>
      </c>
      <c r="E253" s="33" t="str">
        <f t="array" ref="E253">XLOOKUP(D253,'Teams Page'!A:A,'Teams Page'!B:B)</f>
        <v>WAS</v>
      </c>
      <c r="F253" s="29" t="str">
        <f t="shared" si="1"/>
        <v>CHI</v>
      </c>
      <c r="G253" s="29"/>
      <c r="H253" s="29"/>
      <c r="I253" s="29"/>
      <c r="J253" s="29"/>
      <c r="K253" s="29"/>
      <c r="L253" s="29"/>
      <c r="M253" s="29"/>
      <c r="N253" s="29"/>
      <c r="O253" s="29"/>
      <c r="P253" s="29"/>
      <c r="Q253" s="29"/>
    </row>
    <row r="254">
      <c r="A254" s="31">
        <v>42.0</v>
      </c>
      <c r="B254" s="32" t="s">
        <v>357</v>
      </c>
      <c r="C254" s="31" t="s">
        <v>79</v>
      </c>
      <c r="D254" s="31" t="s">
        <v>27</v>
      </c>
      <c r="E254" s="33" t="str">
        <f t="array" ref="E254">XLOOKUP(D254,'Teams Page'!A:A,'Teams Page'!B:B)</f>
        <v>DAL</v>
      </c>
      <c r="F254" s="29" t="str">
        <f t="shared" si="1"/>
        <v>DET</v>
      </c>
      <c r="G254" s="29"/>
      <c r="H254" s="29"/>
      <c r="I254" s="29"/>
      <c r="J254" s="29"/>
      <c r="K254" s="29"/>
      <c r="L254" s="29"/>
      <c r="M254" s="29"/>
      <c r="N254" s="29"/>
      <c r="O254" s="29"/>
      <c r="P254" s="29"/>
      <c r="Q254" s="29"/>
    </row>
    <row r="255">
      <c r="A255" s="31">
        <v>13.0</v>
      </c>
      <c r="B255" s="32" t="s">
        <v>358</v>
      </c>
      <c r="C255" s="31" t="s">
        <v>79</v>
      </c>
      <c r="D255" s="31" t="s">
        <v>32</v>
      </c>
      <c r="E255" s="33" t="str">
        <f t="array" ref="E255">XLOOKUP(D255,'Teams Page'!A:A,'Teams Page'!B:B)</f>
        <v>BOS</v>
      </c>
      <c r="F255" s="29" t="str">
        <f t="shared" si="1"/>
        <v>CHA</v>
      </c>
      <c r="G255" s="29"/>
      <c r="H255" s="29"/>
      <c r="I255" s="29"/>
      <c r="J255" s="29"/>
      <c r="K255" s="29"/>
      <c r="L255" s="29"/>
      <c r="M255" s="29"/>
      <c r="N255" s="29"/>
      <c r="O255" s="29"/>
      <c r="P255" s="29"/>
      <c r="Q255" s="29"/>
    </row>
    <row r="256">
      <c r="A256" s="31">
        <v>24.0</v>
      </c>
      <c r="B256" s="32" t="s">
        <v>359</v>
      </c>
      <c r="C256" s="31" t="s">
        <v>61</v>
      </c>
      <c r="D256" s="31" t="s">
        <v>53</v>
      </c>
      <c r="E256" s="33" t="str">
        <f t="array" ref="E256">XLOOKUP(D256,'Teams Page'!A:A,'Teams Page'!B:B)</f>
        <v>DET</v>
      </c>
      <c r="F256" s="29" t="str">
        <f t="shared" si="1"/>
        <v>DAL</v>
      </c>
      <c r="G256" s="29"/>
      <c r="H256" s="29"/>
      <c r="I256" s="29"/>
      <c r="J256" s="29"/>
      <c r="K256" s="29"/>
      <c r="L256" s="29"/>
      <c r="M256" s="29"/>
      <c r="N256" s="29"/>
      <c r="O256" s="29"/>
      <c r="P256" s="29"/>
      <c r="Q256" s="29"/>
    </row>
    <row r="257">
      <c r="A257" s="31">
        <v>35.0</v>
      </c>
      <c r="B257" s="32" t="s">
        <v>360</v>
      </c>
      <c r="C257" s="31" t="s">
        <v>69</v>
      </c>
      <c r="D257" s="31" t="s">
        <v>45</v>
      </c>
      <c r="E257" s="33" t="str">
        <f t="array" ref="E257">XLOOKUP(D257,'Teams Page'!A:A,'Teams Page'!B:B)</f>
        <v>TOR</v>
      </c>
      <c r="F257" s="29" t="str">
        <f t="shared" si="1"/>
        <v>MIA</v>
      </c>
      <c r="G257" s="29"/>
      <c r="H257" s="29"/>
      <c r="I257" s="29"/>
      <c r="J257" s="29"/>
      <c r="K257" s="29"/>
      <c r="L257" s="29"/>
      <c r="M257" s="29"/>
      <c r="N257" s="29"/>
      <c r="O257" s="29"/>
      <c r="P257" s="29"/>
      <c r="Q257" s="29"/>
    </row>
    <row r="258">
      <c r="A258" s="31">
        <v>1.0</v>
      </c>
      <c r="B258" s="32" t="s">
        <v>361</v>
      </c>
      <c r="C258" s="31" t="s">
        <v>79</v>
      </c>
      <c r="D258" s="31" t="s">
        <v>39</v>
      </c>
      <c r="E258" s="33" t="str">
        <f t="array" ref="E258">XLOOKUP(D258,'Teams Page'!A:A,'Teams Page'!B:B)</f>
        <v>IND</v>
      </c>
      <c r="F258" s="29" t="str">
        <f t="shared" si="1"/>
        <v>CLE</v>
      </c>
      <c r="G258" s="29"/>
      <c r="H258" s="29"/>
      <c r="I258" s="29"/>
      <c r="J258" s="29"/>
      <c r="K258" s="29"/>
      <c r="L258" s="29"/>
      <c r="M258" s="29"/>
      <c r="N258" s="29"/>
      <c r="O258" s="29"/>
      <c r="P258" s="29"/>
      <c r="Q258" s="29"/>
    </row>
    <row r="259">
      <c r="A259" s="31">
        <v>30.0</v>
      </c>
      <c r="B259" s="32" t="s">
        <v>362</v>
      </c>
      <c r="C259" s="31" t="s">
        <v>83</v>
      </c>
      <c r="D259" s="31" t="s">
        <v>52</v>
      </c>
      <c r="E259" s="33" t="str">
        <f t="array" ref="E259">XLOOKUP(D259,'Teams Page'!A:A,'Teams Page'!B:B)</f>
        <v>PHI</v>
      </c>
      <c r="F259" s="29" t="str">
        <f t="shared" si="1"/>
        <v>ORL</v>
      </c>
      <c r="G259" s="29"/>
      <c r="H259" s="29"/>
      <c r="I259" s="29"/>
      <c r="J259" s="29"/>
      <c r="K259" s="29"/>
      <c r="L259" s="29"/>
      <c r="M259" s="29"/>
      <c r="N259" s="29"/>
      <c r="O259" s="29"/>
      <c r="P259" s="29"/>
      <c r="Q259" s="29"/>
    </row>
    <row r="260">
      <c r="A260" s="31">
        <v>44.0</v>
      </c>
      <c r="B260" s="32" t="s">
        <v>363</v>
      </c>
      <c r="C260" s="31" t="s">
        <v>79</v>
      </c>
      <c r="D260" s="31" t="s">
        <v>39</v>
      </c>
      <c r="E260" s="33" t="str">
        <f t="array" ref="E260">XLOOKUP(D260,'Teams Page'!A:A,'Teams Page'!B:B)</f>
        <v>IND</v>
      </c>
      <c r="F260" s="29" t="str">
        <f t="shared" si="1"/>
        <v>CLE</v>
      </c>
      <c r="G260" s="29"/>
      <c r="H260" s="29"/>
      <c r="I260" s="29"/>
      <c r="J260" s="29"/>
      <c r="K260" s="29"/>
      <c r="L260" s="29"/>
      <c r="M260" s="29"/>
      <c r="N260" s="29"/>
      <c r="O260" s="29"/>
      <c r="P260" s="29"/>
      <c r="Q260" s="29"/>
    </row>
    <row r="261">
      <c r="A261" s="31">
        <v>33.0</v>
      </c>
      <c r="B261" s="32" t="s">
        <v>364</v>
      </c>
      <c r="C261" s="31" t="s">
        <v>69</v>
      </c>
      <c r="D261" s="31" t="s">
        <v>39</v>
      </c>
      <c r="E261" s="33" t="str">
        <f t="array" ref="E261">XLOOKUP(D261,'Teams Page'!A:A,'Teams Page'!B:B)</f>
        <v>IND</v>
      </c>
      <c r="F261" s="29" t="str">
        <f t="shared" si="1"/>
        <v>CLE</v>
      </c>
      <c r="G261" s="29"/>
      <c r="H261" s="29"/>
      <c r="I261" s="29"/>
      <c r="J261" s="29"/>
      <c r="K261" s="29"/>
      <c r="L261" s="29"/>
      <c r="M261" s="29"/>
      <c r="N261" s="29"/>
      <c r="O261" s="29"/>
      <c r="P261" s="29"/>
      <c r="Q261" s="29"/>
    </row>
    <row r="262">
      <c r="A262" s="31">
        <v>5.0</v>
      </c>
      <c r="B262" s="32" t="s">
        <v>365</v>
      </c>
      <c r="C262" s="31" t="s">
        <v>79</v>
      </c>
      <c r="D262" s="31" t="s">
        <v>39</v>
      </c>
      <c r="E262" s="33" t="str">
        <f t="array" ref="E262">XLOOKUP(D262,'Teams Page'!A:A,'Teams Page'!B:B)</f>
        <v>IND</v>
      </c>
      <c r="F262" s="29" t="str">
        <f t="shared" si="1"/>
        <v>CLE</v>
      </c>
      <c r="G262" s="29"/>
      <c r="H262" s="29"/>
      <c r="I262" s="29"/>
      <c r="J262" s="29"/>
      <c r="K262" s="29"/>
      <c r="L262" s="29"/>
      <c r="M262" s="29"/>
      <c r="N262" s="29"/>
      <c r="O262" s="29"/>
      <c r="P262" s="29"/>
      <c r="Q262" s="29"/>
    </row>
    <row r="263">
      <c r="A263" s="31">
        <v>21.0</v>
      </c>
      <c r="B263" s="32" t="s">
        <v>366</v>
      </c>
      <c r="C263" s="31" t="s">
        <v>83</v>
      </c>
      <c r="D263" s="31" t="s">
        <v>39</v>
      </c>
      <c r="E263" s="33" t="str">
        <f t="array" ref="E263">XLOOKUP(D263,'Teams Page'!A:A,'Teams Page'!B:B)</f>
        <v>IND</v>
      </c>
      <c r="F263" s="29" t="str">
        <f t="shared" si="1"/>
        <v>CLE</v>
      </c>
      <c r="G263" s="29"/>
      <c r="H263" s="29"/>
      <c r="I263" s="29"/>
      <c r="J263" s="29"/>
      <c r="K263" s="29"/>
      <c r="L263" s="29"/>
      <c r="M263" s="29"/>
      <c r="N263" s="29"/>
      <c r="O263" s="29"/>
      <c r="P263" s="29"/>
      <c r="Q263" s="29"/>
    </row>
    <row r="264">
      <c r="A264" s="31">
        <v>8.0</v>
      </c>
      <c r="B264" s="32" t="s">
        <v>367</v>
      </c>
      <c r="C264" s="31" t="s">
        <v>83</v>
      </c>
      <c r="D264" s="31" t="s">
        <v>30</v>
      </c>
      <c r="E264" s="33" t="str">
        <f t="array" ref="E264">XLOOKUP(D264,'Teams Page'!A:A,'Teams Page'!B:B)</f>
        <v>CHI</v>
      </c>
      <c r="F264" s="29" t="str">
        <f t="shared" si="1"/>
        <v>WAS</v>
      </c>
      <c r="G264" s="29"/>
      <c r="H264" s="29"/>
      <c r="I264" s="29"/>
      <c r="J264" s="29"/>
      <c r="K264" s="29"/>
      <c r="L264" s="29"/>
      <c r="M264" s="29"/>
      <c r="N264" s="29"/>
      <c r="O264" s="29"/>
      <c r="P264" s="29"/>
      <c r="Q264" s="29"/>
    </row>
    <row r="265">
      <c r="A265" s="31">
        <v>2.0</v>
      </c>
      <c r="B265" s="32" t="s">
        <v>368</v>
      </c>
      <c r="C265" s="31" t="s">
        <v>69</v>
      </c>
      <c r="D265" s="31" t="s">
        <v>28</v>
      </c>
      <c r="E265" s="33" t="str">
        <f t="array" ref="E265">XLOOKUP(D265,'Teams Page'!A:A,'Teams Page'!B:B)</f>
        <v>HOU</v>
      </c>
      <c r="F265" s="29" t="str">
        <f t="shared" si="1"/>
        <v>POR</v>
      </c>
      <c r="G265" s="29"/>
      <c r="H265" s="29"/>
      <c r="I265" s="29"/>
      <c r="J265" s="29"/>
      <c r="K265" s="29"/>
      <c r="L265" s="29"/>
      <c r="M265" s="29"/>
      <c r="N265" s="29"/>
      <c r="O265" s="29"/>
      <c r="P265" s="29"/>
      <c r="Q265" s="29"/>
    </row>
    <row r="266">
      <c r="A266" s="31">
        <v>21.0</v>
      </c>
      <c r="B266" s="32" t="s">
        <v>369</v>
      </c>
      <c r="C266" s="31" t="s">
        <v>79</v>
      </c>
      <c r="D266" s="31" t="s">
        <v>36</v>
      </c>
      <c r="E266" s="33" t="str">
        <f t="array" ref="E266">XLOOKUP(D266,'Teams Page'!A:A,'Teams Page'!B:B)</f>
        <v>LAC</v>
      </c>
      <c r="F266" s="29" t="str">
        <f t="shared" si="1"/>
        <v>UTA</v>
      </c>
      <c r="G266" s="29"/>
      <c r="H266" s="29"/>
      <c r="I266" s="29"/>
      <c r="J266" s="29"/>
      <c r="K266" s="29"/>
      <c r="L266" s="29"/>
      <c r="M266" s="29"/>
      <c r="N266" s="29"/>
      <c r="O266" s="29"/>
      <c r="P266" s="29"/>
      <c r="Q266" s="29"/>
    </row>
    <row r="267">
      <c r="A267" s="31">
        <v>13.0</v>
      </c>
      <c r="B267" s="32" t="s">
        <v>370</v>
      </c>
      <c r="C267" s="31" t="s">
        <v>83</v>
      </c>
      <c r="D267" s="31" t="s">
        <v>36</v>
      </c>
      <c r="E267" s="33" t="str">
        <f t="array" ref="E267">XLOOKUP(D267,'Teams Page'!A:A,'Teams Page'!B:B)</f>
        <v>LAC</v>
      </c>
      <c r="F267" s="29" t="str">
        <f t="shared" si="1"/>
        <v>UTA</v>
      </c>
      <c r="G267" s="29"/>
      <c r="H267" s="29"/>
      <c r="I267" s="29"/>
      <c r="J267" s="29"/>
      <c r="K267" s="29"/>
      <c r="L267" s="29"/>
      <c r="M267" s="29"/>
      <c r="N267" s="29"/>
      <c r="O267" s="29"/>
      <c r="P267" s="29"/>
      <c r="Q267" s="29"/>
    </row>
    <row r="268">
      <c r="A268" s="31">
        <v>5.0</v>
      </c>
      <c r="B268" s="32" t="s">
        <v>371</v>
      </c>
      <c r="C268" s="31" t="s">
        <v>105</v>
      </c>
      <c r="D268" s="31" t="s">
        <v>36</v>
      </c>
      <c r="E268" s="33" t="str">
        <f t="array" ref="E268">XLOOKUP(D268,'Teams Page'!A:A,'Teams Page'!B:B)</f>
        <v>LAC</v>
      </c>
      <c r="F268" s="29" t="str">
        <f t="shared" si="1"/>
        <v>UTA</v>
      </c>
      <c r="G268" s="29"/>
      <c r="H268" s="29"/>
      <c r="I268" s="29"/>
      <c r="J268" s="29"/>
      <c r="K268" s="29"/>
      <c r="L268" s="29"/>
      <c r="M268" s="29"/>
      <c r="N268" s="29"/>
      <c r="O268" s="29"/>
      <c r="P268" s="29"/>
      <c r="Q268" s="29"/>
    </row>
    <row r="269">
      <c r="A269" s="31">
        <v>9.0</v>
      </c>
      <c r="B269" s="32" t="s">
        <v>372</v>
      </c>
      <c r="C269" s="31" t="s">
        <v>105</v>
      </c>
      <c r="D269" s="31" t="s">
        <v>42</v>
      </c>
      <c r="E269" s="33" t="str">
        <f t="array" ref="E269">XLOOKUP(D269,'Teams Page'!A:A,'Teams Page'!B:B)</f>
        <v>PHX</v>
      </c>
      <c r="F269" s="29" t="str">
        <f t="shared" si="1"/>
        <v>SAC</v>
      </c>
      <c r="G269" s="29"/>
      <c r="H269" s="29"/>
      <c r="I269" s="29"/>
      <c r="J269" s="29"/>
      <c r="K269" s="29"/>
      <c r="L269" s="29"/>
      <c r="M269" s="29"/>
      <c r="N269" s="29"/>
      <c r="O269" s="29"/>
      <c r="P269" s="29"/>
      <c r="Q269" s="29"/>
    </row>
    <row r="270">
      <c r="A270" s="31">
        <v>25.0</v>
      </c>
      <c r="B270" s="32" t="s">
        <v>373</v>
      </c>
      <c r="C270" s="31" t="s">
        <v>69</v>
      </c>
      <c r="D270" s="31" t="s">
        <v>34</v>
      </c>
      <c r="E270" s="33" t="str">
        <f t="array" ref="E270">XLOOKUP(D270,'Teams Page'!A:A,'Teams Page'!B:B)</f>
        <v>SAC</v>
      </c>
      <c r="F270" s="29" t="str">
        <f t="shared" si="1"/>
        <v>PHX</v>
      </c>
      <c r="G270" s="29"/>
      <c r="H270" s="29"/>
      <c r="I270" s="29"/>
      <c r="J270" s="29"/>
      <c r="K270" s="29"/>
      <c r="L270" s="29"/>
      <c r="M270" s="29"/>
      <c r="N270" s="29"/>
      <c r="O270" s="29"/>
      <c r="P270" s="29"/>
      <c r="Q270" s="29"/>
    </row>
    <row r="271">
      <c r="A271" s="31">
        <v>2.0</v>
      </c>
      <c r="B271" s="32" t="s">
        <v>374</v>
      </c>
      <c r="C271" s="31" t="s">
        <v>61</v>
      </c>
      <c r="D271" s="31" t="s">
        <v>36</v>
      </c>
      <c r="E271" s="33" t="str">
        <f t="array" ref="E271">XLOOKUP(D271,'Teams Page'!A:A,'Teams Page'!B:B)</f>
        <v>LAC</v>
      </c>
      <c r="F271" s="29" t="str">
        <f t="shared" si="1"/>
        <v>UTA</v>
      </c>
      <c r="G271" s="29"/>
      <c r="H271" s="29"/>
      <c r="I271" s="29"/>
      <c r="J271" s="29"/>
      <c r="K271" s="29"/>
      <c r="L271" s="29"/>
      <c r="M271" s="29"/>
      <c r="N271" s="29"/>
      <c r="O271" s="29"/>
      <c r="P271" s="29"/>
      <c r="Q271" s="29"/>
    </row>
    <row r="272">
      <c r="A272" s="31">
        <v>13.0</v>
      </c>
      <c r="B272" s="32" t="s">
        <v>375</v>
      </c>
      <c r="C272" s="31" t="s">
        <v>105</v>
      </c>
      <c r="D272" s="31" t="s">
        <v>50</v>
      </c>
      <c r="E272" s="33" t="str">
        <f t="array" ref="E272">XLOOKUP(D272,'Teams Page'!A:A,'Teams Page'!B:B)</f>
        <v>NOP</v>
      </c>
      <c r="F272" s="29" t="str">
        <f t="shared" si="1"/>
        <v>GSW</v>
      </c>
      <c r="G272" s="29"/>
      <c r="H272" s="29"/>
      <c r="I272" s="29"/>
      <c r="J272" s="29"/>
      <c r="K272" s="29"/>
      <c r="L272" s="29"/>
      <c r="M272" s="29"/>
      <c r="N272" s="29"/>
      <c r="O272" s="29"/>
      <c r="P272" s="29"/>
      <c r="Q272" s="29"/>
    </row>
    <row r="273">
      <c r="A273" s="31">
        <v>11.0</v>
      </c>
      <c r="B273" s="32" t="s">
        <v>376</v>
      </c>
      <c r="C273" s="31" t="s">
        <v>61</v>
      </c>
      <c r="D273" s="31" t="s">
        <v>36</v>
      </c>
      <c r="E273" s="33" t="str">
        <f t="array" ref="E273">XLOOKUP(D273,'Teams Page'!A:A,'Teams Page'!B:B)</f>
        <v>LAC</v>
      </c>
      <c r="F273" s="29" t="str">
        <f t="shared" si="1"/>
        <v>UTA</v>
      </c>
      <c r="G273" s="29"/>
      <c r="H273" s="29"/>
      <c r="I273" s="29"/>
      <c r="J273" s="29"/>
      <c r="K273" s="29"/>
      <c r="L273" s="29"/>
      <c r="M273" s="29"/>
      <c r="N273" s="29"/>
      <c r="O273" s="29"/>
      <c r="P273" s="29"/>
      <c r="Q273" s="29"/>
    </row>
    <row r="274">
      <c r="A274" s="31">
        <v>21.0</v>
      </c>
      <c r="B274" s="32" t="s">
        <v>377</v>
      </c>
      <c r="C274" s="31" t="s">
        <v>61</v>
      </c>
      <c r="D274" s="31" t="s">
        <v>33</v>
      </c>
      <c r="E274" s="33" t="str">
        <f t="array" ref="E274">XLOOKUP(D274,'Teams Page'!A:A,'Teams Page'!B:B)</f>
        <v>LAL</v>
      </c>
      <c r="F274" s="29" t="str">
        <f t="shared" si="1"/>
        <v>MEM</v>
      </c>
      <c r="G274" s="29"/>
      <c r="H274" s="29"/>
      <c r="I274" s="29"/>
      <c r="J274" s="29"/>
      <c r="K274" s="29"/>
      <c r="L274" s="29"/>
      <c r="M274" s="29"/>
      <c r="N274" s="29"/>
      <c r="O274" s="29"/>
      <c r="P274" s="29"/>
      <c r="Q274" s="29"/>
    </row>
    <row r="275">
      <c r="A275" s="31">
        <v>32.0</v>
      </c>
      <c r="B275" s="32" t="s">
        <v>378</v>
      </c>
      <c r="C275" s="31" t="s">
        <v>79</v>
      </c>
      <c r="D275" s="31" t="s">
        <v>50</v>
      </c>
      <c r="E275" s="33" t="str">
        <f t="array" ref="E275">XLOOKUP(D275,'Teams Page'!A:A,'Teams Page'!B:B)</f>
        <v>NOP</v>
      </c>
      <c r="F275" s="29" t="str">
        <f t="shared" si="1"/>
        <v>GSW</v>
      </c>
      <c r="G275" s="29"/>
      <c r="H275" s="29"/>
      <c r="I275" s="29"/>
      <c r="J275" s="29"/>
      <c r="K275" s="29"/>
      <c r="L275" s="29"/>
      <c r="M275" s="29"/>
      <c r="N275" s="29"/>
      <c r="O275" s="29"/>
      <c r="P275" s="29"/>
      <c r="Q275" s="29"/>
    </row>
    <row r="276">
      <c r="A276" s="31">
        <v>12.0</v>
      </c>
      <c r="B276" s="32" t="s">
        <v>379</v>
      </c>
      <c r="C276" s="31" t="s">
        <v>83</v>
      </c>
      <c r="D276" s="31" t="s">
        <v>36</v>
      </c>
      <c r="E276" s="33" t="str">
        <f t="array" ref="E276">XLOOKUP(D276,'Teams Page'!A:A,'Teams Page'!B:B)</f>
        <v>LAC</v>
      </c>
      <c r="F276" s="29" t="str">
        <f t="shared" si="1"/>
        <v>UTA</v>
      </c>
      <c r="G276" s="29"/>
      <c r="H276" s="29"/>
      <c r="I276" s="29"/>
      <c r="J276" s="29"/>
      <c r="K276" s="29"/>
      <c r="L276" s="29"/>
      <c r="M276" s="29"/>
      <c r="N276" s="29"/>
      <c r="O276" s="29"/>
      <c r="P276" s="29"/>
      <c r="Q276" s="29"/>
    </row>
    <row r="277">
      <c r="A277" s="31">
        <v>25.0</v>
      </c>
      <c r="B277" s="32" t="s">
        <v>380</v>
      </c>
      <c r="C277" s="31" t="s">
        <v>61</v>
      </c>
      <c r="D277" s="31" t="s">
        <v>42</v>
      </c>
      <c r="E277" s="33" t="str">
        <f t="array" ref="E277">XLOOKUP(D277,'Teams Page'!A:A,'Teams Page'!B:B)</f>
        <v>PHX</v>
      </c>
      <c r="F277" s="29" t="str">
        <f t="shared" si="1"/>
        <v>SAC</v>
      </c>
      <c r="G277" s="29"/>
      <c r="H277" s="29"/>
      <c r="I277" s="29"/>
      <c r="J277" s="29"/>
      <c r="K277" s="29"/>
      <c r="L277" s="29"/>
      <c r="M277" s="29"/>
      <c r="N277" s="29"/>
      <c r="O277" s="29"/>
      <c r="P277" s="29"/>
      <c r="Q277" s="29"/>
    </row>
    <row r="278">
      <c r="A278" s="31">
        <v>2.0</v>
      </c>
      <c r="B278" s="32" t="s">
        <v>381</v>
      </c>
      <c r="C278" s="31" t="s">
        <v>69</v>
      </c>
      <c r="D278" s="31" t="s">
        <v>27</v>
      </c>
      <c r="E278" s="33" t="str">
        <f t="array" ref="E278">XLOOKUP(D278,'Teams Page'!A:A,'Teams Page'!B:B)</f>
        <v>DAL</v>
      </c>
      <c r="F278" s="29" t="str">
        <f t="shared" si="1"/>
        <v>DET</v>
      </c>
      <c r="G278" s="29"/>
      <c r="H278" s="29"/>
      <c r="I278" s="29"/>
      <c r="J278" s="29"/>
      <c r="K278" s="29"/>
      <c r="L278" s="29"/>
      <c r="M278" s="29"/>
      <c r="N278" s="29"/>
      <c r="O278" s="29"/>
      <c r="P278" s="29"/>
      <c r="Q278" s="29"/>
    </row>
    <row r="279">
      <c r="A279" s="31">
        <v>12.0</v>
      </c>
      <c r="B279" s="32" t="s">
        <v>382</v>
      </c>
      <c r="C279" s="31" t="s">
        <v>79</v>
      </c>
      <c r="D279" s="31" t="s">
        <v>53</v>
      </c>
      <c r="E279" s="33" t="str">
        <f t="array" ref="E279">XLOOKUP(D279,'Teams Page'!A:A,'Teams Page'!B:B)</f>
        <v>DET</v>
      </c>
      <c r="F279" s="29" t="str">
        <f t="shared" si="1"/>
        <v>DAL</v>
      </c>
      <c r="G279" s="29"/>
      <c r="H279" s="29"/>
      <c r="I279" s="29"/>
      <c r="J279" s="29"/>
      <c r="K279" s="29"/>
      <c r="L279" s="29"/>
      <c r="M279" s="29"/>
      <c r="N279" s="29"/>
      <c r="O279" s="29"/>
      <c r="P279" s="29"/>
      <c r="Q279" s="29"/>
    </row>
    <row r="280">
      <c r="A280" s="31">
        <v>0.0</v>
      </c>
      <c r="B280" s="32" t="s">
        <v>383</v>
      </c>
      <c r="C280" s="31" t="s">
        <v>105</v>
      </c>
      <c r="D280" s="31" t="s">
        <v>36</v>
      </c>
      <c r="E280" s="33" t="str">
        <f t="array" ref="E280">XLOOKUP(D280,'Teams Page'!A:A,'Teams Page'!B:B)</f>
        <v>LAC</v>
      </c>
      <c r="F280" s="29" t="str">
        <f t="shared" si="1"/>
        <v>UTA</v>
      </c>
      <c r="G280" s="29"/>
      <c r="H280" s="29"/>
      <c r="I280" s="29"/>
      <c r="J280" s="29"/>
      <c r="K280" s="29"/>
      <c r="L280" s="29"/>
      <c r="M280" s="29"/>
      <c r="N280" s="29"/>
      <c r="O280" s="29"/>
      <c r="P280" s="29"/>
      <c r="Q280" s="29"/>
    </row>
    <row r="281">
      <c r="A281" s="31">
        <v>10.0</v>
      </c>
      <c r="B281" s="32" t="s">
        <v>384</v>
      </c>
      <c r="C281" s="31" t="s">
        <v>83</v>
      </c>
      <c r="D281" s="31" t="s">
        <v>33</v>
      </c>
      <c r="E281" s="33" t="str">
        <f t="array" ref="E281">XLOOKUP(D281,'Teams Page'!A:A,'Teams Page'!B:B)</f>
        <v>LAL</v>
      </c>
      <c r="F281" s="29" t="str">
        <f t="shared" si="1"/>
        <v>MEM</v>
      </c>
      <c r="G281" s="29"/>
      <c r="H281" s="29"/>
      <c r="I281" s="29"/>
      <c r="J281" s="29"/>
      <c r="K281" s="29"/>
      <c r="L281" s="29"/>
      <c r="M281" s="29"/>
      <c r="N281" s="29"/>
      <c r="O281" s="29"/>
      <c r="P281" s="29"/>
      <c r="Q281" s="29"/>
    </row>
    <row r="282">
      <c r="A282" s="31">
        <v>5.0</v>
      </c>
      <c r="B282" s="32" t="s">
        <v>385</v>
      </c>
      <c r="C282" s="31" t="s">
        <v>79</v>
      </c>
      <c r="D282" s="31" t="s">
        <v>48</v>
      </c>
      <c r="E282" s="33" t="str">
        <f t="array" ref="E282">XLOOKUP(D282,'Teams Page'!A:A,'Teams Page'!B:B)</f>
        <v>GSW</v>
      </c>
      <c r="F282" s="29" t="str">
        <f t="shared" si="1"/>
        <v>NOP</v>
      </c>
      <c r="G282" s="29"/>
      <c r="H282" s="29"/>
      <c r="I282" s="29"/>
      <c r="J282" s="29"/>
      <c r="K282" s="29"/>
      <c r="L282" s="29"/>
      <c r="M282" s="29"/>
      <c r="N282" s="29"/>
      <c r="O282" s="29"/>
      <c r="P282" s="29"/>
      <c r="Q282" s="29"/>
    </row>
    <row r="283">
      <c r="A283" s="31">
        <v>11.0</v>
      </c>
      <c r="B283" s="32" t="s">
        <v>386</v>
      </c>
      <c r="C283" s="31" t="s">
        <v>69</v>
      </c>
      <c r="D283" s="31" t="s">
        <v>25</v>
      </c>
      <c r="E283" s="33" t="str">
        <f t="array" ref="E283">XLOOKUP(D283,'Teams Page'!A:A,'Teams Page'!B:B)</f>
        <v>MIL</v>
      </c>
      <c r="F283" s="29" t="str">
        <f t="shared" si="1"/>
        <v>OKC</v>
      </c>
      <c r="G283" s="29"/>
      <c r="H283" s="29"/>
      <c r="I283" s="29"/>
      <c r="J283" s="29"/>
      <c r="K283" s="29"/>
      <c r="L283" s="29"/>
      <c r="M283" s="29"/>
      <c r="N283" s="29"/>
      <c r="O283" s="29"/>
      <c r="P283" s="29"/>
      <c r="Q283" s="29"/>
    </row>
    <row r="284">
      <c r="A284" s="31">
        <v>17.0</v>
      </c>
      <c r="B284" s="32" t="s">
        <v>387</v>
      </c>
      <c r="C284" s="31" t="s">
        <v>61</v>
      </c>
      <c r="D284" s="31" t="s">
        <v>33</v>
      </c>
      <c r="E284" s="33" t="str">
        <f t="array" ref="E284">XLOOKUP(D284,'Teams Page'!A:A,'Teams Page'!B:B)</f>
        <v>LAL</v>
      </c>
      <c r="F284" s="29" t="str">
        <f t="shared" si="1"/>
        <v>MEM</v>
      </c>
      <c r="G284" s="29"/>
      <c r="H284" s="29"/>
      <c r="I284" s="29"/>
      <c r="J284" s="29"/>
      <c r="K284" s="29"/>
      <c r="L284" s="29"/>
      <c r="M284" s="29"/>
      <c r="N284" s="29"/>
      <c r="O284" s="29"/>
      <c r="P284" s="29"/>
      <c r="Q284" s="29"/>
    </row>
    <row r="285">
      <c r="A285" s="31">
        <v>28.0</v>
      </c>
      <c r="B285" s="32" t="s">
        <v>388</v>
      </c>
      <c r="C285" s="31" t="s">
        <v>79</v>
      </c>
      <c r="D285" s="31" t="s">
        <v>33</v>
      </c>
      <c r="E285" s="33" t="str">
        <f t="array" ref="E285">XLOOKUP(D285,'Teams Page'!A:A,'Teams Page'!B:B)</f>
        <v>LAL</v>
      </c>
      <c r="F285" s="29" t="str">
        <f t="shared" si="1"/>
        <v>MEM</v>
      </c>
      <c r="G285" s="29"/>
      <c r="H285" s="29"/>
      <c r="I285" s="29"/>
      <c r="J285" s="29"/>
      <c r="K285" s="29"/>
      <c r="L285" s="29"/>
      <c r="M285" s="29"/>
      <c r="N285" s="29"/>
      <c r="O285" s="29"/>
      <c r="P285" s="29"/>
      <c r="Q285" s="29"/>
    </row>
    <row r="286">
      <c r="A286" s="31">
        <v>7.0</v>
      </c>
      <c r="B286" s="32" t="s">
        <v>389</v>
      </c>
      <c r="C286" s="31" t="s">
        <v>105</v>
      </c>
      <c r="D286" s="31" t="s">
        <v>52</v>
      </c>
      <c r="E286" s="33" t="str">
        <f t="array" ref="E286">XLOOKUP(D286,'Teams Page'!A:A,'Teams Page'!B:B)</f>
        <v>PHI</v>
      </c>
      <c r="F286" s="29" t="str">
        <f t="shared" si="1"/>
        <v>ORL</v>
      </c>
      <c r="G286" s="29"/>
      <c r="H286" s="29"/>
      <c r="I286" s="29"/>
      <c r="J286" s="29"/>
      <c r="K286" s="29"/>
      <c r="L286" s="29"/>
      <c r="M286" s="29"/>
      <c r="N286" s="29"/>
      <c r="O286" s="29"/>
      <c r="P286" s="29"/>
      <c r="Q286" s="29"/>
    </row>
    <row r="287">
      <c r="A287" s="31">
        <v>55.0</v>
      </c>
      <c r="B287" s="32" t="s">
        <v>390</v>
      </c>
      <c r="C287" s="31" t="s">
        <v>83</v>
      </c>
      <c r="D287" s="31" t="s">
        <v>33</v>
      </c>
      <c r="E287" s="33" t="str">
        <f t="array" ref="E287">XLOOKUP(D287,'Teams Page'!A:A,'Teams Page'!B:B)</f>
        <v>LAL</v>
      </c>
      <c r="F287" s="29" t="str">
        <f t="shared" si="1"/>
        <v>MEM</v>
      </c>
      <c r="G287" s="29"/>
      <c r="H287" s="29"/>
      <c r="I287" s="29"/>
      <c r="J287" s="29"/>
      <c r="K287" s="29"/>
      <c r="L287" s="29"/>
      <c r="M287" s="29"/>
      <c r="N287" s="29"/>
      <c r="O287" s="29"/>
      <c r="P287" s="29"/>
      <c r="Q287" s="29"/>
    </row>
    <row r="288">
      <c r="A288" s="31">
        <v>41.0</v>
      </c>
      <c r="B288" s="32" t="s">
        <v>391</v>
      </c>
      <c r="C288" s="31" t="s">
        <v>61</v>
      </c>
      <c r="D288" s="31" t="s">
        <v>34</v>
      </c>
      <c r="E288" s="33" t="str">
        <f t="array" ref="E288">XLOOKUP(D288,'Teams Page'!A:A,'Teams Page'!B:B)</f>
        <v>SAC</v>
      </c>
      <c r="F288" s="29" t="str">
        <f t="shared" si="1"/>
        <v>PHX</v>
      </c>
      <c r="G288" s="29"/>
      <c r="H288" s="29"/>
      <c r="I288" s="29"/>
      <c r="J288" s="29"/>
      <c r="K288" s="29"/>
      <c r="L288" s="29"/>
      <c r="M288" s="29"/>
      <c r="N288" s="29"/>
      <c r="O288" s="29"/>
      <c r="P288" s="29"/>
      <c r="Q288" s="29"/>
    </row>
    <row r="289">
      <c r="A289" s="31">
        <v>9.0</v>
      </c>
      <c r="B289" s="32" t="s">
        <v>392</v>
      </c>
      <c r="C289" s="31" t="s">
        <v>105</v>
      </c>
      <c r="D289" s="31" t="s">
        <v>35</v>
      </c>
      <c r="E289" s="33" t="str">
        <f t="array" ref="E289">XLOOKUP(D289,'Teams Page'!A:A,'Teams Page'!B:B)</f>
        <v>CHA</v>
      </c>
      <c r="F289" s="29" t="str">
        <f t="shared" si="1"/>
        <v>BOS</v>
      </c>
      <c r="G289" s="29"/>
      <c r="H289" s="29"/>
      <c r="I289" s="29"/>
      <c r="J289" s="29"/>
      <c r="K289" s="29"/>
      <c r="L289" s="29"/>
      <c r="M289" s="29"/>
      <c r="N289" s="29"/>
      <c r="O289" s="29"/>
      <c r="P289" s="29"/>
      <c r="Q289" s="29"/>
    </row>
    <row r="290">
      <c r="A290" s="31">
        <v>23.0</v>
      </c>
      <c r="B290" s="32" t="s">
        <v>393</v>
      </c>
      <c r="C290" s="31" t="s">
        <v>79</v>
      </c>
      <c r="D290" s="31" t="s">
        <v>33</v>
      </c>
      <c r="E290" s="33" t="str">
        <f t="array" ref="E290">XLOOKUP(D290,'Teams Page'!A:A,'Teams Page'!B:B)</f>
        <v>LAL</v>
      </c>
      <c r="F290" s="29" t="str">
        <f t="shared" si="1"/>
        <v>MEM</v>
      </c>
      <c r="G290" s="29"/>
      <c r="H290" s="29"/>
      <c r="I290" s="29"/>
      <c r="J290" s="29"/>
      <c r="K290" s="29"/>
      <c r="L290" s="29"/>
      <c r="M290" s="29"/>
      <c r="N290" s="29"/>
      <c r="O290" s="29"/>
      <c r="P290" s="29"/>
      <c r="Q290" s="29"/>
    </row>
    <row r="291">
      <c r="A291" s="31">
        <v>14.0</v>
      </c>
      <c r="B291" s="32" t="s">
        <v>394</v>
      </c>
      <c r="C291" s="31" t="s">
        <v>83</v>
      </c>
      <c r="D291" s="31" t="s">
        <v>36</v>
      </c>
      <c r="E291" s="33" t="str">
        <f t="array" ref="E291">XLOOKUP(D291,'Teams Page'!A:A,'Teams Page'!B:B)</f>
        <v>LAC</v>
      </c>
      <c r="F291" s="29" t="str">
        <f t="shared" si="1"/>
        <v>UTA</v>
      </c>
      <c r="G291" s="29"/>
      <c r="H291" s="29"/>
      <c r="I291" s="29"/>
      <c r="J291" s="29"/>
      <c r="K291" s="29"/>
      <c r="L291" s="29"/>
      <c r="M291" s="29"/>
      <c r="N291" s="29"/>
      <c r="O291" s="29"/>
      <c r="P291" s="29"/>
      <c r="Q291" s="29"/>
    </row>
    <row r="292">
      <c r="A292" s="31">
        <v>23.0</v>
      </c>
      <c r="B292" s="32" t="s">
        <v>395</v>
      </c>
      <c r="C292" s="31" t="s">
        <v>105</v>
      </c>
      <c r="D292" s="31" t="s">
        <v>29</v>
      </c>
      <c r="E292" s="33" t="str">
        <f t="array" ref="E292">XLOOKUP(D292,'Teams Page'!A:A,'Teams Page'!B:B)</f>
        <v>OKC</v>
      </c>
      <c r="F292" s="29" t="str">
        <f t="shared" si="1"/>
        <v>MIL</v>
      </c>
      <c r="G292" s="29"/>
      <c r="H292" s="29"/>
      <c r="I292" s="29"/>
      <c r="J292" s="29"/>
      <c r="K292" s="29"/>
      <c r="L292" s="29"/>
      <c r="M292" s="29"/>
      <c r="N292" s="29"/>
      <c r="O292" s="29"/>
      <c r="P292" s="29"/>
      <c r="Q292" s="29"/>
    </row>
    <row r="293">
      <c r="A293" s="31">
        <v>51.0</v>
      </c>
      <c r="B293" s="32" t="s">
        <v>396</v>
      </c>
      <c r="C293" s="31" t="s">
        <v>69</v>
      </c>
      <c r="D293" s="31" t="s">
        <v>28</v>
      </c>
      <c r="E293" s="33" t="str">
        <f t="array" ref="E293">XLOOKUP(D293,'Teams Page'!A:A,'Teams Page'!B:B)</f>
        <v>HOU</v>
      </c>
      <c r="F293" s="29" t="str">
        <f t="shared" si="1"/>
        <v>POR</v>
      </c>
      <c r="G293" s="29"/>
      <c r="H293" s="29"/>
      <c r="I293" s="29"/>
      <c r="J293" s="29"/>
      <c r="K293" s="29"/>
      <c r="L293" s="29"/>
      <c r="M293" s="29"/>
      <c r="N293" s="29"/>
      <c r="O293" s="29"/>
      <c r="P293" s="29"/>
      <c r="Q293" s="29"/>
    </row>
    <row r="294">
      <c r="A294" s="31">
        <v>23.0</v>
      </c>
      <c r="B294" s="32" t="s">
        <v>397</v>
      </c>
      <c r="C294" s="31" t="s">
        <v>79</v>
      </c>
      <c r="D294" s="31" t="s">
        <v>44</v>
      </c>
      <c r="E294" s="33" t="str">
        <f t="array" ref="E294">XLOOKUP(D294,'Teams Page'!A:A,'Teams Page'!B:B)</f>
        <v>UTA</v>
      </c>
      <c r="F294" s="29" t="str">
        <f t="shared" si="1"/>
        <v>LAC</v>
      </c>
      <c r="G294" s="29"/>
      <c r="H294" s="29"/>
      <c r="I294" s="29"/>
      <c r="J294" s="29"/>
      <c r="K294" s="29"/>
      <c r="L294" s="29"/>
      <c r="M294" s="29"/>
      <c r="N294" s="29"/>
      <c r="O294" s="29"/>
      <c r="P294" s="29"/>
      <c r="Q294" s="29"/>
    </row>
    <row r="295">
      <c r="A295" s="31">
        <v>8.0</v>
      </c>
      <c r="B295" s="32" t="s">
        <v>398</v>
      </c>
      <c r="C295" s="31" t="s">
        <v>61</v>
      </c>
      <c r="D295" s="31" t="s">
        <v>50</v>
      </c>
      <c r="E295" s="33" t="str">
        <f t="array" ref="E295">XLOOKUP(D295,'Teams Page'!A:A,'Teams Page'!B:B)</f>
        <v>NOP</v>
      </c>
      <c r="F295" s="29" t="str">
        <f t="shared" si="1"/>
        <v>GSW</v>
      </c>
      <c r="G295" s="29"/>
      <c r="H295" s="29"/>
      <c r="I295" s="29"/>
      <c r="J295" s="29"/>
      <c r="K295" s="29"/>
      <c r="L295" s="29"/>
      <c r="M295" s="29"/>
      <c r="N295" s="29"/>
      <c r="O295" s="29"/>
      <c r="P295" s="29"/>
      <c r="Q295" s="29"/>
    </row>
    <row r="296">
      <c r="A296" s="31">
        <v>12.0</v>
      </c>
      <c r="B296" s="32" t="s">
        <v>399</v>
      </c>
      <c r="C296" s="31" t="s">
        <v>61</v>
      </c>
      <c r="D296" s="31" t="s">
        <v>33</v>
      </c>
      <c r="E296" s="33" t="str">
        <f t="array" ref="E296">XLOOKUP(D296,'Teams Page'!A:A,'Teams Page'!B:B)</f>
        <v>LAL</v>
      </c>
      <c r="F296" s="29" t="str">
        <f t="shared" si="1"/>
        <v>MEM</v>
      </c>
      <c r="G296" s="29"/>
      <c r="H296" s="29"/>
      <c r="I296" s="29"/>
      <c r="J296" s="29"/>
      <c r="K296" s="29"/>
      <c r="L296" s="29"/>
      <c r="M296" s="29"/>
      <c r="N296" s="29"/>
      <c r="O296" s="29"/>
      <c r="P296" s="29"/>
      <c r="Q296" s="29"/>
    </row>
    <row r="297">
      <c r="A297" s="31">
        <v>5.0</v>
      </c>
      <c r="B297" s="32" t="s">
        <v>400</v>
      </c>
      <c r="C297" s="31" t="s">
        <v>83</v>
      </c>
      <c r="D297" s="31" t="s">
        <v>33</v>
      </c>
      <c r="E297" s="33" t="str">
        <f t="array" ref="E297">XLOOKUP(D297,'Teams Page'!A:A,'Teams Page'!B:B)</f>
        <v>LAL</v>
      </c>
      <c r="F297" s="29" t="str">
        <f t="shared" si="1"/>
        <v>MEM</v>
      </c>
      <c r="G297" s="29"/>
      <c r="H297" s="29"/>
      <c r="I297" s="29"/>
      <c r="J297" s="29"/>
      <c r="K297" s="29"/>
      <c r="L297" s="29"/>
      <c r="M297" s="29"/>
      <c r="N297" s="29"/>
      <c r="O297" s="29"/>
      <c r="P297" s="29"/>
      <c r="Q297" s="29"/>
    </row>
    <row r="298">
      <c r="A298" s="31">
        <v>7.0</v>
      </c>
      <c r="B298" s="32" t="s">
        <v>401</v>
      </c>
      <c r="C298" s="31" t="s">
        <v>105</v>
      </c>
      <c r="D298" s="31" t="s">
        <v>33</v>
      </c>
      <c r="E298" s="33" t="str">
        <f t="array" ref="E298">XLOOKUP(D298,'Teams Page'!A:A,'Teams Page'!B:B)</f>
        <v>LAL</v>
      </c>
      <c r="F298" s="29" t="str">
        <f t="shared" si="1"/>
        <v>MEM</v>
      </c>
      <c r="G298" s="29"/>
      <c r="H298" s="29"/>
      <c r="I298" s="29"/>
      <c r="J298" s="29"/>
      <c r="K298" s="29"/>
      <c r="L298" s="29"/>
      <c r="M298" s="29"/>
      <c r="N298" s="29"/>
      <c r="O298" s="29"/>
      <c r="P298" s="29"/>
      <c r="Q298" s="29"/>
    </row>
    <row r="299">
      <c r="A299" s="31">
        <v>25.0</v>
      </c>
      <c r="B299" s="32" t="s">
        <v>402</v>
      </c>
      <c r="C299" s="31" t="s">
        <v>83</v>
      </c>
      <c r="D299" s="31" t="s">
        <v>26</v>
      </c>
      <c r="E299" s="33" t="str">
        <f t="array" ref="E299">XLOOKUP(D299,'Teams Page'!A:A,'Teams Page'!B:B)</f>
        <v>ATL</v>
      </c>
      <c r="F299" s="29" t="str">
        <f t="shared" si="1"/>
        <v>MIN</v>
      </c>
      <c r="G299" s="29"/>
      <c r="H299" s="29"/>
      <c r="I299" s="29"/>
      <c r="J299" s="29"/>
      <c r="K299" s="29"/>
      <c r="L299" s="29"/>
      <c r="M299" s="29"/>
      <c r="N299" s="29"/>
      <c r="O299" s="29"/>
      <c r="P299" s="29"/>
      <c r="Q299" s="29"/>
    </row>
    <row r="300">
      <c r="A300" s="31">
        <v>46.0</v>
      </c>
      <c r="B300" s="32" t="s">
        <v>403</v>
      </c>
      <c r="C300" s="31" t="s">
        <v>61</v>
      </c>
      <c r="D300" s="31" t="s">
        <v>40</v>
      </c>
      <c r="E300" s="33" t="str">
        <f t="array" ref="E300">XLOOKUP(D300,'Teams Page'!A:A,'Teams Page'!B:B)</f>
        <v>MEM</v>
      </c>
      <c r="F300" s="29" t="str">
        <f t="shared" si="1"/>
        <v>LAL</v>
      </c>
      <c r="G300" s="29"/>
      <c r="H300" s="29"/>
      <c r="I300" s="29"/>
      <c r="J300" s="29"/>
      <c r="K300" s="29"/>
      <c r="L300" s="29"/>
      <c r="M300" s="29"/>
      <c r="N300" s="29"/>
      <c r="O300" s="29"/>
      <c r="P300" s="29"/>
      <c r="Q300" s="29"/>
    </row>
    <row r="301">
      <c r="A301" s="31">
        <v>3.0</v>
      </c>
      <c r="B301" s="32" t="s">
        <v>404</v>
      </c>
      <c r="C301" s="31" t="s">
        <v>79</v>
      </c>
      <c r="D301" s="31" t="s">
        <v>40</v>
      </c>
      <c r="E301" s="33" t="str">
        <f t="array" ref="E301">XLOOKUP(D301,'Teams Page'!A:A,'Teams Page'!B:B)</f>
        <v>MEM</v>
      </c>
      <c r="F301" s="29" t="str">
        <f t="shared" si="1"/>
        <v>LAL</v>
      </c>
      <c r="G301" s="29"/>
      <c r="H301" s="29"/>
      <c r="I301" s="29"/>
      <c r="J301" s="29"/>
      <c r="K301" s="29"/>
      <c r="L301" s="29"/>
      <c r="M301" s="29"/>
      <c r="N301" s="29"/>
      <c r="O301" s="29"/>
      <c r="P301" s="29"/>
      <c r="Q301" s="29"/>
    </row>
    <row r="302">
      <c r="A302" s="31">
        <v>0.0</v>
      </c>
      <c r="B302" s="32" t="s">
        <v>405</v>
      </c>
      <c r="C302" s="31" t="s">
        <v>105</v>
      </c>
      <c r="D302" s="31" t="s">
        <v>52</v>
      </c>
      <c r="E302" s="33" t="str">
        <f t="array" ref="E302">XLOOKUP(D302,'Teams Page'!A:A,'Teams Page'!B:B)</f>
        <v>PHI</v>
      </c>
      <c r="F302" s="29" t="str">
        <f t="shared" si="1"/>
        <v>ORL</v>
      </c>
      <c r="G302" s="29"/>
      <c r="H302" s="29"/>
      <c r="I302" s="29"/>
      <c r="J302" s="29"/>
      <c r="K302" s="29"/>
      <c r="L302" s="29"/>
      <c r="M302" s="29"/>
      <c r="N302" s="29"/>
      <c r="O302" s="29"/>
      <c r="P302" s="29"/>
      <c r="Q302" s="29"/>
    </row>
    <row r="303">
      <c r="A303" s="31">
        <v>5.0</v>
      </c>
      <c r="B303" s="32" t="s">
        <v>406</v>
      </c>
      <c r="C303" s="31" t="s">
        <v>105</v>
      </c>
      <c r="D303" s="31" t="s">
        <v>55</v>
      </c>
      <c r="E303" s="33" t="str">
        <f t="array" ref="E303">XLOOKUP(D303,'Teams Page'!A:A,'Teams Page'!B:B)</f>
        <v>POR</v>
      </c>
      <c r="F303" s="29" t="str">
        <f t="shared" si="1"/>
        <v>HOU</v>
      </c>
      <c r="G303" s="29"/>
      <c r="H303" s="29"/>
      <c r="I303" s="29"/>
      <c r="J303" s="29"/>
      <c r="K303" s="29"/>
      <c r="L303" s="29"/>
      <c r="M303" s="29"/>
      <c r="N303" s="29"/>
      <c r="O303" s="29"/>
      <c r="P303" s="29"/>
      <c r="Q303" s="29"/>
    </row>
    <row r="304">
      <c r="A304" s="31">
        <v>6.0</v>
      </c>
      <c r="B304" s="32" t="s">
        <v>407</v>
      </c>
      <c r="C304" s="31" t="s">
        <v>79</v>
      </c>
      <c r="D304" s="31" t="s">
        <v>40</v>
      </c>
      <c r="E304" s="33" t="str">
        <f t="array" ref="E304">XLOOKUP(D304,'Teams Page'!A:A,'Teams Page'!B:B)</f>
        <v>MEM</v>
      </c>
      <c r="F304" s="29" t="str">
        <f t="shared" si="1"/>
        <v>LAL</v>
      </c>
      <c r="G304" s="29"/>
      <c r="H304" s="29"/>
      <c r="I304" s="29"/>
      <c r="J304" s="29"/>
      <c r="K304" s="29"/>
      <c r="L304" s="29"/>
      <c r="M304" s="29"/>
      <c r="N304" s="29"/>
      <c r="O304" s="29"/>
      <c r="P304" s="29"/>
      <c r="Q304" s="29"/>
    </row>
    <row r="305">
      <c r="A305" s="31">
        <v>12.0</v>
      </c>
      <c r="B305" s="32" t="s">
        <v>408</v>
      </c>
      <c r="C305" s="31" t="s">
        <v>105</v>
      </c>
      <c r="D305" s="31" t="s">
        <v>40</v>
      </c>
      <c r="E305" s="33" t="str">
        <f t="array" ref="E305">XLOOKUP(D305,'Teams Page'!A:A,'Teams Page'!B:B)</f>
        <v>MEM</v>
      </c>
      <c r="F305" s="29" t="str">
        <f t="shared" si="1"/>
        <v>LAL</v>
      </c>
      <c r="G305" s="29"/>
      <c r="H305" s="29"/>
      <c r="I305" s="29"/>
      <c r="J305" s="29"/>
      <c r="K305" s="29"/>
      <c r="L305" s="29"/>
      <c r="M305" s="29"/>
      <c r="N305" s="29"/>
      <c r="O305" s="29"/>
      <c r="P305" s="29"/>
      <c r="Q305" s="29"/>
    </row>
    <row r="306">
      <c r="A306" s="31">
        <v>21.0</v>
      </c>
      <c r="B306" s="32" t="s">
        <v>409</v>
      </c>
      <c r="C306" s="31" t="s">
        <v>79</v>
      </c>
      <c r="D306" s="31" t="s">
        <v>42</v>
      </c>
      <c r="E306" s="33" t="str">
        <f t="array" ref="E306">XLOOKUP(D306,'Teams Page'!A:A,'Teams Page'!B:B)</f>
        <v>PHX</v>
      </c>
      <c r="F306" s="29" t="str">
        <f t="shared" si="1"/>
        <v>SAC</v>
      </c>
      <c r="G306" s="29"/>
      <c r="H306" s="29"/>
      <c r="I306" s="29"/>
      <c r="J306" s="29"/>
      <c r="K306" s="29"/>
      <c r="L306" s="29"/>
      <c r="M306" s="29"/>
      <c r="N306" s="29"/>
      <c r="O306" s="29"/>
      <c r="P306" s="29"/>
      <c r="Q306" s="29"/>
    </row>
    <row r="307">
      <c r="A307" s="31">
        <v>8.0</v>
      </c>
      <c r="B307" s="32" t="s">
        <v>410</v>
      </c>
      <c r="C307" s="31" t="s">
        <v>61</v>
      </c>
      <c r="D307" s="31" t="s">
        <v>40</v>
      </c>
      <c r="E307" s="33" t="str">
        <f t="array" ref="E307">XLOOKUP(D307,'Teams Page'!A:A,'Teams Page'!B:B)</f>
        <v>MEM</v>
      </c>
      <c r="F307" s="29" t="str">
        <f t="shared" si="1"/>
        <v>LAL</v>
      </c>
      <c r="G307" s="29"/>
      <c r="H307" s="29"/>
      <c r="I307" s="29"/>
      <c r="J307" s="29"/>
      <c r="K307" s="29"/>
      <c r="L307" s="29"/>
      <c r="M307" s="29"/>
      <c r="N307" s="29"/>
      <c r="O307" s="29"/>
      <c r="P307" s="29"/>
      <c r="Q307" s="29"/>
    </row>
    <row r="308">
      <c r="A308" s="31">
        <v>2.0</v>
      </c>
      <c r="B308" s="32" t="s">
        <v>411</v>
      </c>
      <c r="C308" s="31" t="s">
        <v>79</v>
      </c>
      <c r="D308" s="31" t="s">
        <v>45</v>
      </c>
      <c r="E308" s="33" t="str">
        <f t="array" ref="E308">XLOOKUP(D308,'Teams Page'!A:A,'Teams Page'!B:B)</f>
        <v>TOR</v>
      </c>
      <c r="F308" s="29" t="str">
        <f t="shared" si="1"/>
        <v>MIA</v>
      </c>
      <c r="G308" s="29"/>
      <c r="H308" s="29"/>
      <c r="I308" s="29"/>
      <c r="J308" s="29"/>
      <c r="K308" s="29"/>
      <c r="L308" s="29"/>
      <c r="M308" s="29"/>
      <c r="N308" s="29"/>
      <c r="O308" s="29"/>
      <c r="P308" s="29"/>
      <c r="Q308" s="29"/>
    </row>
    <row r="309">
      <c r="A309" s="31">
        <v>22.0</v>
      </c>
      <c r="B309" s="32" t="s">
        <v>412</v>
      </c>
      <c r="C309" s="31" t="s">
        <v>61</v>
      </c>
      <c r="D309" s="31" t="s">
        <v>46</v>
      </c>
      <c r="E309" s="33" t="str">
        <f t="array" ref="E309">XLOOKUP(D309,'Teams Page'!A:A,'Teams Page'!B:B)</f>
        <v>MIA</v>
      </c>
      <c r="F309" s="29" t="str">
        <f t="shared" si="1"/>
        <v>TOR</v>
      </c>
      <c r="G309" s="29"/>
      <c r="H309" s="29"/>
      <c r="I309" s="29"/>
      <c r="J309" s="29"/>
      <c r="K309" s="29"/>
      <c r="L309" s="29"/>
      <c r="M309" s="29"/>
      <c r="N309" s="29"/>
      <c r="O309" s="29"/>
      <c r="P309" s="29"/>
      <c r="Q309" s="29"/>
    </row>
    <row r="310">
      <c r="A310" s="31">
        <v>0.0</v>
      </c>
      <c r="B310" s="32" t="s">
        <v>413</v>
      </c>
      <c r="C310" s="31" t="s">
        <v>69</v>
      </c>
      <c r="D310" s="31" t="s">
        <v>34</v>
      </c>
      <c r="E310" s="33" t="str">
        <f t="array" ref="E310">XLOOKUP(D310,'Teams Page'!A:A,'Teams Page'!B:B)</f>
        <v>SAC</v>
      </c>
      <c r="F310" s="29" t="str">
        <f t="shared" si="1"/>
        <v>PHX</v>
      </c>
      <c r="G310" s="29"/>
      <c r="H310" s="29"/>
      <c r="I310" s="29"/>
      <c r="J310" s="29"/>
      <c r="K310" s="29"/>
      <c r="L310" s="29"/>
      <c r="M310" s="29"/>
      <c r="N310" s="29"/>
      <c r="O310" s="29"/>
      <c r="P310" s="29"/>
      <c r="Q310" s="29"/>
    </row>
    <row r="311">
      <c r="A311" s="31">
        <v>8.0</v>
      </c>
      <c r="B311" s="32" t="s">
        <v>414</v>
      </c>
      <c r="C311" s="31" t="s">
        <v>79</v>
      </c>
      <c r="D311" s="31" t="s">
        <v>46</v>
      </c>
      <c r="E311" s="33" t="str">
        <f t="array" ref="E311">XLOOKUP(D311,'Teams Page'!A:A,'Teams Page'!B:B)</f>
        <v>MIA</v>
      </c>
      <c r="F311" s="29" t="str">
        <f t="shared" si="1"/>
        <v>TOR</v>
      </c>
      <c r="G311" s="29"/>
      <c r="H311" s="29"/>
      <c r="I311" s="29"/>
      <c r="J311" s="29"/>
      <c r="K311" s="29"/>
      <c r="L311" s="29"/>
      <c r="M311" s="29"/>
      <c r="N311" s="29"/>
      <c r="O311" s="29"/>
      <c r="P311" s="29"/>
      <c r="Q311" s="29"/>
    </row>
    <row r="312">
      <c r="A312" s="31">
        <v>4.0</v>
      </c>
      <c r="B312" s="32" t="s">
        <v>415</v>
      </c>
      <c r="C312" s="31" t="s">
        <v>105</v>
      </c>
      <c r="D312" s="31" t="s">
        <v>46</v>
      </c>
      <c r="E312" s="33" t="str">
        <f t="array" ref="E312">XLOOKUP(D312,'Teams Page'!A:A,'Teams Page'!B:B)</f>
        <v>MIA</v>
      </c>
      <c r="F312" s="29" t="str">
        <f t="shared" si="1"/>
        <v>TOR</v>
      </c>
      <c r="G312" s="29"/>
      <c r="H312" s="29"/>
      <c r="I312" s="29"/>
      <c r="J312" s="29"/>
      <c r="K312" s="29"/>
      <c r="L312" s="29"/>
      <c r="M312" s="29"/>
      <c r="N312" s="29"/>
      <c r="O312" s="29"/>
      <c r="P312" s="29"/>
      <c r="Q312" s="29"/>
    </row>
    <row r="313">
      <c r="A313" s="31">
        <v>8.0</v>
      </c>
      <c r="B313" s="32" t="s">
        <v>416</v>
      </c>
      <c r="C313" s="31" t="s">
        <v>83</v>
      </c>
      <c r="D313" s="31" t="s">
        <v>52</v>
      </c>
      <c r="E313" s="33" t="str">
        <f t="array" ref="E313">XLOOKUP(D313,'Teams Page'!A:A,'Teams Page'!B:B)</f>
        <v>PHI</v>
      </c>
      <c r="F313" s="29" t="str">
        <f t="shared" si="1"/>
        <v>ORL</v>
      </c>
      <c r="G313" s="29"/>
      <c r="H313" s="29"/>
      <c r="I313" s="29"/>
      <c r="J313" s="29"/>
      <c r="K313" s="29"/>
      <c r="L313" s="29"/>
      <c r="M313" s="29"/>
      <c r="N313" s="29"/>
      <c r="O313" s="29"/>
      <c r="P313" s="29"/>
      <c r="Q313" s="29"/>
    </row>
    <row r="314">
      <c r="A314" s="31">
        <v>24.0</v>
      </c>
      <c r="B314" s="32" t="s">
        <v>417</v>
      </c>
      <c r="C314" s="31" t="s">
        <v>79</v>
      </c>
      <c r="D314" s="31" t="s">
        <v>46</v>
      </c>
      <c r="E314" s="33" t="str">
        <f t="array" ref="E314">XLOOKUP(D314,'Teams Page'!A:A,'Teams Page'!B:B)</f>
        <v>MIA</v>
      </c>
      <c r="F314" s="29" t="str">
        <f t="shared" si="1"/>
        <v>TOR</v>
      </c>
      <c r="G314" s="29"/>
      <c r="H314" s="29"/>
      <c r="I314" s="29"/>
      <c r="J314" s="29"/>
      <c r="K314" s="29"/>
      <c r="L314" s="29"/>
      <c r="M314" s="29"/>
      <c r="N314" s="29"/>
      <c r="O314" s="29"/>
      <c r="P314" s="29"/>
      <c r="Q314" s="29"/>
    </row>
    <row r="315">
      <c r="A315" s="31">
        <v>4.0</v>
      </c>
      <c r="B315" s="32" t="s">
        <v>418</v>
      </c>
      <c r="C315" s="31" t="s">
        <v>79</v>
      </c>
      <c r="D315" s="31" t="s">
        <v>42</v>
      </c>
      <c r="E315" s="33" t="str">
        <f t="array" ref="E315">XLOOKUP(D315,'Teams Page'!A:A,'Teams Page'!B:B)</f>
        <v>PHX</v>
      </c>
      <c r="F315" s="29" t="str">
        <f t="shared" si="1"/>
        <v>SAC</v>
      </c>
      <c r="G315" s="29"/>
      <c r="H315" s="29"/>
      <c r="I315" s="29"/>
      <c r="J315" s="29"/>
      <c r="K315" s="29"/>
      <c r="L315" s="29"/>
      <c r="M315" s="29"/>
      <c r="N315" s="29"/>
      <c r="O315" s="29"/>
      <c r="P315" s="29"/>
      <c r="Q315" s="29"/>
    </row>
    <row r="316">
      <c r="A316" s="31">
        <v>29.0</v>
      </c>
      <c r="B316" s="32" t="s">
        <v>419</v>
      </c>
      <c r="C316" s="31" t="s">
        <v>105</v>
      </c>
      <c r="D316" s="31" t="s">
        <v>29</v>
      </c>
      <c r="E316" s="33" t="str">
        <f t="array" ref="E316">XLOOKUP(D316,'Teams Page'!A:A,'Teams Page'!B:B)</f>
        <v>OKC</v>
      </c>
      <c r="F316" s="29" t="str">
        <f t="shared" si="1"/>
        <v>MIL</v>
      </c>
      <c r="G316" s="29"/>
      <c r="H316" s="29"/>
      <c r="I316" s="29"/>
      <c r="J316" s="29"/>
      <c r="K316" s="29"/>
      <c r="L316" s="29"/>
      <c r="M316" s="29"/>
      <c r="N316" s="29"/>
      <c r="O316" s="29"/>
      <c r="P316" s="29"/>
      <c r="Q316" s="29"/>
    </row>
    <row r="317">
      <c r="A317" s="31">
        <v>22.0</v>
      </c>
      <c r="B317" s="32" t="s">
        <v>420</v>
      </c>
      <c r="C317" s="31" t="s">
        <v>61</v>
      </c>
      <c r="D317" s="31" t="s">
        <v>25</v>
      </c>
      <c r="E317" s="33" t="str">
        <f t="array" ref="E317">XLOOKUP(D317,'Teams Page'!A:A,'Teams Page'!B:B)</f>
        <v>MIL</v>
      </c>
      <c r="F317" s="29" t="str">
        <f t="shared" si="1"/>
        <v>OKC</v>
      </c>
      <c r="G317" s="29"/>
      <c r="H317" s="29"/>
      <c r="I317" s="29"/>
      <c r="J317" s="29"/>
      <c r="K317" s="29"/>
      <c r="L317" s="29"/>
      <c r="M317" s="29"/>
      <c r="N317" s="29"/>
      <c r="O317" s="29"/>
      <c r="P317" s="29"/>
      <c r="Q317" s="29"/>
    </row>
    <row r="318">
      <c r="A318" s="31">
        <v>11.0</v>
      </c>
      <c r="B318" s="32" t="s">
        <v>421</v>
      </c>
      <c r="C318" s="31" t="s">
        <v>61</v>
      </c>
      <c r="D318" s="31" t="s">
        <v>46</v>
      </c>
      <c r="E318" s="33" t="str">
        <f t="array" ref="E318">XLOOKUP(D318,'Teams Page'!A:A,'Teams Page'!B:B)</f>
        <v>MIA</v>
      </c>
      <c r="F318" s="29" t="str">
        <f t="shared" si="1"/>
        <v>TOR</v>
      </c>
      <c r="G318" s="29"/>
      <c r="H318" s="29"/>
      <c r="I318" s="29"/>
      <c r="J318" s="29"/>
      <c r="K318" s="29"/>
      <c r="L318" s="29"/>
      <c r="M318" s="29"/>
      <c r="N318" s="29"/>
      <c r="O318" s="29"/>
      <c r="P318" s="29"/>
      <c r="Q318" s="29"/>
    </row>
    <row r="319">
      <c r="A319" s="31">
        <v>5.0</v>
      </c>
      <c r="B319" s="32" t="s">
        <v>422</v>
      </c>
      <c r="C319" s="31" t="s">
        <v>79</v>
      </c>
      <c r="D319" s="31" t="s">
        <v>46</v>
      </c>
      <c r="E319" s="33" t="str">
        <f t="array" ref="E319">XLOOKUP(D319,'Teams Page'!A:A,'Teams Page'!B:B)</f>
        <v>MIA</v>
      </c>
      <c r="F319" s="29" t="str">
        <f t="shared" si="1"/>
        <v>TOR</v>
      </c>
      <c r="G319" s="29"/>
      <c r="H319" s="29"/>
      <c r="I319" s="29"/>
      <c r="J319" s="29"/>
      <c r="K319" s="29"/>
      <c r="L319" s="29"/>
      <c r="M319" s="29"/>
      <c r="N319" s="29"/>
      <c r="O319" s="29"/>
      <c r="P319" s="29"/>
      <c r="Q319" s="29"/>
    </row>
    <row r="320">
      <c r="A320" s="31">
        <v>42.0</v>
      </c>
      <c r="B320" s="32" t="s">
        <v>423</v>
      </c>
      <c r="C320" s="31" t="s">
        <v>79</v>
      </c>
      <c r="D320" s="31" t="s">
        <v>46</v>
      </c>
      <c r="E320" s="33" t="str">
        <f t="array" ref="E320">XLOOKUP(D320,'Teams Page'!A:A,'Teams Page'!B:B)</f>
        <v>MIA</v>
      </c>
      <c r="F320" s="29" t="str">
        <f t="shared" si="1"/>
        <v>TOR</v>
      </c>
      <c r="G320" s="29"/>
      <c r="H320" s="29"/>
      <c r="I320" s="29"/>
      <c r="J320" s="29"/>
      <c r="K320" s="29"/>
      <c r="L320" s="29"/>
      <c r="M320" s="29"/>
      <c r="N320" s="29"/>
      <c r="O320" s="29"/>
      <c r="P320" s="29"/>
      <c r="Q320" s="29"/>
    </row>
    <row r="321">
      <c r="A321" s="31">
        <v>16.0</v>
      </c>
      <c r="B321" s="32" t="s">
        <v>424</v>
      </c>
      <c r="C321" s="31" t="s">
        <v>61</v>
      </c>
      <c r="D321" s="31" t="s">
        <v>46</v>
      </c>
      <c r="E321" s="33" t="str">
        <f t="array" ref="E321">XLOOKUP(D321,'Teams Page'!A:A,'Teams Page'!B:B)</f>
        <v>MIA</v>
      </c>
      <c r="F321" s="29" t="str">
        <f t="shared" si="1"/>
        <v>TOR</v>
      </c>
      <c r="G321" s="29"/>
      <c r="H321" s="29"/>
      <c r="I321" s="29"/>
      <c r="J321" s="29"/>
      <c r="K321" s="29"/>
      <c r="L321" s="29"/>
      <c r="M321" s="29"/>
      <c r="N321" s="29"/>
      <c r="O321" s="29"/>
      <c r="P321" s="29"/>
      <c r="Q321" s="29"/>
    </row>
    <row r="322">
      <c r="A322" s="31">
        <v>18.0</v>
      </c>
      <c r="B322" s="32" t="s">
        <v>425</v>
      </c>
      <c r="C322" s="31" t="s">
        <v>83</v>
      </c>
      <c r="D322" s="31" t="s">
        <v>51</v>
      </c>
      <c r="E322" s="33" t="str">
        <f t="array" ref="E322">XLOOKUP(D322,'Teams Page'!A:A,'Teams Page'!B:B)</f>
        <v>MIN</v>
      </c>
      <c r="F322" s="29" t="str">
        <f t="shared" si="1"/>
        <v>ATL</v>
      </c>
      <c r="G322" s="29"/>
      <c r="H322" s="29"/>
      <c r="I322" s="29"/>
      <c r="J322" s="29"/>
      <c r="K322" s="29"/>
      <c r="L322" s="29"/>
      <c r="M322" s="29"/>
      <c r="N322" s="29"/>
      <c r="O322" s="29"/>
      <c r="P322" s="29"/>
      <c r="Q322" s="29"/>
    </row>
    <row r="323">
      <c r="A323" s="31">
        <v>0.0</v>
      </c>
      <c r="B323" s="32" t="s">
        <v>426</v>
      </c>
      <c r="C323" s="31" t="s">
        <v>83</v>
      </c>
      <c r="D323" s="31" t="s">
        <v>46</v>
      </c>
      <c r="E323" s="33" t="str">
        <f t="array" ref="E323">XLOOKUP(D323,'Teams Page'!A:A,'Teams Page'!B:B)</f>
        <v>MIA</v>
      </c>
      <c r="F323" s="29" t="str">
        <f t="shared" si="1"/>
        <v>TOR</v>
      </c>
      <c r="G323" s="29"/>
      <c r="H323" s="29"/>
      <c r="I323" s="29"/>
      <c r="J323" s="29"/>
      <c r="K323" s="29"/>
      <c r="L323" s="29"/>
      <c r="M323" s="29"/>
      <c r="N323" s="29"/>
      <c r="O323" s="29"/>
      <c r="P323" s="29"/>
      <c r="Q323" s="29"/>
    </row>
    <row r="324">
      <c r="A324" s="31">
        <v>55.0</v>
      </c>
      <c r="B324" s="32" t="s">
        <v>427</v>
      </c>
      <c r="C324" s="31" t="s">
        <v>61</v>
      </c>
      <c r="D324" s="31" t="s">
        <v>46</v>
      </c>
      <c r="E324" s="33" t="str">
        <f t="array" ref="E324">XLOOKUP(D324,'Teams Page'!A:A,'Teams Page'!B:B)</f>
        <v>MIA</v>
      </c>
      <c r="F324" s="29" t="str">
        <f t="shared" si="1"/>
        <v>TOR</v>
      </c>
      <c r="G324" s="29"/>
      <c r="H324" s="29"/>
      <c r="I324" s="29"/>
      <c r="J324" s="29"/>
      <c r="K324" s="29"/>
      <c r="L324" s="29"/>
      <c r="M324" s="29"/>
      <c r="N324" s="29"/>
      <c r="O324" s="29"/>
      <c r="P324" s="29"/>
      <c r="Q324" s="29"/>
    </row>
    <row r="325">
      <c r="A325" s="31">
        <v>15.0</v>
      </c>
      <c r="B325" s="32" t="s">
        <v>428</v>
      </c>
      <c r="C325" s="31" t="s">
        <v>105</v>
      </c>
      <c r="D325" s="31" t="s">
        <v>34</v>
      </c>
      <c r="E325" s="33" t="str">
        <f t="array" ref="E325">XLOOKUP(D325,'Teams Page'!A:A,'Teams Page'!B:B)</f>
        <v>SAC</v>
      </c>
      <c r="F325" s="29" t="str">
        <f t="shared" si="1"/>
        <v>PHX</v>
      </c>
      <c r="G325" s="29"/>
      <c r="H325" s="29"/>
      <c r="I325" s="29"/>
      <c r="J325" s="29"/>
      <c r="K325" s="29"/>
      <c r="L325" s="29"/>
      <c r="M325" s="29"/>
      <c r="N325" s="29"/>
      <c r="O325" s="29"/>
      <c r="P325" s="29"/>
      <c r="Q325" s="29"/>
    </row>
    <row r="326">
      <c r="A326" s="31">
        <v>45.0</v>
      </c>
      <c r="B326" s="32" t="s">
        <v>429</v>
      </c>
      <c r="C326" s="31" t="s">
        <v>83</v>
      </c>
      <c r="D326" s="31" t="s">
        <v>49</v>
      </c>
      <c r="E326" s="33" t="str">
        <f t="array" ref="E326">XLOOKUP(D326,'Teams Page'!A:A,'Teams Page'!B:B)</f>
        <v>CLE</v>
      </c>
      <c r="F326" s="29" t="str">
        <f t="shared" si="1"/>
        <v>IND</v>
      </c>
      <c r="G326" s="29"/>
      <c r="H326" s="29"/>
      <c r="I326" s="29"/>
      <c r="J326" s="29"/>
      <c r="K326" s="29"/>
      <c r="L326" s="29"/>
      <c r="M326" s="29"/>
      <c r="N326" s="29"/>
      <c r="O326" s="29"/>
      <c r="P326" s="29"/>
      <c r="Q326" s="29"/>
    </row>
    <row r="327">
      <c r="A327" s="31">
        <v>4.0</v>
      </c>
      <c r="B327" s="32" t="s">
        <v>430</v>
      </c>
      <c r="C327" s="31" t="s">
        <v>79</v>
      </c>
      <c r="D327" s="31" t="s">
        <v>49</v>
      </c>
      <c r="E327" s="33" t="str">
        <f t="array" ref="E327">XLOOKUP(D327,'Teams Page'!A:A,'Teams Page'!B:B)</f>
        <v>CLE</v>
      </c>
      <c r="F327" s="29" t="str">
        <f t="shared" si="1"/>
        <v>IND</v>
      </c>
      <c r="G327" s="29"/>
      <c r="H327" s="29"/>
      <c r="I327" s="29"/>
      <c r="J327" s="29"/>
      <c r="K327" s="29"/>
      <c r="L327" s="29"/>
      <c r="M327" s="29"/>
      <c r="N327" s="29"/>
      <c r="O327" s="29"/>
      <c r="P327" s="29"/>
      <c r="Q327" s="29"/>
    </row>
    <row r="328">
      <c r="A328" s="31">
        <v>15.0</v>
      </c>
      <c r="B328" s="32" t="s">
        <v>431</v>
      </c>
      <c r="C328" s="31" t="s">
        <v>61</v>
      </c>
      <c r="D328" s="31" t="s">
        <v>49</v>
      </c>
      <c r="E328" s="33" t="str">
        <f t="array" ref="E328">XLOOKUP(D328,'Teams Page'!A:A,'Teams Page'!B:B)</f>
        <v>CLE</v>
      </c>
      <c r="F328" s="29" t="str">
        <f t="shared" si="1"/>
        <v>IND</v>
      </c>
      <c r="G328" s="29"/>
      <c r="H328" s="29"/>
      <c r="I328" s="29"/>
      <c r="J328" s="29"/>
      <c r="K328" s="29"/>
      <c r="L328" s="29"/>
      <c r="M328" s="29"/>
      <c r="N328" s="29"/>
      <c r="O328" s="29"/>
      <c r="P328" s="29"/>
      <c r="Q328" s="29"/>
    </row>
    <row r="329">
      <c r="A329" s="31">
        <v>0.0</v>
      </c>
      <c r="B329" s="32" t="s">
        <v>432</v>
      </c>
      <c r="C329" s="31" t="s">
        <v>83</v>
      </c>
      <c r="D329" s="31" t="s">
        <v>34</v>
      </c>
      <c r="E329" s="33" t="str">
        <f t="array" ref="E329">XLOOKUP(D329,'Teams Page'!A:A,'Teams Page'!B:B)</f>
        <v>SAC</v>
      </c>
      <c r="F329" s="29" t="str">
        <f t="shared" si="1"/>
        <v>PHX</v>
      </c>
      <c r="G329" s="29"/>
      <c r="H329" s="29"/>
      <c r="I329" s="29"/>
      <c r="J329" s="29"/>
      <c r="K329" s="29"/>
      <c r="L329" s="29"/>
      <c r="M329" s="29"/>
      <c r="N329" s="29"/>
      <c r="O329" s="29"/>
      <c r="P329" s="29"/>
      <c r="Q329" s="29"/>
    </row>
    <row r="330">
      <c r="A330" s="31">
        <v>4.0</v>
      </c>
      <c r="B330" s="32" t="s">
        <v>433</v>
      </c>
      <c r="C330" s="31" t="s">
        <v>83</v>
      </c>
      <c r="D330" s="31" t="s">
        <v>48</v>
      </c>
      <c r="E330" s="33" t="str">
        <f t="array" ref="E330">XLOOKUP(D330,'Teams Page'!A:A,'Teams Page'!B:B)</f>
        <v>GSW</v>
      </c>
      <c r="F330" s="29" t="str">
        <f t="shared" si="1"/>
        <v>NOP</v>
      </c>
      <c r="G330" s="29"/>
      <c r="H330" s="29"/>
      <c r="I330" s="29"/>
      <c r="J330" s="29"/>
      <c r="K330" s="29"/>
      <c r="L330" s="29"/>
      <c r="M330" s="29"/>
      <c r="N330" s="29"/>
      <c r="O330" s="29"/>
      <c r="P330" s="29"/>
      <c r="Q330" s="29"/>
    </row>
    <row r="331">
      <c r="A331" s="31">
        <v>7.0</v>
      </c>
      <c r="B331" s="32" t="s">
        <v>434</v>
      </c>
      <c r="C331" s="31" t="s">
        <v>61</v>
      </c>
      <c r="D331" s="31" t="s">
        <v>51</v>
      </c>
      <c r="E331" s="33" t="str">
        <f t="array" ref="E331">XLOOKUP(D331,'Teams Page'!A:A,'Teams Page'!B:B)</f>
        <v>MIN</v>
      </c>
      <c r="F331" s="29" t="str">
        <f t="shared" si="1"/>
        <v>ATL</v>
      </c>
      <c r="G331" s="29"/>
      <c r="H331" s="29"/>
      <c r="I331" s="29"/>
      <c r="J331" s="29"/>
      <c r="K331" s="29"/>
      <c r="L331" s="29"/>
      <c r="M331" s="29"/>
      <c r="N331" s="29"/>
      <c r="O331" s="29"/>
      <c r="P331" s="29"/>
      <c r="Q331" s="29"/>
    </row>
    <row r="332">
      <c r="A332" s="31">
        <v>21.0</v>
      </c>
      <c r="B332" s="32" t="s">
        <v>435</v>
      </c>
      <c r="C332" s="31" t="s">
        <v>61</v>
      </c>
      <c r="D332" s="31" t="s">
        <v>46</v>
      </c>
      <c r="E332" s="33" t="str">
        <f t="array" ref="E332">XLOOKUP(D332,'Teams Page'!A:A,'Teams Page'!B:B)</f>
        <v>MIA</v>
      </c>
      <c r="F332" s="29" t="str">
        <f t="shared" si="1"/>
        <v>TOR</v>
      </c>
      <c r="G332" s="29"/>
      <c r="H332" s="29"/>
      <c r="I332" s="29"/>
      <c r="J332" s="29"/>
      <c r="K332" s="29"/>
      <c r="L332" s="29"/>
      <c r="M332" s="29"/>
      <c r="N332" s="29"/>
      <c r="O332" s="29"/>
      <c r="P332" s="29"/>
      <c r="Q332" s="29"/>
    </row>
    <row r="333">
      <c r="A333" s="31">
        <v>34.0</v>
      </c>
      <c r="B333" s="32" t="s">
        <v>436</v>
      </c>
      <c r="C333" s="31" t="s">
        <v>79</v>
      </c>
      <c r="D333" s="31" t="s">
        <v>25</v>
      </c>
      <c r="E333" s="33" t="str">
        <f t="array" ref="E333">XLOOKUP(D333,'Teams Page'!A:A,'Teams Page'!B:B)</f>
        <v>MIL</v>
      </c>
      <c r="F333" s="29" t="str">
        <f t="shared" si="1"/>
        <v>OKC</v>
      </c>
      <c r="G333" s="29"/>
      <c r="H333" s="29"/>
      <c r="I333" s="29"/>
      <c r="J333" s="29"/>
      <c r="K333" s="29"/>
      <c r="L333" s="29"/>
      <c r="M333" s="29"/>
      <c r="N333" s="29"/>
      <c r="O333" s="29"/>
      <c r="P333" s="29"/>
      <c r="Q333" s="29"/>
    </row>
    <row r="334">
      <c r="A334" s="31">
        <v>88.0</v>
      </c>
      <c r="B334" s="32" t="s">
        <v>437</v>
      </c>
      <c r="C334" s="31" t="s">
        <v>79</v>
      </c>
      <c r="D334" s="31" t="s">
        <v>27</v>
      </c>
      <c r="E334" s="33" t="str">
        <f t="array" ref="E334">XLOOKUP(D334,'Teams Page'!A:A,'Teams Page'!B:B)</f>
        <v>DAL</v>
      </c>
      <c r="F334" s="29" t="str">
        <f t="shared" si="1"/>
        <v>DET</v>
      </c>
      <c r="G334" s="29"/>
      <c r="H334" s="29"/>
      <c r="I334" s="29"/>
      <c r="J334" s="29"/>
      <c r="K334" s="29"/>
      <c r="L334" s="29"/>
      <c r="M334" s="29"/>
      <c r="N334" s="29"/>
      <c r="O334" s="29"/>
      <c r="P334" s="29"/>
      <c r="Q334" s="29"/>
    </row>
    <row r="335">
      <c r="A335" s="31">
        <v>44.0</v>
      </c>
      <c r="B335" s="32" t="s">
        <v>438</v>
      </c>
      <c r="C335" s="31" t="s">
        <v>83</v>
      </c>
      <c r="D335" s="31" t="s">
        <v>25</v>
      </c>
      <c r="E335" s="33" t="str">
        <f t="array" ref="E335">XLOOKUP(D335,'Teams Page'!A:A,'Teams Page'!B:B)</f>
        <v>MIL</v>
      </c>
      <c r="F335" s="29" t="str">
        <f t="shared" si="1"/>
        <v>OKC</v>
      </c>
      <c r="G335" s="29"/>
      <c r="H335" s="29"/>
      <c r="I335" s="29"/>
      <c r="J335" s="29"/>
      <c r="K335" s="29"/>
      <c r="L335" s="29"/>
      <c r="M335" s="29"/>
      <c r="N335" s="29"/>
      <c r="O335" s="29"/>
      <c r="P335" s="29"/>
      <c r="Q335" s="29"/>
    </row>
    <row r="336">
      <c r="A336" s="31">
        <v>0.0</v>
      </c>
      <c r="B336" s="32" t="s">
        <v>439</v>
      </c>
      <c r="C336" s="31" t="s">
        <v>105</v>
      </c>
      <c r="D336" s="31" t="s">
        <v>25</v>
      </c>
      <c r="E336" s="33" t="str">
        <f t="array" ref="E336">XLOOKUP(D336,'Teams Page'!A:A,'Teams Page'!B:B)</f>
        <v>MIL</v>
      </c>
      <c r="F336" s="29" t="str">
        <f t="shared" si="1"/>
        <v>OKC</v>
      </c>
      <c r="G336" s="29"/>
      <c r="H336" s="29"/>
      <c r="I336" s="29"/>
      <c r="J336" s="29"/>
      <c r="K336" s="29"/>
      <c r="L336" s="29"/>
      <c r="M336" s="29"/>
      <c r="N336" s="29"/>
      <c r="O336" s="29"/>
      <c r="P336" s="29"/>
      <c r="Q336" s="29"/>
    </row>
    <row r="337">
      <c r="A337" s="31">
        <v>5.0</v>
      </c>
      <c r="B337" s="32" t="s">
        <v>440</v>
      </c>
      <c r="C337" s="31" t="s">
        <v>105</v>
      </c>
      <c r="D337" s="31" t="s">
        <v>26</v>
      </c>
      <c r="E337" s="33" t="str">
        <f t="array" ref="E337">XLOOKUP(D337,'Teams Page'!A:A,'Teams Page'!B:B)</f>
        <v>ATL</v>
      </c>
      <c r="F337" s="29" t="str">
        <f t="shared" si="1"/>
        <v>MIN</v>
      </c>
      <c r="G337" s="29"/>
      <c r="H337" s="29"/>
      <c r="I337" s="29"/>
      <c r="J337" s="29"/>
      <c r="K337" s="29"/>
      <c r="L337" s="29"/>
      <c r="M337" s="29"/>
      <c r="N337" s="29"/>
      <c r="O337" s="29"/>
      <c r="P337" s="29"/>
      <c r="Q337" s="29"/>
    </row>
    <row r="338">
      <c r="A338" s="31">
        <v>27.0</v>
      </c>
      <c r="B338" s="32" t="s">
        <v>441</v>
      </c>
      <c r="C338" s="31" t="s">
        <v>105</v>
      </c>
      <c r="D338" s="31" t="s">
        <v>43</v>
      </c>
      <c r="E338" s="33" t="str">
        <f t="array" ref="E338">XLOOKUP(D338,'Teams Page'!A:A,'Teams Page'!B:B)</f>
        <v>DEN</v>
      </c>
      <c r="F338" s="29" t="str">
        <f t="shared" si="1"/>
        <v>SAS</v>
      </c>
      <c r="G338" s="29"/>
      <c r="H338" s="29"/>
      <c r="I338" s="29"/>
      <c r="J338" s="29"/>
      <c r="K338" s="29"/>
      <c r="L338" s="29"/>
      <c r="M338" s="29"/>
      <c r="N338" s="29"/>
      <c r="O338" s="29"/>
      <c r="P338" s="29"/>
      <c r="Q338" s="29"/>
    </row>
    <row r="339">
      <c r="A339" s="31">
        <v>7.0</v>
      </c>
      <c r="B339" s="32" t="s">
        <v>442</v>
      </c>
      <c r="C339" s="31" t="s">
        <v>61</v>
      </c>
      <c r="D339" s="31" t="s">
        <v>25</v>
      </c>
      <c r="E339" s="33" t="str">
        <f t="array" ref="E339">XLOOKUP(D339,'Teams Page'!A:A,'Teams Page'!B:B)</f>
        <v>MIL</v>
      </c>
      <c r="F339" s="29" t="str">
        <f t="shared" si="1"/>
        <v>OKC</v>
      </c>
      <c r="G339" s="29"/>
      <c r="H339" s="29"/>
      <c r="I339" s="29"/>
      <c r="J339" s="29"/>
      <c r="K339" s="29"/>
      <c r="L339" s="29"/>
      <c r="M339" s="29"/>
      <c r="N339" s="29"/>
      <c r="O339" s="29"/>
      <c r="P339" s="29"/>
      <c r="Q339" s="29"/>
    </row>
    <row r="340">
      <c r="A340" s="31">
        <v>42.0</v>
      </c>
      <c r="B340" s="32" t="s">
        <v>443</v>
      </c>
      <c r="C340" s="31" t="s">
        <v>69</v>
      </c>
      <c r="D340" s="31" t="s">
        <v>25</v>
      </c>
      <c r="E340" s="33" t="str">
        <f t="array" ref="E340">XLOOKUP(D340,'Teams Page'!A:A,'Teams Page'!B:B)</f>
        <v>MIL</v>
      </c>
      <c r="F340" s="29" t="str">
        <f t="shared" si="1"/>
        <v>OKC</v>
      </c>
      <c r="G340" s="29"/>
      <c r="H340" s="29"/>
      <c r="I340" s="29"/>
      <c r="J340" s="29"/>
      <c r="K340" s="29"/>
      <c r="L340" s="29"/>
      <c r="M340" s="29"/>
      <c r="N340" s="29"/>
      <c r="O340" s="29"/>
      <c r="P340" s="29"/>
      <c r="Q340" s="29"/>
    </row>
    <row r="341">
      <c r="A341" s="31">
        <v>15.0</v>
      </c>
      <c r="B341" s="32" t="s">
        <v>444</v>
      </c>
      <c r="C341" s="31" t="s">
        <v>105</v>
      </c>
      <c r="D341" s="31" t="s">
        <v>25</v>
      </c>
      <c r="E341" s="33" t="str">
        <f t="array" ref="E341">XLOOKUP(D341,'Teams Page'!A:A,'Teams Page'!B:B)</f>
        <v>MIL</v>
      </c>
      <c r="F341" s="29" t="str">
        <f t="shared" si="1"/>
        <v>OKC</v>
      </c>
      <c r="G341" s="29"/>
      <c r="H341" s="29"/>
      <c r="I341" s="29"/>
      <c r="J341" s="29"/>
      <c r="K341" s="29"/>
      <c r="L341" s="29"/>
      <c r="M341" s="29"/>
      <c r="N341" s="29"/>
      <c r="O341" s="29"/>
      <c r="P341" s="29"/>
      <c r="Q341" s="29"/>
    </row>
    <row r="342">
      <c r="A342" s="31">
        <v>50.0</v>
      </c>
      <c r="B342" s="32" t="s">
        <v>445</v>
      </c>
      <c r="C342" s="31" t="s">
        <v>61</v>
      </c>
      <c r="D342" s="31" t="s">
        <v>32</v>
      </c>
      <c r="E342" s="33" t="str">
        <f t="array" ref="E342">XLOOKUP(D342,'Teams Page'!A:A,'Teams Page'!B:B)</f>
        <v>BOS</v>
      </c>
      <c r="F342" s="29" t="str">
        <f t="shared" si="1"/>
        <v>CHA</v>
      </c>
      <c r="G342" s="29"/>
      <c r="H342" s="29"/>
      <c r="I342" s="29"/>
      <c r="J342" s="29"/>
      <c r="K342" s="29"/>
      <c r="L342" s="29"/>
      <c r="M342" s="29"/>
      <c r="N342" s="29"/>
      <c r="O342" s="29"/>
      <c r="P342" s="29"/>
      <c r="Q342" s="29"/>
    </row>
    <row r="343">
      <c r="A343" s="31">
        <v>22.0</v>
      </c>
      <c r="B343" s="32" t="s">
        <v>446</v>
      </c>
      <c r="C343" s="31" t="s">
        <v>61</v>
      </c>
      <c r="D343" s="31" t="s">
        <v>50</v>
      </c>
      <c r="E343" s="33" t="str">
        <f t="array" ref="E343">XLOOKUP(D343,'Teams Page'!A:A,'Teams Page'!B:B)</f>
        <v>NOP</v>
      </c>
      <c r="F343" s="29" t="str">
        <f t="shared" si="1"/>
        <v>GSW</v>
      </c>
      <c r="G343" s="29"/>
      <c r="H343" s="29"/>
      <c r="I343" s="29"/>
      <c r="J343" s="29"/>
      <c r="K343" s="29"/>
      <c r="L343" s="29"/>
      <c r="M343" s="29"/>
      <c r="N343" s="29"/>
      <c r="O343" s="29"/>
      <c r="P343" s="29"/>
      <c r="Q343" s="29"/>
    </row>
    <row r="344">
      <c r="A344" s="31">
        <v>2.0</v>
      </c>
      <c r="B344" s="32" t="s">
        <v>447</v>
      </c>
      <c r="C344" s="31" t="s">
        <v>105</v>
      </c>
      <c r="D344" s="31" t="s">
        <v>39</v>
      </c>
      <c r="E344" s="33" t="str">
        <f t="array" ref="E344">XLOOKUP(D344,'Teams Page'!A:A,'Teams Page'!B:B)</f>
        <v>IND</v>
      </c>
      <c r="F344" s="29" t="str">
        <f t="shared" si="1"/>
        <v>CLE</v>
      </c>
      <c r="G344" s="29"/>
      <c r="H344" s="29"/>
      <c r="I344" s="29"/>
      <c r="J344" s="29"/>
      <c r="K344" s="29"/>
      <c r="L344" s="29"/>
      <c r="M344" s="29"/>
      <c r="N344" s="29"/>
      <c r="O344" s="29"/>
      <c r="P344" s="29"/>
      <c r="Q344" s="29"/>
    </row>
    <row r="345">
      <c r="A345" s="31">
        <v>0.0</v>
      </c>
      <c r="B345" s="32" t="s">
        <v>448</v>
      </c>
      <c r="C345" s="31" t="s">
        <v>449</v>
      </c>
      <c r="D345" s="31" t="s">
        <v>51</v>
      </c>
      <c r="E345" s="33" t="str">
        <f t="array" ref="E345">XLOOKUP(D345,'Teams Page'!A:A,'Teams Page'!B:B)</f>
        <v>MIN</v>
      </c>
      <c r="F345" s="29" t="str">
        <f t="shared" si="1"/>
        <v>ATL</v>
      </c>
      <c r="G345" s="29"/>
      <c r="H345" s="29"/>
      <c r="I345" s="29"/>
      <c r="J345" s="29"/>
      <c r="K345" s="29"/>
      <c r="L345" s="29"/>
      <c r="M345" s="29"/>
      <c r="N345" s="29"/>
      <c r="O345" s="29"/>
      <c r="P345" s="29"/>
      <c r="Q345" s="29"/>
    </row>
    <row r="346">
      <c r="A346" s="31">
        <v>3.0</v>
      </c>
      <c r="B346" s="32" t="s">
        <v>450</v>
      </c>
      <c r="C346" s="31" t="s">
        <v>61</v>
      </c>
      <c r="D346" s="31" t="s">
        <v>51</v>
      </c>
      <c r="E346" s="33" t="str">
        <f t="array" ref="E346">XLOOKUP(D346,'Teams Page'!A:A,'Teams Page'!B:B)</f>
        <v>MIN</v>
      </c>
      <c r="F346" s="29" t="str">
        <f t="shared" si="1"/>
        <v>ATL</v>
      </c>
      <c r="G346" s="29"/>
      <c r="H346" s="29"/>
      <c r="I346" s="29"/>
      <c r="J346" s="29"/>
      <c r="K346" s="29"/>
      <c r="L346" s="29"/>
      <c r="M346" s="29"/>
      <c r="N346" s="29"/>
      <c r="O346" s="29"/>
      <c r="P346" s="29"/>
      <c r="Q346" s="29"/>
    </row>
    <row r="347">
      <c r="A347" s="31">
        <v>6.0</v>
      </c>
      <c r="B347" s="32" t="s">
        <v>451</v>
      </c>
      <c r="C347" s="31" t="s">
        <v>105</v>
      </c>
      <c r="D347" s="31" t="s">
        <v>51</v>
      </c>
      <c r="E347" s="33" t="str">
        <f t="array" ref="E347">XLOOKUP(D347,'Teams Page'!A:A,'Teams Page'!B:B)</f>
        <v>MIN</v>
      </c>
      <c r="F347" s="29" t="str">
        <f t="shared" si="1"/>
        <v>ATL</v>
      </c>
      <c r="G347" s="29"/>
      <c r="H347" s="29"/>
      <c r="I347" s="29"/>
      <c r="J347" s="29"/>
      <c r="K347" s="29"/>
      <c r="L347" s="29"/>
      <c r="M347" s="29"/>
      <c r="N347" s="29"/>
      <c r="O347" s="29"/>
      <c r="P347" s="29"/>
      <c r="Q347" s="29"/>
    </row>
    <row r="348">
      <c r="A348" s="31">
        <v>22.0</v>
      </c>
      <c r="B348" s="32" t="s">
        <v>452</v>
      </c>
      <c r="C348" s="31" t="s">
        <v>79</v>
      </c>
      <c r="D348" s="31" t="s">
        <v>43</v>
      </c>
      <c r="E348" s="33" t="str">
        <f t="array" ref="E348">XLOOKUP(D348,'Teams Page'!A:A,'Teams Page'!B:B)</f>
        <v>DEN</v>
      </c>
      <c r="F348" s="29" t="str">
        <f t="shared" si="1"/>
        <v>SAS</v>
      </c>
      <c r="G348" s="29"/>
      <c r="H348" s="29"/>
      <c r="I348" s="29"/>
      <c r="J348" s="29"/>
      <c r="K348" s="29"/>
      <c r="L348" s="29"/>
      <c r="M348" s="29"/>
      <c r="N348" s="29"/>
      <c r="O348" s="29"/>
      <c r="P348" s="29"/>
      <c r="Q348" s="29"/>
    </row>
    <row r="349">
      <c r="A349" s="31">
        <v>0.0</v>
      </c>
      <c r="B349" s="32" t="s">
        <v>453</v>
      </c>
      <c r="C349" s="31" t="s">
        <v>79</v>
      </c>
      <c r="D349" s="31" t="s">
        <v>26</v>
      </c>
      <c r="E349" s="33" t="str">
        <f t="array" ref="E349">XLOOKUP(D349,'Teams Page'!A:A,'Teams Page'!B:B)</f>
        <v>ATL</v>
      </c>
      <c r="F349" s="29" t="str">
        <f t="shared" si="1"/>
        <v>MIN</v>
      </c>
      <c r="G349" s="29"/>
      <c r="H349" s="29"/>
      <c r="I349" s="29"/>
      <c r="J349" s="29"/>
      <c r="K349" s="29"/>
      <c r="L349" s="29"/>
      <c r="M349" s="29"/>
      <c r="N349" s="29"/>
      <c r="O349" s="29"/>
      <c r="P349" s="29"/>
      <c r="Q349" s="29"/>
    </row>
    <row r="350">
      <c r="A350" s="31">
        <v>24.0</v>
      </c>
      <c r="B350" s="32" t="s">
        <v>454</v>
      </c>
      <c r="C350" s="31" t="s">
        <v>105</v>
      </c>
      <c r="D350" s="31" t="s">
        <v>45</v>
      </c>
      <c r="E350" s="33" t="str">
        <f t="array" ref="E350">XLOOKUP(D350,'Teams Page'!A:A,'Teams Page'!B:B)</f>
        <v>TOR</v>
      </c>
      <c r="F350" s="29" t="str">
        <f t="shared" si="1"/>
        <v>MIA</v>
      </c>
      <c r="G350" s="29"/>
      <c r="H350" s="29"/>
      <c r="I350" s="29"/>
      <c r="J350" s="29"/>
      <c r="K350" s="29"/>
      <c r="L350" s="29"/>
      <c r="M350" s="29"/>
      <c r="N350" s="29"/>
      <c r="O350" s="29"/>
      <c r="P350" s="29"/>
      <c r="Q350" s="29"/>
    </row>
    <row r="351">
      <c r="A351" s="31">
        <v>44.0</v>
      </c>
      <c r="B351" s="32" t="s">
        <v>455</v>
      </c>
      <c r="C351" s="31" t="s">
        <v>105</v>
      </c>
      <c r="D351" s="31" t="s">
        <v>35</v>
      </c>
      <c r="E351" s="33" t="str">
        <f t="array" ref="E351">XLOOKUP(D351,'Teams Page'!A:A,'Teams Page'!B:B)</f>
        <v>CHA</v>
      </c>
      <c r="F351" s="29" t="str">
        <f t="shared" si="1"/>
        <v>BOS</v>
      </c>
      <c r="G351" s="29"/>
      <c r="H351" s="29"/>
      <c r="I351" s="29"/>
      <c r="J351" s="29"/>
      <c r="K351" s="29"/>
      <c r="L351" s="29"/>
      <c r="M351" s="29"/>
      <c r="N351" s="29"/>
      <c r="O351" s="29"/>
      <c r="P351" s="29"/>
      <c r="Q351" s="29"/>
    </row>
    <row r="352">
      <c r="A352" s="31">
        <v>33.0</v>
      </c>
      <c r="B352" s="32" t="s">
        <v>456</v>
      </c>
      <c r="C352" s="31" t="s">
        <v>61</v>
      </c>
      <c r="D352" s="31" t="s">
        <v>51</v>
      </c>
      <c r="E352" s="33" t="str">
        <f t="array" ref="E352">XLOOKUP(D352,'Teams Page'!A:A,'Teams Page'!B:B)</f>
        <v>MIN</v>
      </c>
      <c r="F352" s="29" t="str">
        <f t="shared" si="1"/>
        <v>ATL</v>
      </c>
      <c r="G352" s="29"/>
      <c r="H352" s="29"/>
      <c r="I352" s="29"/>
      <c r="J352" s="29"/>
      <c r="K352" s="29"/>
      <c r="L352" s="29"/>
      <c r="M352" s="29"/>
      <c r="N352" s="29"/>
      <c r="O352" s="29"/>
      <c r="P352" s="29"/>
      <c r="Q352" s="29"/>
    </row>
    <row r="353">
      <c r="A353" s="31">
        <v>8.0</v>
      </c>
      <c r="B353" s="32" t="s">
        <v>457</v>
      </c>
      <c r="C353" s="31" t="s">
        <v>61</v>
      </c>
      <c r="D353" s="31" t="s">
        <v>51</v>
      </c>
      <c r="E353" s="33" t="str">
        <f t="array" ref="E353">XLOOKUP(D353,'Teams Page'!A:A,'Teams Page'!B:B)</f>
        <v>MIN</v>
      </c>
      <c r="F353" s="29" t="str">
        <f t="shared" si="1"/>
        <v>ATL</v>
      </c>
      <c r="G353" s="29"/>
      <c r="H353" s="29"/>
      <c r="I353" s="29"/>
      <c r="J353" s="29"/>
      <c r="K353" s="29"/>
      <c r="L353" s="29"/>
      <c r="M353" s="29"/>
      <c r="N353" s="29"/>
      <c r="O353" s="29"/>
      <c r="P353" s="29"/>
      <c r="Q353" s="29"/>
    </row>
    <row r="354">
      <c r="A354" s="31">
        <v>0.0</v>
      </c>
      <c r="B354" s="32" t="s">
        <v>458</v>
      </c>
      <c r="C354" s="31" t="s">
        <v>61</v>
      </c>
      <c r="D354" s="31" t="s">
        <v>38</v>
      </c>
      <c r="E354" s="33" t="str">
        <f t="array" ref="E354">XLOOKUP(D354,'Teams Page'!A:A,'Teams Page'!B:B)</f>
        <v>BKN</v>
      </c>
      <c r="F354" s="29" t="str">
        <f t="shared" si="1"/>
        <v>NYK</v>
      </c>
      <c r="G354" s="29"/>
      <c r="H354" s="29"/>
      <c r="I354" s="29"/>
      <c r="J354" s="29"/>
      <c r="K354" s="29"/>
      <c r="L354" s="29"/>
      <c r="M354" s="29"/>
      <c r="N354" s="29"/>
      <c r="O354" s="29"/>
      <c r="P354" s="29"/>
      <c r="Q354" s="29"/>
    </row>
    <row r="355">
      <c r="A355" s="31">
        <v>3.0</v>
      </c>
      <c r="B355" s="32" t="s">
        <v>459</v>
      </c>
      <c r="C355" s="31" t="s">
        <v>79</v>
      </c>
      <c r="D355" s="31" t="s">
        <v>31</v>
      </c>
      <c r="E355" s="33" t="str">
        <f t="array" ref="E355">XLOOKUP(D355,'Teams Page'!A:A,'Teams Page'!B:B)</f>
        <v>ORL</v>
      </c>
      <c r="F355" s="29" t="str">
        <f t="shared" si="1"/>
        <v>PHI</v>
      </c>
      <c r="G355" s="29"/>
      <c r="H355" s="29"/>
      <c r="I355" s="29"/>
      <c r="J355" s="29"/>
      <c r="K355" s="29"/>
      <c r="L355" s="29"/>
      <c r="M355" s="29"/>
      <c r="N355" s="29"/>
      <c r="O355" s="29"/>
      <c r="P355" s="29"/>
      <c r="Q355" s="29"/>
    </row>
    <row r="356">
      <c r="A356" s="31">
        <v>2.0</v>
      </c>
      <c r="B356" s="32" t="s">
        <v>460</v>
      </c>
      <c r="C356" s="31" t="s">
        <v>83</v>
      </c>
      <c r="D356" s="31" t="s">
        <v>42</v>
      </c>
      <c r="E356" s="33" t="str">
        <f t="array" ref="E356">XLOOKUP(D356,'Teams Page'!A:A,'Teams Page'!B:B)</f>
        <v>PHX</v>
      </c>
      <c r="F356" s="29" t="str">
        <f t="shared" si="1"/>
        <v>SAC</v>
      </c>
      <c r="G356" s="29"/>
      <c r="H356" s="29"/>
      <c r="I356" s="29"/>
      <c r="J356" s="29"/>
      <c r="K356" s="29"/>
      <c r="L356" s="29"/>
      <c r="M356" s="29"/>
      <c r="N356" s="29"/>
      <c r="O356" s="29"/>
      <c r="P356" s="29"/>
      <c r="Q356" s="29"/>
    </row>
    <row r="357">
      <c r="A357" s="31">
        <v>17.0</v>
      </c>
      <c r="B357" s="32" t="s">
        <v>461</v>
      </c>
      <c r="C357" s="31" t="s">
        <v>79</v>
      </c>
      <c r="D357" s="31" t="s">
        <v>26</v>
      </c>
      <c r="E357" s="33" t="str">
        <f t="array" ref="E357">XLOOKUP(D357,'Teams Page'!A:A,'Teams Page'!B:B)</f>
        <v>ATL</v>
      </c>
      <c r="F357" s="29" t="str">
        <f t="shared" si="1"/>
        <v>MIN</v>
      </c>
      <c r="G357" s="29"/>
      <c r="H357" s="29"/>
      <c r="I357" s="29"/>
      <c r="J357" s="29"/>
      <c r="K357" s="29"/>
      <c r="L357" s="29"/>
      <c r="M357" s="29"/>
      <c r="N357" s="29"/>
      <c r="O357" s="29"/>
      <c r="P357" s="29"/>
      <c r="Q357" s="29"/>
    </row>
    <row r="358">
      <c r="A358" s="31">
        <v>35.0</v>
      </c>
      <c r="B358" s="32" t="s">
        <v>462</v>
      </c>
      <c r="C358" s="31" t="s">
        <v>83</v>
      </c>
      <c r="D358" s="31" t="s">
        <v>49</v>
      </c>
      <c r="E358" s="33" t="str">
        <f t="array" ref="E358">XLOOKUP(D358,'Teams Page'!A:A,'Teams Page'!B:B)</f>
        <v>CLE</v>
      </c>
      <c r="F358" s="29" t="str">
        <f t="shared" si="1"/>
        <v>IND</v>
      </c>
      <c r="G358" s="29"/>
      <c r="H358" s="29"/>
      <c r="I358" s="29"/>
      <c r="J358" s="29"/>
      <c r="K358" s="29"/>
      <c r="L358" s="29"/>
      <c r="M358" s="29"/>
      <c r="N358" s="29"/>
      <c r="O358" s="29"/>
      <c r="P358" s="29"/>
      <c r="Q358" s="29"/>
    </row>
    <row r="359">
      <c r="A359" s="31">
        <v>12.0</v>
      </c>
      <c r="B359" s="32" t="s">
        <v>463</v>
      </c>
      <c r="C359" s="31" t="s">
        <v>105</v>
      </c>
      <c r="D359" s="31" t="s">
        <v>51</v>
      </c>
      <c r="E359" s="33" t="str">
        <f t="array" ref="E359">XLOOKUP(D359,'Teams Page'!A:A,'Teams Page'!B:B)</f>
        <v>MIN</v>
      </c>
      <c r="F359" s="29" t="str">
        <f t="shared" si="1"/>
        <v>ATL</v>
      </c>
      <c r="G359" s="29"/>
      <c r="H359" s="29"/>
      <c r="I359" s="29"/>
      <c r="J359" s="29"/>
      <c r="K359" s="29"/>
      <c r="L359" s="29"/>
      <c r="M359" s="29"/>
      <c r="N359" s="29"/>
      <c r="O359" s="29"/>
      <c r="P359" s="29"/>
      <c r="Q359" s="29"/>
    </row>
    <row r="360">
      <c r="A360" s="31">
        <v>41.0</v>
      </c>
      <c r="B360" s="32" t="s">
        <v>464</v>
      </c>
      <c r="C360" s="31" t="s">
        <v>69</v>
      </c>
      <c r="D360" s="31" t="s">
        <v>45</v>
      </c>
      <c r="E360" s="33" t="str">
        <f t="array" ref="E360">XLOOKUP(D360,'Teams Page'!A:A,'Teams Page'!B:B)</f>
        <v>TOR</v>
      </c>
      <c r="F360" s="29" t="str">
        <f t="shared" si="1"/>
        <v>MIA</v>
      </c>
      <c r="G360" s="29"/>
      <c r="H360" s="29"/>
      <c r="I360" s="29"/>
      <c r="J360" s="29"/>
      <c r="K360" s="29"/>
      <c r="L360" s="29"/>
      <c r="M360" s="29"/>
      <c r="N360" s="29"/>
      <c r="O360" s="29"/>
      <c r="P360" s="29"/>
      <c r="Q360" s="29"/>
    </row>
    <row r="361">
      <c r="A361" s="31">
        <v>15.0</v>
      </c>
      <c r="B361" s="32" t="s">
        <v>465</v>
      </c>
      <c r="C361" s="31" t="s">
        <v>105</v>
      </c>
      <c r="D361" s="31" t="s">
        <v>50</v>
      </c>
      <c r="E361" s="33" t="str">
        <f t="array" ref="E361">XLOOKUP(D361,'Teams Page'!A:A,'Teams Page'!B:B)</f>
        <v>NOP</v>
      </c>
      <c r="F361" s="29" t="str">
        <f t="shared" si="1"/>
        <v>GSW</v>
      </c>
      <c r="G361" s="29"/>
      <c r="H361" s="29"/>
      <c r="I361" s="29"/>
      <c r="J361" s="29"/>
      <c r="K361" s="29"/>
      <c r="L361" s="29"/>
      <c r="M361" s="29"/>
      <c r="N361" s="29"/>
      <c r="O361" s="29"/>
      <c r="P361" s="29"/>
      <c r="Q361" s="29"/>
    </row>
    <row r="362">
      <c r="A362" s="31">
        <v>11.0</v>
      </c>
      <c r="B362" s="32" t="s">
        <v>466</v>
      </c>
      <c r="C362" s="31" t="s">
        <v>105</v>
      </c>
      <c r="D362" s="31" t="s">
        <v>50</v>
      </c>
      <c r="E362" s="33" t="str">
        <f t="array" ref="E362">XLOOKUP(D362,'Teams Page'!A:A,'Teams Page'!B:B)</f>
        <v>NOP</v>
      </c>
      <c r="F362" s="29" t="str">
        <f t="shared" si="1"/>
        <v>GSW</v>
      </c>
      <c r="G362" s="29"/>
      <c r="H362" s="29"/>
      <c r="I362" s="29"/>
      <c r="J362" s="29"/>
      <c r="K362" s="29"/>
      <c r="L362" s="29"/>
      <c r="M362" s="29"/>
      <c r="N362" s="29"/>
      <c r="O362" s="29"/>
      <c r="P362" s="29"/>
      <c r="Q362" s="29"/>
    </row>
    <row r="363">
      <c r="A363" s="31">
        <v>9.0</v>
      </c>
      <c r="B363" s="32" t="s">
        <v>467</v>
      </c>
      <c r="C363" s="31" t="s">
        <v>61</v>
      </c>
      <c r="D363" s="31" t="s">
        <v>52</v>
      </c>
      <c r="E363" s="33" t="str">
        <f t="array" ref="E363">XLOOKUP(D363,'Teams Page'!A:A,'Teams Page'!B:B)</f>
        <v>PHI</v>
      </c>
      <c r="F363" s="29" t="str">
        <f t="shared" si="1"/>
        <v>ORL</v>
      </c>
      <c r="G363" s="29"/>
      <c r="H363" s="29"/>
      <c r="I363" s="29"/>
      <c r="J363" s="29"/>
      <c r="K363" s="29"/>
      <c r="L363" s="29"/>
      <c r="M363" s="29"/>
      <c r="N363" s="29"/>
      <c r="O363" s="29"/>
      <c r="P363" s="29"/>
      <c r="Q363" s="29"/>
    </row>
    <row r="364">
      <c r="A364" s="31">
        <v>3.0</v>
      </c>
      <c r="B364" s="32" t="s">
        <v>468</v>
      </c>
      <c r="C364" s="31" t="s">
        <v>105</v>
      </c>
      <c r="D364" s="31" t="s">
        <v>48</v>
      </c>
      <c r="E364" s="33" t="str">
        <f t="array" ref="E364">XLOOKUP(D364,'Teams Page'!A:A,'Teams Page'!B:B)</f>
        <v>GSW</v>
      </c>
      <c r="F364" s="29" t="str">
        <f t="shared" si="1"/>
        <v>NOP</v>
      </c>
      <c r="G364" s="29"/>
      <c r="H364" s="29"/>
      <c r="I364" s="29"/>
      <c r="J364" s="29"/>
      <c r="K364" s="29"/>
      <c r="L364" s="29"/>
      <c r="M364" s="29"/>
      <c r="N364" s="29"/>
      <c r="O364" s="29"/>
      <c r="P364" s="29"/>
      <c r="Q364" s="29"/>
    </row>
    <row r="365">
      <c r="A365" s="31">
        <v>24.0</v>
      </c>
      <c r="B365" s="32" t="s">
        <v>469</v>
      </c>
      <c r="C365" s="31" t="s">
        <v>83</v>
      </c>
      <c r="D365" s="31" t="s">
        <v>50</v>
      </c>
      <c r="E365" s="33" t="str">
        <f t="array" ref="E365">XLOOKUP(D365,'Teams Page'!A:A,'Teams Page'!B:B)</f>
        <v>NOP</v>
      </c>
      <c r="F365" s="29" t="str">
        <f t="shared" si="1"/>
        <v>GSW</v>
      </c>
      <c r="G365" s="29"/>
      <c r="H365" s="29"/>
      <c r="I365" s="29"/>
      <c r="J365" s="29"/>
      <c r="K365" s="29"/>
      <c r="L365" s="29"/>
      <c r="M365" s="29"/>
      <c r="N365" s="29"/>
      <c r="O365" s="29"/>
      <c r="P365" s="29"/>
      <c r="Q365" s="29"/>
    </row>
    <row r="366">
      <c r="A366" s="31">
        <v>3.0</v>
      </c>
      <c r="B366" s="32" t="s">
        <v>470</v>
      </c>
      <c r="C366" s="31" t="s">
        <v>105</v>
      </c>
      <c r="D366" s="31" t="s">
        <v>50</v>
      </c>
      <c r="E366" s="33" t="str">
        <f t="array" ref="E366">XLOOKUP(D366,'Teams Page'!A:A,'Teams Page'!B:B)</f>
        <v>NOP</v>
      </c>
      <c r="F366" s="29" t="str">
        <f t="shared" si="1"/>
        <v>GSW</v>
      </c>
      <c r="G366" s="29"/>
      <c r="H366" s="29"/>
      <c r="I366" s="29"/>
      <c r="J366" s="29"/>
      <c r="K366" s="29"/>
      <c r="L366" s="29"/>
      <c r="M366" s="29"/>
      <c r="N366" s="29"/>
      <c r="O366" s="29"/>
      <c r="P366" s="29"/>
      <c r="Q366" s="29"/>
    </row>
    <row r="367">
      <c r="A367" s="31">
        <v>25.0</v>
      </c>
      <c r="B367" s="32" t="s">
        <v>471</v>
      </c>
      <c r="C367" s="31" t="s">
        <v>83</v>
      </c>
      <c r="D367" s="31" t="s">
        <v>50</v>
      </c>
      <c r="E367" s="33" t="str">
        <f t="array" ref="E367">XLOOKUP(D367,'Teams Page'!A:A,'Teams Page'!B:B)</f>
        <v>NOP</v>
      </c>
      <c r="F367" s="29" t="str">
        <f t="shared" si="1"/>
        <v>GSW</v>
      </c>
      <c r="G367" s="29"/>
      <c r="H367" s="29"/>
      <c r="I367" s="29"/>
      <c r="J367" s="29"/>
      <c r="K367" s="29"/>
      <c r="L367" s="29"/>
      <c r="M367" s="29"/>
      <c r="N367" s="29"/>
      <c r="O367" s="29"/>
      <c r="P367" s="29"/>
      <c r="Q367" s="29"/>
    </row>
    <row r="368">
      <c r="A368" s="31">
        <v>40.0</v>
      </c>
      <c r="B368" s="32" t="s">
        <v>472</v>
      </c>
      <c r="C368" s="31" t="s">
        <v>69</v>
      </c>
      <c r="D368" s="31" t="s">
        <v>50</v>
      </c>
      <c r="E368" s="33" t="str">
        <f t="array" ref="E368">XLOOKUP(D368,'Teams Page'!A:A,'Teams Page'!B:B)</f>
        <v>NOP</v>
      </c>
      <c r="F368" s="29" t="str">
        <f t="shared" si="1"/>
        <v>GSW</v>
      </c>
      <c r="G368" s="29"/>
      <c r="H368" s="29"/>
      <c r="I368" s="29"/>
      <c r="J368" s="29"/>
      <c r="K368" s="29"/>
      <c r="L368" s="29"/>
      <c r="M368" s="29"/>
      <c r="N368" s="29"/>
      <c r="O368" s="29"/>
      <c r="P368" s="29"/>
      <c r="Q368" s="29"/>
    </row>
    <row r="369">
      <c r="A369" s="31">
        <v>51.0</v>
      </c>
      <c r="B369" s="32" t="s">
        <v>473</v>
      </c>
      <c r="C369" s="31" t="s">
        <v>105</v>
      </c>
      <c r="D369" s="31" t="s">
        <v>47</v>
      </c>
      <c r="E369" s="33" t="str">
        <f t="array" ref="E369">XLOOKUP(D369,'Teams Page'!A:A,'Teams Page'!B:B)</f>
        <v>NYK</v>
      </c>
      <c r="F369" s="29" t="str">
        <f t="shared" si="1"/>
        <v>BKN</v>
      </c>
      <c r="G369" s="29"/>
      <c r="H369" s="29"/>
      <c r="I369" s="29"/>
      <c r="J369" s="29"/>
      <c r="K369" s="29"/>
      <c r="L369" s="29"/>
      <c r="M369" s="29"/>
      <c r="N369" s="29"/>
      <c r="O369" s="29"/>
      <c r="P369" s="29"/>
      <c r="Q369" s="29"/>
    </row>
    <row r="370">
      <c r="A370" s="31">
        <v>44.0</v>
      </c>
      <c r="B370" s="32" t="s">
        <v>474</v>
      </c>
      <c r="C370" s="31" t="s">
        <v>79</v>
      </c>
      <c r="D370" s="31" t="s">
        <v>36</v>
      </c>
      <c r="E370" s="33" t="str">
        <f t="array" ref="E370">XLOOKUP(D370,'Teams Page'!A:A,'Teams Page'!B:B)</f>
        <v>LAC</v>
      </c>
      <c r="F370" s="29" t="str">
        <f t="shared" si="1"/>
        <v>UTA</v>
      </c>
      <c r="G370" s="29"/>
      <c r="H370" s="29"/>
      <c r="I370" s="29"/>
      <c r="J370" s="29"/>
      <c r="K370" s="29"/>
      <c r="L370" s="29"/>
      <c r="M370" s="29"/>
      <c r="N370" s="29"/>
      <c r="O370" s="29"/>
      <c r="P370" s="29"/>
      <c r="Q370" s="29"/>
    </row>
    <row r="371">
      <c r="A371" s="31">
        <v>2.0</v>
      </c>
      <c r="B371" s="32" t="s">
        <v>475</v>
      </c>
      <c r="C371" s="31" t="s">
        <v>105</v>
      </c>
      <c r="D371" s="31" t="s">
        <v>47</v>
      </c>
      <c r="E371" s="33" t="str">
        <f t="array" ref="E371">XLOOKUP(D371,'Teams Page'!A:A,'Teams Page'!B:B)</f>
        <v>NYK</v>
      </c>
      <c r="F371" s="29" t="str">
        <f t="shared" si="1"/>
        <v>BKN</v>
      </c>
      <c r="G371" s="29"/>
      <c r="H371" s="29"/>
      <c r="I371" s="29"/>
      <c r="J371" s="29"/>
      <c r="K371" s="29"/>
      <c r="L371" s="29"/>
      <c r="M371" s="29"/>
      <c r="N371" s="29"/>
      <c r="O371" s="29"/>
      <c r="P371" s="29"/>
      <c r="Q371" s="29"/>
    </row>
    <row r="372">
      <c r="A372" s="31">
        <v>19.0</v>
      </c>
      <c r="B372" s="32" t="s">
        <v>476</v>
      </c>
      <c r="C372" s="31" t="s">
        <v>69</v>
      </c>
      <c r="D372" s="31" t="s">
        <v>45</v>
      </c>
      <c r="E372" s="33" t="str">
        <f t="array" ref="E372">XLOOKUP(D372,'Teams Page'!A:A,'Teams Page'!B:B)</f>
        <v>TOR</v>
      </c>
      <c r="F372" s="29" t="str">
        <f t="shared" si="1"/>
        <v>MIA</v>
      </c>
      <c r="G372" s="29"/>
      <c r="H372" s="29"/>
      <c r="I372" s="29"/>
      <c r="J372" s="29"/>
      <c r="K372" s="29"/>
      <c r="L372" s="29"/>
      <c r="M372" s="29"/>
      <c r="N372" s="29"/>
      <c r="O372" s="29"/>
      <c r="P372" s="29"/>
      <c r="Q372" s="29"/>
    </row>
    <row r="373">
      <c r="A373" s="31">
        <v>17.0</v>
      </c>
      <c r="B373" s="32" t="s">
        <v>477</v>
      </c>
      <c r="C373" s="31" t="s">
        <v>69</v>
      </c>
      <c r="D373" s="31" t="s">
        <v>29</v>
      </c>
      <c r="E373" s="33" t="str">
        <f t="array" ref="E373">XLOOKUP(D373,'Teams Page'!A:A,'Teams Page'!B:B)</f>
        <v>OKC</v>
      </c>
      <c r="F373" s="29" t="str">
        <f t="shared" si="1"/>
        <v>MIL</v>
      </c>
      <c r="G373" s="29"/>
      <c r="H373" s="29"/>
      <c r="I373" s="29"/>
      <c r="J373" s="29"/>
      <c r="K373" s="29"/>
      <c r="L373" s="29"/>
      <c r="M373" s="29"/>
      <c r="N373" s="29"/>
      <c r="O373" s="29"/>
      <c r="P373" s="29"/>
      <c r="Q373" s="29"/>
    </row>
    <row r="374">
      <c r="A374" s="31">
        <v>13.0</v>
      </c>
      <c r="B374" s="32" t="s">
        <v>478</v>
      </c>
      <c r="C374" s="31" t="s">
        <v>83</v>
      </c>
      <c r="D374" s="31" t="s">
        <v>37</v>
      </c>
      <c r="E374" s="33" t="str">
        <f t="array" ref="E374">XLOOKUP(D374,'Teams Page'!A:A,'Teams Page'!B:B)</f>
        <v>WAS</v>
      </c>
      <c r="F374" s="29" t="str">
        <f t="shared" si="1"/>
        <v>CHI</v>
      </c>
      <c r="G374" s="29"/>
      <c r="H374" s="29"/>
      <c r="I374" s="29"/>
      <c r="J374" s="29"/>
      <c r="K374" s="29"/>
      <c r="L374" s="29"/>
      <c r="M374" s="29"/>
      <c r="N374" s="29"/>
      <c r="O374" s="29"/>
      <c r="P374" s="29"/>
      <c r="Q374" s="29"/>
    </row>
    <row r="375">
      <c r="A375" s="31">
        <v>44.0</v>
      </c>
      <c r="B375" s="32" t="s">
        <v>479</v>
      </c>
      <c r="C375" s="31" t="s">
        <v>83</v>
      </c>
      <c r="D375" s="31" t="s">
        <v>47</v>
      </c>
      <c r="E375" s="33" t="str">
        <f t="array" ref="E375">XLOOKUP(D375,'Teams Page'!A:A,'Teams Page'!B:B)</f>
        <v>NYK</v>
      </c>
      <c r="F375" s="29" t="str">
        <f t="shared" si="1"/>
        <v>BKN</v>
      </c>
      <c r="G375" s="29"/>
      <c r="H375" s="29"/>
      <c r="I375" s="29"/>
      <c r="J375" s="29"/>
      <c r="K375" s="29"/>
      <c r="L375" s="29"/>
      <c r="M375" s="29"/>
      <c r="N375" s="29"/>
      <c r="O375" s="29"/>
      <c r="P375" s="29"/>
      <c r="Q375" s="29"/>
    </row>
    <row r="376">
      <c r="A376" s="31">
        <v>1.0</v>
      </c>
      <c r="B376" s="32" t="s">
        <v>480</v>
      </c>
      <c r="C376" s="31" t="s">
        <v>61</v>
      </c>
      <c r="D376" s="31" t="s">
        <v>43</v>
      </c>
      <c r="E376" s="33" t="str">
        <f t="array" ref="E376">XLOOKUP(D376,'Teams Page'!A:A,'Teams Page'!B:B)</f>
        <v>DEN</v>
      </c>
      <c r="F376" s="29" t="str">
        <f t="shared" si="1"/>
        <v>SAS</v>
      </c>
      <c r="G376" s="29"/>
      <c r="H376" s="29"/>
      <c r="I376" s="29"/>
      <c r="J376" s="29"/>
      <c r="K376" s="29"/>
      <c r="L376" s="29"/>
      <c r="M376" s="29"/>
      <c r="N376" s="29"/>
      <c r="O376" s="29"/>
      <c r="P376" s="29"/>
      <c r="Q376" s="29"/>
    </row>
    <row r="377">
      <c r="A377" s="31">
        <v>32.0</v>
      </c>
      <c r="B377" s="32" t="s">
        <v>481</v>
      </c>
      <c r="C377" s="31" t="s">
        <v>61</v>
      </c>
      <c r="D377" s="31" t="s">
        <v>45</v>
      </c>
      <c r="E377" s="33" t="str">
        <f t="array" ref="E377">XLOOKUP(D377,'Teams Page'!A:A,'Teams Page'!B:B)</f>
        <v>TOR</v>
      </c>
      <c r="F377" s="29" t="str">
        <f t="shared" si="1"/>
        <v>MIA</v>
      </c>
      <c r="G377" s="29"/>
      <c r="H377" s="29"/>
      <c r="I377" s="29"/>
      <c r="J377" s="29"/>
      <c r="K377" s="29"/>
      <c r="L377" s="29"/>
      <c r="M377" s="29"/>
      <c r="N377" s="29"/>
      <c r="O377" s="29"/>
      <c r="P377" s="29"/>
      <c r="Q377" s="29"/>
    </row>
    <row r="378">
      <c r="A378" s="31">
        <v>9.0</v>
      </c>
      <c r="B378" s="32" t="s">
        <v>482</v>
      </c>
      <c r="C378" s="31" t="s">
        <v>79</v>
      </c>
      <c r="D378" s="31" t="s">
        <v>25</v>
      </c>
      <c r="E378" s="33" t="str">
        <f t="array" ref="E378">XLOOKUP(D378,'Teams Page'!A:A,'Teams Page'!B:B)</f>
        <v>MIL</v>
      </c>
      <c r="F378" s="29" t="str">
        <f t="shared" si="1"/>
        <v>OKC</v>
      </c>
      <c r="G378" s="29"/>
      <c r="H378" s="29"/>
      <c r="I378" s="29"/>
      <c r="J378" s="29"/>
      <c r="K378" s="29"/>
      <c r="L378" s="29"/>
      <c r="M378" s="29"/>
      <c r="N378" s="29"/>
      <c r="O378" s="29"/>
      <c r="P378" s="29"/>
      <c r="Q378" s="29"/>
    </row>
    <row r="379">
      <c r="A379" s="31">
        <v>3.0</v>
      </c>
      <c r="B379" s="32" t="s">
        <v>483</v>
      </c>
      <c r="C379" s="31" t="s">
        <v>83</v>
      </c>
      <c r="D379" s="31" t="s">
        <v>29</v>
      </c>
      <c r="E379" s="33" t="str">
        <f t="array" ref="E379">XLOOKUP(D379,'Teams Page'!A:A,'Teams Page'!B:B)</f>
        <v>OKC</v>
      </c>
      <c r="F379" s="29" t="str">
        <f t="shared" si="1"/>
        <v>MIL</v>
      </c>
      <c r="G379" s="29"/>
      <c r="H379" s="29"/>
      <c r="I379" s="29"/>
      <c r="J379" s="29"/>
      <c r="K379" s="29"/>
      <c r="L379" s="29"/>
      <c r="M379" s="29"/>
      <c r="N379" s="29"/>
      <c r="O379" s="29"/>
      <c r="P379" s="29"/>
      <c r="Q379" s="29"/>
    </row>
    <row r="380">
      <c r="A380" s="31">
        <v>25.0</v>
      </c>
      <c r="B380" s="32" t="s">
        <v>484</v>
      </c>
      <c r="C380" s="31" t="s">
        <v>69</v>
      </c>
      <c r="D380" s="31" t="s">
        <v>44</v>
      </c>
      <c r="E380" s="33" t="str">
        <f t="array" ref="E380">XLOOKUP(D380,'Teams Page'!A:A,'Teams Page'!B:B)</f>
        <v>UTA</v>
      </c>
      <c r="F380" s="29" t="str">
        <f t="shared" si="1"/>
        <v>LAC</v>
      </c>
      <c r="G380" s="29"/>
      <c r="H380" s="29"/>
      <c r="I380" s="29"/>
      <c r="J380" s="29"/>
      <c r="K380" s="29"/>
      <c r="L380" s="29"/>
      <c r="M380" s="29"/>
      <c r="N380" s="29"/>
      <c r="O380" s="29"/>
      <c r="P380" s="29"/>
      <c r="Q380" s="29"/>
    </row>
    <row r="381">
      <c r="A381" s="31">
        <v>7.0</v>
      </c>
      <c r="B381" s="32" t="s">
        <v>485</v>
      </c>
      <c r="C381" s="31" t="s">
        <v>79</v>
      </c>
      <c r="D381" s="31" t="s">
        <v>27</v>
      </c>
      <c r="E381" s="33" t="str">
        <f t="array" ref="E381">XLOOKUP(D381,'Teams Page'!A:A,'Teams Page'!B:B)</f>
        <v>DAL</v>
      </c>
      <c r="F381" s="29" t="str">
        <f t="shared" si="1"/>
        <v>DET</v>
      </c>
      <c r="G381" s="29"/>
      <c r="H381" s="29"/>
      <c r="I381" s="29"/>
      <c r="J381" s="29"/>
      <c r="K381" s="29"/>
      <c r="L381" s="29"/>
      <c r="M381" s="29"/>
      <c r="N381" s="29"/>
      <c r="O381" s="29"/>
      <c r="P381" s="29"/>
      <c r="Q381" s="29"/>
    </row>
    <row r="382">
      <c r="A382" s="31">
        <v>24.0</v>
      </c>
      <c r="B382" s="32" t="s">
        <v>486</v>
      </c>
      <c r="C382" s="31" t="s">
        <v>83</v>
      </c>
      <c r="D382" s="31" t="s">
        <v>36</v>
      </c>
      <c r="E382" s="33" t="str">
        <f t="array" ref="E382">XLOOKUP(D382,'Teams Page'!A:A,'Teams Page'!B:B)</f>
        <v>LAC</v>
      </c>
      <c r="F382" s="29" t="str">
        <f t="shared" si="1"/>
        <v>UTA</v>
      </c>
      <c r="G382" s="29"/>
      <c r="H382" s="29"/>
      <c r="I382" s="29"/>
      <c r="J382" s="29"/>
      <c r="K382" s="29"/>
      <c r="L382" s="29"/>
      <c r="M382" s="29"/>
      <c r="N382" s="29"/>
      <c r="O382" s="29"/>
      <c r="P382" s="29"/>
      <c r="Q382" s="29"/>
    </row>
    <row r="383">
      <c r="A383" s="31">
        <v>18.0</v>
      </c>
      <c r="B383" s="32" t="s">
        <v>487</v>
      </c>
      <c r="C383" s="31" t="s">
        <v>61</v>
      </c>
      <c r="D383" s="31" t="s">
        <v>29</v>
      </c>
      <c r="E383" s="33" t="str">
        <f t="array" ref="E383">XLOOKUP(D383,'Teams Page'!A:A,'Teams Page'!B:B)</f>
        <v>OKC</v>
      </c>
      <c r="F383" s="29" t="str">
        <f t="shared" si="1"/>
        <v>MIL</v>
      </c>
      <c r="G383" s="29"/>
      <c r="H383" s="29"/>
      <c r="I383" s="29"/>
      <c r="J383" s="29"/>
      <c r="K383" s="29"/>
      <c r="L383" s="29"/>
      <c r="M383" s="29"/>
      <c r="N383" s="29"/>
      <c r="O383" s="29"/>
      <c r="P383" s="29"/>
      <c r="Q383" s="29"/>
    </row>
    <row r="384">
      <c r="A384" s="31">
        <v>30.0</v>
      </c>
      <c r="B384" s="32" t="s">
        <v>488</v>
      </c>
      <c r="C384" s="31" t="s">
        <v>69</v>
      </c>
      <c r="D384" s="31" t="s">
        <v>29</v>
      </c>
      <c r="E384" s="33" t="str">
        <f t="array" ref="E384">XLOOKUP(D384,'Teams Page'!A:A,'Teams Page'!B:B)</f>
        <v>OKC</v>
      </c>
      <c r="F384" s="29" t="str">
        <f t="shared" si="1"/>
        <v>MIL</v>
      </c>
      <c r="G384" s="29"/>
      <c r="H384" s="29"/>
      <c r="I384" s="29"/>
      <c r="J384" s="29"/>
      <c r="K384" s="29"/>
      <c r="L384" s="29"/>
      <c r="M384" s="29"/>
      <c r="N384" s="29"/>
      <c r="O384" s="29"/>
      <c r="P384" s="29"/>
      <c r="Q384" s="29"/>
    </row>
    <row r="385">
      <c r="A385" s="31">
        <v>11.0</v>
      </c>
      <c r="B385" s="32" t="s">
        <v>489</v>
      </c>
      <c r="C385" s="31" t="s">
        <v>105</v>
      </c>
      <c r="D385" s="31" t="s">
        <v>32</v>
      </c>
      <c r="E385" s="33" t="str">
        <f t="array" ref="E385">XLOOKUP(D385,'Teams Page'!A:A,'Teams Page'!B:B)</f>
        <v>BOS</v>
      </c>
      <c r="F385" s="29" t="str">
        <f t="shared" si="1"/>
        <v>CHA</v>
      </c>
      <c r="G385" s="29"/>
      <c r="H385" s="29"/>
      <c r="I385" s="29"/>
      <c r="J385" s="29"/>
      <c r="K385" s="29"/>
      <c r="L385" s="29"/>
      <c r="M385" s="29"/>
      <c r="N385" s="29"/>
      <c r="O385" s="29"/>
      <c r="P385" s="29"/>
      <c r="Q385" s="29"/>
    </row>
    <row r="386">
      <c r="A386" s="31">
        <v>22.0</v>
      </c>
      <c r="B386" s="32" t="s">
        <v>490</v>
      </c>
      <c r="C386" s="31" t="s">
        <v>83</v>
      </c>
      <c r="D386" s="31" t="s">
        <v>29</v>
      </c>
      <c r="E386" s="33" t="str">
        <f t="array" ref="E386">XLOOKUP(D386,'Teams Page'!A:A,'Teams Page'!B:B)</f>
        <v>OKC</v>
      </c>
      <c r="F386" s="29" t="str">
        <f t="shared" si="1"/>
        <v>MIL</v>
      </c>
      <c r="G386" s="29"/>
      <c r="H386" s="29"/>
      <c r="I386" s="29"/>
      <c r="J386" s="29"/>
      <c r="K386" s="29"/>
      <c r="L386" s="29"/>
      <c r="M386" s="29"/>
      <c r="N386" s="29"/>
      <c r="O386" s="29"/>
      <c r="P386" s="29"/>
      <c r="Q386" s="29"/>
    </row>
    <row r="387">
      <c r="A387" s="31">
        <v>21.0</v>
      </c>
      <c r="B387" s="32" t="s">
        <v>491</v>
      </c>
      <c r="C387" s="31" t="s">
        <v>83</v>
      </c>
      <c r="D387" s="31" t="s">
        <v>29</v>
      </c>
      <c r="E387" s="33" t="str">
        <f t="array" ref="E387">XLOOKUP(D387,'Teams Page'!A:A,'Teams Page'!B:B)</f>
        <v>OKC</v>
      </c>
      <c r="F387" s="29" t="str">
        <f t="shared" si="1"/>
        <v>MIL</v>
      </c>
      <c r="G387" s="29"/>
      <c r="H387" s="29"/>
      <c r="I387" s="29"/>
      <c r="J387" s="29"/>
      <c r="K387" s="29"/>
      <c r="L387" s="29"/>
      <c r="M387" s="29"/>
      <c r="N387" s="29"/>
      <c r="O387" s="29"/>
      <c r="P387" s="29"/>
      <c r="Q387" s="29"/>
    </row>
    <row r="388">
      <c r="A388" s="31">
        <v>88.0</v>
      </c>
      <c r="B388" s="32" t="s">
        <v>492</v>
      </c>
      <c r="C388" s="31" t="s">
        <v>69</v>
      </c>
      <c r="D388" s="31" t="s">
        <v>32</v>
      </c>
      <c r="E388" s="33" t="str">
        <f t="array" ref="E388">XLOOKUP(D388,'Teams Page'!A:A,'Teams Page'!B:B)</f>
        <v>BOS</v>
      </c>
      <c r="F388" s="29" t="str">
        <f t="shared" si="1"/>
        <v>CHA</v>
      </c>
      <c r="G388" s="29"/>
      <c r="H388" s="29"/>
      <c r="I388" s="29"/>
      <c r="J388" s="29"/>
      <c r="K388" s="29"/>
      <c r="L388" s="29"/>
      <c r="M388" s="29"/>
      <c r="N388" s="29"/>
      <c r="O388" s="29"/>
      <c r="P388" s="29"/>
      <c r="Q388" s="29"/>
    </row>
    <row r="389">
      <c r="A389" s="31">
        <v>5.0</v>
      </c>
      <c r="B389" s="32" t="s">
        <v>493</v>
      </c>
      <c r="C389" s="31" t="s">
        <v>105</v>
      </c>
      <c r="D389" s="31" t="s">
        <v>45</v>
      </c>
      <c r="E389" s="33" t="str">
        <f t="array" ref="E389">XLOOKUP(D389,'Teams Page'!A:A,'Teams Page'!B:B)</f>
        <v>TOR</v>
      </c>
      <c r="F389" s="29" t="str">
        <f t="shared" si="1"/>
        <v>MIA</v>
      </c>
      <c r="G389" s="29"/>
      <c r="H389" s="29"/>
      <c r="I389" s="29"/>
      <c r="J389" s="29"/>
      <c r="K389" s="29"/>
      <c r="L389" s="29"/>
      <c r="M389" s="29"/>
      <c r="N389" s="29"/>
      <c r="O389" s="29"/>
      <c r="P389" s="29"/>
      <c r="Q389" s="29"/>
    </row>
    <row r="390">
      <c r="A390" s="31">
        <v>25.0</v>
      </c>
      <c r="B390" s="32" t="s">
        <v>494</v>
      </c>
      <c r="C390" s="31" t="s">
        <v>83</v>
      </c>
      <c r="D390" s="31" t="s">
        <v>48</v>
      </c>
      <c r="E390" s="33" t="str">
        <f t="array" ref="E390">XLOOKUP(D390,'Teams Page'!A:A,'Teams Page'!B:B)</f>
        <v>GSW</v>
      </c>
      <c r="F390" s="29" t="str">
        <f t="shared" si="1"/>
        <v>NOP</v>
      </c>
      <c r="G390" s="29"/>
      <c r="H390" s="29"/>
      <c r="I390" s="29"/>
      <c r="J390" s="29"/>
      <c r="K390" s="29"/>
      <c r="L390" s="29"/>
      <c r="M390" s="29"/>
      <c r="N390" s="29"/>
      <c r="O390" s="29"/>
      <c r="P390" s="29"/>
      <c r="Q390" s="29"/>
    </row>
    <row r="391">
      <c r="A391" s="31">
        <v>30.0</v>
      </c>
      <c r="B391" s="32" t="s">
        <v>495</v>
      </c>
      <c r="C391" s="31" t="s">
        <v>79</v>
      </c>
      <c r="D391" s="31" t="s">
        <v>47</v>
      </c>
      <c r="E391" s="33" t="str">
        <f t="array" ref="E391">XLOOKUP(D391,'Teams Page'!A:A,'Teams Page'!B:B)</f>
        <v>NYK</v>
      </c>
      <c r="F391" s="29" t="str">
        <f t="shared" si="1"/>
        <v>BKN</v>
      </c>
      <c r="G391" s="29"/>
      <c r="H391" s="29"/>
      <c r="I391" s="29"/>
      <c r="J391" s="29"/>
      <c r="K391" s="29"/>
      <c r="L391" s="29"/>
      <c r="M391" s="29"/>
      <c r="N391" s="29"/>
      <c r="O391" s="29"/>
      <c r="P391" s="29"/>
      <c r="Q391" s="29"/>
    </row>
    <row r="392">
      <c r="A392" s="31">
        <v>26.0</v>
      </c>
      <c r="B392" s="32" t="s">
        <v>496</v>
      </c>
      <c r="C392" s="31" t="s">
        <v>69</v>
      </c>
      <c r="D392" s="31" t="s">
        <v>55</v>
      </c>
      <c r="E392" s="33" t="str">
        <f t="array" ref="E392">XLOOKUP(D392,'Teams Page'!A:A,'Teams Page'!B:B)</f>
        <v>POR</v>
      </c>
      <c r="F392" s="29" t="str">
        <f t="shared" si="1"/>
        <v>HOU</v>
      </c>
      <c r="G392" s="29"/>
      <c r="H392" s="29"/>
      <c r="I392" s="29"/>
      <c r="J392" s="29"/>
      <c r="K392" s="29"/>
      <c r="L392" s="29"/>
      <c r="M392" s="29"/>
      <c r="N392" s="29"/>
      <c r="O392" s="29"/>
      <c r="P392" s="29"/>
      <c r="Q392" s="29"/>
    </row>
    <row r="393">
      <c r="A393" s="31">
        <v>15.0</v>
      </c>
      <c r="B393" s="32" t="s">
        <v>497</v>
      </c>
      <c r="C393" s="31" t="s">
        <v>83</v>
      </c>
      <c r="D393" s="31" t="s">
        <v>33</v>
      </c>
      <c r="E393" s="33" t="str">
        <f t="array" ref="E393">XLOOKUP(D393,'Teams Page'!A:A,'Teams Page'!B:B)</f>
        <v>LAL</v>
      </c>
      <c r="F393" s="29" t="str">
        <f t="shared" si="1"/>
        <v>MEM</v>
      </c>
      <c r="G393" s="29"/>
      <c r="H393" s="29"/>
      <c r="I393" s="29"/>
      <c r="J393" s="29"/>
      <c r="K393" s="29"/>
      <c r="L393" s="29"/>
      <c r="M393" s="29"/>
      <c r="N393" s="29"/>
      <c r="O393" s="29"/>
      <c r="P393" s="29"/>
      <c r="Q393" s="29"/>
    </row>
    <row r="394">
      <c r="A394" s="31">
        <v>8.0</v>
      </c>
      <c r="B394" s="32" t="s">
        <v>498</v>
      </c>
      <c r="C394" s="31" t="s">
        <v>79</v>
      </c>
      <c r="D394" s="31" t="s">
        <v>29</v>
      </c>
      <c r="E394" s="33" t="str">
        <f t="array" ref="E394">XLOOKUP(D394,'Teams Page'!A:A,'Teams Page'!B:B)</f>
        <v>OKC</v>
      </c>
      <c r="F394" s="29" t="str">
        <f t="shared" si="1"/>
        <v>MIL</v>
      </c>
      <c r="G394" s="29"/>
      <c r="H394" s="29"/>
      <c r="I394" s="29"/>
      <c r="J394" s="29"/>
      <c r="K394" s="29"/>
      <c r="L394" s="29"/>
      <c r="M394" s="29"/>
      <c r="N394" s="29"/>
      <c r="O394" s="29"/>
      <c r="P394" s="29"/>
      <c r="Q394" s="29"/>
    </row>
    <row r="395">
      <c r="A395" s="31">
        <v>0.0</v>
      </c>
      <c r="B395" s="32" t="s">
        <v>499</v>
      </c>
      <c r="C395" s="31" t="s">
        <v>105</v>
      </c>
      <c r="D395" s="31" t="s">
        <v>31</v>
      </c>
      <c r="E395" s="33" t="str">
        <f t="array" ref="E395">XLOOKUP(D395,'Teams Page'!A:A,'Teams Page'!B:B)</f>
        <v>ORL</v>
      </c>
      <c r="F395" s="29" t="str">
        <f t="shared" si="1"/>
        <v>PHI</v>
      </c>
      <c r="G395" s="29"/>
      <c r="H395" s="29"/>
      <c r="I395" s="29"/>
      <c r="J395" s="29"/>
      <c r="K395" s="29"/>
      <c r="L395" s="29"/>
      <c r="M395" s="29"/>
      <c r="N395" s="29"/>
      <c r="O395" s="29"/>
      <c r="P395" s="29"/>
      <c r="Q395" s="29"/>
    </row>
    <row r="396">
      <c r="A396" s="31">
        <v>11.0</v>
      </c>
      <c r="B396" s="32" t="s">
        <v>500</v>
      </c>
      <c r="C396" s="31" t="s">
        <v>69</v>
      </c>
      <c r="D396" s="31" t="s">
        <v>51</v>
      </c>
      <c r="E396" s="33" t="str">
        <f t="array" ref="E396">XLOOKUP(D396,'Teams Page'!A:A,'Teams Page'!B:B)</f>
        <v>MIN</v>
      </c>
      <c r="F396" s="29" t="str">
        <f t="shared" si="1"/>
        <v>ATL</v>
      </c>
      <c r="G396" s="29"/>
      <c r="H396" s="29"/>
      <c r="I396" s="29"/>
      <c r="J396" s="29"/>
      <c r="K396" s="29"/>
      <c r="L396" s="29"/>
      <c r="M396" s="29"/>
      <c r="N396" s="29"/>
      <c r="O396" s="29"/>
      <c r="P396" s="29"/>
      <c r="Q396" s="29"/>
    </row>
    <row r="397">
      <c r="A397" s="31">
        <v>8.0</v>
      </c>
      <c r="B397" s="32" t="s">
        <v>501</v>
      </c>
      <c r="C397" s="31" t="s">
        <v>83</v>
      </c>
      <c r="D397" s="31" t="s">
        <v>53</v>
      </c>
      <c r="E397" s="33" t="str">
        <f t="array" ref="E397">XLOOKUP(D397,'Teams Page'!A:A,'Teams Page'!B:B)</f>
        <v>DET</v>
      </c>
      <c r="F397" s="29" t="str">
        <f t="shared" si="1"/>
        <v>DAL</v>
      </c>
      <c r="G397" s="29"/>
      <c r="H397" s="29"/>
      <c r="I397" s="29"/>
      <c r="J397" s="29"/>
      <c r="K397" s="29"/>
      <c r="L397" s="29"/>
      <c r="M397" s="29"/>
      <c r="N397" s="29"/>
      <c r="O397" s="29"/>
      <c r="P397" s="29"/>
      <c r="Q397" s="29"/>
    </row>
    <row r="398">
      <c r="A398" s="31">
        <v>13.0</v>
      </c>
      <c r="B398" s="32" t="s">
        <v>502</v>
      </c>
      <c r="C398" s="31" t="s">
        <v>61</v>
      </c>
      <c r="D398" s="31" t="s">
        <v>31</v>
      </c>
      <c r="E398" s="33" t="str">
        <f t="array" ref="E398">XLOOKUP(D398,'Teams Page'!A:A,'Teams Page'!B:B)</f>
        <v>ORL</v>
      </c>
      <c r="F398" s="29" t="str">
        <f t="shared" si="1"/>
        <v>PHI</v>
      </c>
      <c r="G398" s="29"/>
      <c r="H398" s="29"/>
      <c r="I398" s="29"/>
      <c r="J398" s="29"/>
      <c r="K398" s="29"/>
      <c r="L398" s="29"/>
      <c r="M398" s="29"/>
      <c r="N398" s="29"/>
      <c r="O398" s="29"/>
      <c r="P398" s="29"/>
      <c r="Q398" s="29"/>
    </row>
    <row r="399">
      <c r="A399" s="31">
        <v>4.0</v>
      </c>
      <c r="B399" s="32" t="s">
        <v>503</v>
      </c>
      <c r="C399" s="31" t="s">
        <v>69</v>
      </c>
      <c r="D399" s="31" t="s">
        <v>35</v>
      </c>
      <c r="E399" s="33" t="str">
        <f t="array" ref="E399">XLOOKUP(D399,'Teams Page'!A:A,'Teams Page'!B:B)</f>
        <v>CHA</v>
      </c>
      <c r="F399" s="29" t="str">
        <f t="shared" si="1"/>
        <v>BOS</v>
      </c>
      <c r="G399" s="29"/>
      <c r="H399" s="29"/>
      <c r="I399" s="29"/>
      <c r="J399" s="29"/>
      <c r="K399" s="29"/>
      <c r="L399" s="29"/>
      <c r="M399" s="29"/>
      <c r="N399" s="29"/>
      <c r="O399" s="29"/>
      <c r="P399" s="29"/>
      <c r="Q399" s="29"/>
    </row>
    <row r="400">
      <c r="A400" s="31">
        <v>7.0</v>
      </c>
      <c r="B400" s="32" t="s">
        <v>504</v>
      </c>
      <c r="C400" s="31" t="s">
        <v>61</v>
      </c>
      <c r="D400" s="31" t="s">
        <v>31</v>
      </c>
      <c r="E400" s="33" t="str">
        <f t="array" ref="E400">XLOOKUP(D400,'Teams Page'!A:A,'Teams Page'!B:B)</f>
        <v>ORL</v>
      </c>
      <c r="F400" s="29" t="str">
        <f t="shared" si="1"/>
        <v>PHI</v>
      </c>
      <c r="G400" s="29"/>
      <c r="H400" s="29"/>
      <c r="I400" s="29"/>
      <c r="J400" s="29"/>
      <c r="K400" s="29"/>
      <c r="L400" s="29"/>
      <c r="M400" s="29"/>
      <c r="N400" s="29"/>
      <c r="O400" s="29"/>
      <c r="P400" s="29"/>
      <c r="Q400" s="29"/>
    </row>
    <row r="401">
      <c r="A401" s="31">
        <v>12.0</v>
      </c>
      <c r="B401" s="32" t="s">
        <v>505</v>
      </c>
      <c r="C401" s="31" t="s">
        <v>83</v>
      </c>
      <c r="D401" s="31" t="s">
        <v>31</v>
      </c>
      <c r="E401" s="33" t="str">
        <f t="array" ref="E401">XLOOKUP(D401,'Teams Page'!A:A,'Teams Page'!B:B)</f>
        <v>ORL</v>
      </c>
      <c r="F401" s="29" t="str">
        <f t="shared" si="1"/>
        <v>PHI</v>
      </c>
      <c r="G401" s="29"/>
      <c r="H401" s="29"/>
      <c r="I401" s="29"/>
      <c r="J401" s="29"/>
      <c r="K401" s="29"/>
      <c r="L401" s="29"/>
      <c r="M401" s="29"/>
      <c r="N401" s="29"/>
      <c r="O401" s="29"/>
      <c r="P401" s="29"/>
      <c r="Q401" s="29"/>
    </row>
    <row r="402">
      <c r="A402" s="31">
        <v>18.0</v>
      </c>
      <c r="B402" s="32" t="s">
        <v>506</v>
      </c>
      <c r="C402" s="31" t="s">
        <v>83</v>
      </c>
      <c r="D402" s="31" t="s">
        <v>48</v>
      </c>
      <c r="E402" s="33" t="str">
        <f t="array" ref="E402">XLOOKUP(D402,'Teams Page'!A:A,'Teams Page'!B:B)</f>
        <v>GSW</v>
      </c>
      <c r="F402" s="29" t="str">
        <f t="shared" si="1"/>
        <v>NOP</v>
      </c>
      <c r="G402" s="29"/>
      <c r="H402" s="29"/>
      <c r="I402" s="29"/>
      <c r="J402" s="29"/>
      <c r="K402" s="29"/>
      <c r="L402" s="29"/>
      <c r="M402" s="29"/>
      <c r="N402" s="29"/>
      <c r="O402" s="29"/>
      <c r="P402" s="29"/>
      <c r="Q402" s="29"/>
    </row>
    <row r="403">
      <c r="A403" s="31">
        <v>23.0</v>
      </c>
      <c r="B403" s="32" t="s">
        <v>507</v>
      </c>
      <c r="C403" s="31" t="s">
        <v>69</v>
      </c>
      <c r="D403" s="31" t="s">
        <v>47</v>
      </c>
      <c r="E403" s="33" t="str">
        <f t="array" ref="E403">XLOOKUP(D403,'Teams Page'!A:A,'Teams Page'!B:B)</f>
        <v>NYK</v>
      </c>
      <c r="F403" s="29" t="str">
        <f t="shared" si="1"/>
        <v>BKN</v>
      </c>
      <c r="G403" s="29"/>
      <c r="H403" s="29"/>
      <c r="I403" s="29"/>
      <c r="J403" s="29"/>
      <c r="K403" s="29"/>
      <c r="L403" s="29"/>
      <c r="M403" s="29"/>
      <c r="N403" s="29"/>
      <c r="O403" s="29"/>
      <c r="P403" s="29"/>
      <c r="Q403" s="29"/>
    </row>
    <row r="404">
      <c r="A404" s="31">
        <v>25.0</v>
      </c>
      <c r="B404" s="32" t="s">
        <v>508</v>
      </c>
      <c r="C404" s="31" t="s">
        <v>79</v>
      </c>
      <c r="D404" s="31" t="s">
        <v>46</v>
      </c>
      <c r="E404" s="33" t="str">
        <f t="array" ref="E404">XLOOKUP(D404,'Teams Page'!A:A,'Teams Page'!B:B)</f>
        <v>MIA</v>
      </c>
      <c r="F404" s="29" t="str">
        <f t="shared" si="1"/>
        <v>TOR</v>
      </c>
      <c r="G404" s="29"/>
      <c r="H404" s="29"/>
      <c r="I404" s="29"/>
      <c r="J404" s="29"/>
      <c r="K404" s="29"/>
      <c r="L404" s="29"/>
      <c r="M404" s="29"/>
      <c r="N404" s="29"/>
      <c r="O404" s="29"/>
      <c r="P404" s="29"/>
      <c r="Q404" s="29"/>
    </row>
    <row r="405">
      <c r="A405" s="31">
        <v>50.0</v>
      </c>
      <c r="B405" s="32" t="s">
        <v>509</v>
      </c>
      <c r="C405" s="31" t="s">
        <v>79</v>
      </c>
      <c r="D405" s="31" t="s">
        <v>50</v>
      </c>
      <c r="E405" s="33" t="str">
        <f t="array" ref="E405">XLOOKUP(D405,'Teams Page'!A:A,'Teams Page'!B:B)</f>
        <v>NOP</v>
      </c>
      <c r="F405" s="29" t="str">
        <f t="shared" si="1"/>
        <v>GSW</v>
      </c>
      <c r="G405" s="29"/>
      <c r="H405" s="29"/>
      <c r="I405" s="29"/>
      <c r="J405" s="29"/>
      <c r="K405" s="29"/>
      <c r="L405" s="29"/>
      <c r="M405" s="29"/>
      <c r="N405" s="29"/>
      <c r="O405" s="29"/>
      <c r="P405" s="29"/>
      <c r="Q405" s="29"/>
    </row>
    <row r="406">
      <c r="A406" s="31">
        <v>40.0</v>
      </c>
      <c r="B406" s="32" t="s">
        <v>510</v>
      </c>
      <c r="C406" s="31" t="s">
        <v>79</v>
      </c>
      <c r="D406" s="31" t="s">
        <v>52</v>
      </c>
      <c r="E406" s="33" t="str">
        <f t="array" ref="E406">XLOOKUP(D406,'Teams Page'!A:A,'Teams Page'!B:B)</f>
        <v>PHI</v>
      </c>
      <c r="F406" s="29" t="str">
        <f t="shared" si="1"/>
        <v>ORL</v>
      </c>
      <c r="G406" s="29"/>
      <c r="H406" s="29"/>
      <c r="I406" s="29"/>
      <c r="J406" s="29"/>
      <c r="K406" s="29"/>
      <c r="L406" s="29"/>
      <c r="M406" s="29"/>
      <c r="N406" s="29"/>
      <c r="O406" s="29"/>
      <c r="P406" s="29"/>
      <c r="Q406" s="29"/>
    </row>
    <row r="407">
      <c r="A407" s="31">
        <v>16.0</v>
      </c>
      <c r="B407" s="32" t="s">
        <v>511</v>
      </c>
      <c r="C407" s="31" t="s">
        <v>83</v>
      </c>
      <c r="D407" s="31" t="s">
        <v>52</v>
      </c>
      <c r="E407" s="33" t="str">
        <f t="array" ref="E407">XLOOKUP(D407,'Teams Page'!A:A,'Teams Page'!B:B)</f>
        <v>PHI</v>
      </c>
      <c r="F407" s="29" t="str">
        <f t="shared" si="1"/>
        <v>ORL</v>
      </c>
      <c r="G407" s="29"/>
      <c r="H407" s="29"/>
      <c r="I407" s="29"/>
      <c r="J407" s="29"/>
      <c r="K407" s="29"/>
      <c r="L407" s="29"/>
      <c r="M407" s="29"/>
      <c r="N407" s="29"/>
      <c r="O407" s="29"/>
      <c r="P407" s="29"/>
      <c r="Q407" s="29"/>
    </row>
    <row r="408">
      <c r="A408" s="31">
        <v>23.0</v>
      </c>
      <c r="B408" s="32" t="s">
        <v>512</v>
      </c>
      <c r="C408" s="31" t="s">
        <v>105</v>
      </c>
      <c r="D408" s="31" t="s">
        <v>40</v>
      </c>
      <c r="E408" s="33" t="str">
        <f t="array" ref="E408">XLOOKUP(D408,'Teams Page'!A:A,'Teams Page'!B:B)</f>
        <v>MEM</v>
      </c>
      <c r="F408" s="29" t="str">
        <f t="shared" si="1"/>
        <v>LAL</v>
      </c>
      <c r="G408" s="29"/>
      <c r="H408" s="29"/>
      <c r="I408" s="29"/>
      <c r="J408" s="29"/>
      <c r="K408" s="29"/>
      <c r="L408" s="29"/>
      <c r="M408" s="29"/>
      <c r="N408" s="29"/>
      <c r="O408" s="29"/>
      <c r="P408" s="29"/>
      <c r="Q408" s="29"/>
    </row>
    <row r="409">
      <c r="A409" s="31">
        <v>33.0</v>
      </c>
      <c r="B409" s="32" t="s">
        <v>513</v>
      </c>
      <c r="C409" s="31" t="s">
        <v>61</v>
      </c>
      <c r="D409" s="31" t="s">
        <v>52</v>
      </c>
      <c r="E409" s="33" t="str">
        <f t="array" ref="E409">XLOOKUP(D409,'Teams Page'!A:A,'Teams Page'!B:B)</f>
        <v>PHI</v>
      </c>
      <c r="F409" s="29" t="str">
        <f t="shared" si="1"/>
        <v>ORL</v>
      </c>
      <c r="G409" s="29"/>
      <c r="H409" s="29"/>
      <c r="I409" s="29"/>
      <c r="J409" s="29"/>
      <c r="K409" s="29"/>
      <c r="L409" s="29"/>
      <c r="M409" s="29"/>
      <c r="N409" s="29"/>
      <c r="O409" s="29"/>
      <c r="P409" s="29"/>
      <c r="Q409" s="29"/>
    </row>
    <row r="410">
      <c r="A410" s="31">
        <v>12.0</v>
      </c>
      <c r="B410" s="32" t="s">
        <v>514</v>
      </c>
      <c r="C410" s="31" t="s">
        <v>79</v>
      </c>
      <c r="D410" s="31" t="s">
        <v>52</v>
      </c>
      <c r="E410" s="33" t="str">
        <f t="array" ref="E410">XLOOKUP(D410,'Teams Page'!A:A,'Teams Page'!B:B)</f>
        <v>PHI</v>
      </c>
      <c r="F410" s="29" t="str">
        <f t="shared" si="1"/>
        <v>ORL</v>
      </c>
      <c r="G410" s="29"/>
      <c r="H410" s="29"/>
      <c r="I410" s="29"/>
      <c r="J410" s="29"/>
      <c r="K410" s="29"/>
      <c r="L410" s="29"/>
      <c r="M410" s="29"/>
      <c r="N410" s="29"/>
      <c r="O410" s="29"/>
      <c r="P410" s="29"/>
      <c r="Q410" s="29"/>
    </row>
    <row r="411">
      <c r="A411" s="31">
        <v>25.0</v>
      </c>
      <c r="B411" s="32" t="s">
        <v>515</v>
      </c>
      <c r="C411" s="31" t="s">
        <v>61</v>
      </c>
      <c r="D411" s="31" t="s">
        <v>52</v>
      </c>
      <c r="E411" s="33" t="str">
        <f t="array" ref="E411">XLOOKUP(D411,'Teams Page'!A:A,'Teams Page'!B:B)</f>
        <v>PHI</v>
      </c>
      <c r="F411" s="29" t="str">
        <f t="shared" si="1"/>
        <v>ORL</v>
      </c>
      <c r="G411" s="29"/>
      <c r="H411" s="29"/>
      <c r="I411" s="29"/>
      <c r="J411" s="29"/>
      <c r="K411" s="29"/>
      <c r="L411" s="29"/>
      <c r="M411" s="29"/>
      <c r="N411" s="29"/>
      <c r="O411" s="29"/>
      <c r="P411" s="29"/>
      <c r="Q411" s="29"/>
    </row>
    <row r="412">
      <c r="A412" s="31">
        <v>1.0</v>
      </c>
      <c r="B412" s="32" t="s">
        <v>516</v>
      </c>
      <c r="C412" s="31" t="s">
        <v>105</v>
      </c>
      <c r="D412" s="31" t="s">
        <v>33</v>
      </c>
      <c r="E412" s="33" t="str">
        <f t="array" ref="E412">XLOOKUP(D412,'Teams Page'!A:A,'Teams Page'!B:B)</f>
        <v>LAL</v>
      </c>
      <c r="F412" s="29" t="str">
        <f t="shared" si="1"/>
        <v>MEM</v>
      </c>
      <c r="G412" s="29"/>
      <c r="H412" s="29"/>
      <c r="I412" s="29"/>
      <c r="J412" s="29"/>
      <c r="K412" s="29"/>
      <c r="L412" s="29"/>
      <c r="M412" s="29"/>
      <c r="N412" s="29"/>
      <c r="O412" s="29"/>
      <c r="P412" s="29"/>
      <c r="Q412" s="29"/>
    </row>
    <row r="413">
      <c r="A413" s="31">
        <v>37.0</v>
      </c>
      <c r="B413" s="32" t="s">
        <v>517</v>
      </c>
      <c r="C413" s="31" t="s">
        <v>61</v>
      </c>
      <c r="D413" s="31" t="s">
        <v>50</v>
      </c>
      <c r="E413" s="33" t="str">
        <f t="array" ref="E413">XLOOKUP(D413,'Teams Page'!A:A,'Teams Page'!B:B)</f>
        <v>NOP</v>
      </c>
      <c r="F413" s="29" t="str">
        <f t="shared" si="1"/>
        <v>GSW</v>
      </c>
      <c r="G413" s="29"/>
      <c r="H413" s="29"/>
      <c r="I413" s="29"/>
      <c r="J413" s="29"/>
      <c r="K413" s="29"/>
      <c r="L413" s="29"/>
      <c r="M413" s="29"/>
      <c r="N413" s="29"/>
      <c r="O413" s="29"/>
      <c r="P413" s="29"/>
      <c r="Q413" s="29"/>
    </row>
    <row r="414">
      <c r="A414" s="31">
        <v>10.0</v>
      </c>
      <c r="B414" s="32" t="s">
        <v>518</v>
      </c>
      <c r="C414" s="31" t="s">
        <v>69</v>
      </c>
      <c r="D414" s="31" t="s">
        <v>34</v>
      </c>
      <c r="E414" s="33" t="str">
        <f t="array" ref="E414">XLOOKUP(D414,'Teams Page'!A:A,'Teams Page'!B:B)</f>
        <v>SAC</v>
      </c>
      <c r="F414" s="29" t="str">
        <f t="shared" si="1"/>
        <v>PHX</v>
      </c>
      <c r="G414" s="29"/>
      <c r="H414" s="29"/>
      <c r="I414" s="29"/>
      <c r="J414" s="29"/>
      <c r="K414" s="29"/>
      <c r="L414" s="29"/>
      <c r="M414" s="29"/>
      <c r="N414" s="29"/>
      <c r="O414" s="29"/>
      <c r="P414" s="29"/>
      <c r="Q414" s="29"/>
    </row>
    <row r="415">
      <c r="A415" s="31">
        <v>19.0</v>
      </c>
      <c r="B415" s="32" t="s">
        <v>519</v>
      </c>
      <c r="C415" s="31" t="s">
        <v>79</v>
      </c>
      <c r="D415" s="31" t="s">
        <v>44</v>
      </c>
      <c r="E415" s="33" t="str">
        <f t="array" ref="E415">XLOOKUP(D415,'Teams Page'!A:A,'Teams Page'!B:B)</f>
        <v>UTA</v>
      </c>
      <c r="F415" s="29" t="str">
        <f t="shared" si="1"/>
        <v>LAC</v>
      </c>
      <c r="G415" s="29"/>
      <c r="H415" s="29"/>
      <c r="I415" s="29"/>
      <c r="J415" s="29"/>
      <c r="K415" s="29"/>
      <c r="L415" s="29"/>
      <c r="M415" s="29"/>
      <c r="N415" s="29"/>
      <c r="O415" s="29"/>
      <c r="P415" s="29"/>
      <c r="Q415" s="29"/>
    </row>
    <row r="416">
      <c r="A416" s="31">
        <v>0.0</v>
      </c>
      <c r="B416" s="32" t="s">
        <v>520</v>
      </c>
      <c r="C416" s="31" t="s">
        <v>61</v>
      </c>
      <c r="D416" s="31" t="s">
        <v>28</v>
      </c>
      <c r="E416" s="33" t="str">
        <f t="array" ref="E416">XLOOKUP(D416,'Teams Page'!A:A,'Teams Page'!B:B)</f>
        <v>HOU</v>
      </c>
      <c r="F416" s="29" t="str">
        <f t="shared" si="1"/>
        <v>POR</v>
      </c>
      <c r="G416" s="29"/>
      <c r="H416" s="29"/>
      <c r="I416" s="29"/>
      <c r="J416" s="29"/>
      <c r="K416" s="29"/>
      <c r="L416" s="29"/>
      <c r="M416" s="29"/>
      <c r="N416" s="29"/>
      <c r="O416" s="29"/>
      <c r="P416" s="29"/>
      <c r="Q416" s="29"/>
    </row>
    <row r="417">
      <c r="A417" s="31">
        <v>21.0</v>
      </c>
      <c r="B417" s="32" t="s">
        <v>521</v>
      </c>
      <c r="C417" s="31" t="s">
        <v>79</v>
      </c>
      <c r="D417" s="31" t="s">
        <v>30</v>
      </c>
      <c r="E417" s="33" t="str">
        <f t="array" ref="E417">XLOOKUP(D417,'Teams Page'!A:A,'Teams Page'!B:B)</f>
        <v>CHI</v>
      </c>
      <c r="F417" s="29" t="str">
        <f t="shared" si="1"/>
        <v>WAS</v>
      </c>
      <c r="G417" s="29"/>
      <c r="H417" s="29"/>
      <c r="I417" s="29"/>
      <c r="J417" s="29"/>
      <c r="K417" s="29"/>
      <c r="L417" s="29"/>
      <c r="M417" s="29"/>
      <c r="N417" s="29"/>
      <c r="O417" s="29"/>
      <c r="P417" s="29"/>
      <c r="Q417" s="29"/>
    </row>
    <row r="418">
      <c r="A418" s="31">
        <v>1.0</v>
      </c>
      <c r="B418" s="32" t="s">
        <v>522</v>
      </c>
      <c r="C418" s="31" t="s">
        <v>61</v>
      </c>
      <c r="D418" s="31" t="s">
        <v>52</v>
      </c>
      <c r="E418" s="33" t="str">
        <f t="array" ref="E418">XLOOKUP(D418,'Teams Page'!A:A,'Teams Page'!B:B)</f>
        <v>PHI</v>
      </c>
      <c r="F418" s="29" t="str">
        <f t="shared" si="1"/>
        <v>ORL</v>
      </c>
      <c r="G418" s="29"/>
      <c r="H418" s="29"/>
      <c r="I418" s="29"/>
      <c r="J418" s="29"/>
      <c r="K418" s="29"/>
      <c r="L418" s="29"/>
      <c r="M418" s="29"/>
      <c r="N418" s="29"/>
      <c r="O418" s="29"/>
      <c r="P418" s="29"/>
      <c r="Q418" s="29"/>
    </row>
    <row r="419">
      <c r="A419" s="31">
        <v>20.0</v>
      </c>
      <c r="B419" s="32" t="s">
        <v>523</v>
      </c>
      <c r="C419" s="31" t="s">
        <v>79</v>
      </c>
      <c r="D419" s="31" t="s">
        <v>48</v>
      </c>
      <c r="E419" s="33" t="str">
        <f t="array" ref="E419">XLOOKUP(D419,'Teams Page'!A:A,'Teams Page'!B:B)</f>
        <v>GSW</v>
      </c>
      <c r="F419" s="29" t="str">
        <f t="shared" si="1"/>
        <v>NOP</v>
      </c>
      <c r="G419" s="29"/>
      <c r="H419" s="29"/>
      <c r="I419" s="29"/>
      <c r="J419" s="29"/>
      <c r="K419" s="29"/>
      <c r="L419" s="29"/>
      <c r="M419" s="29"/>
      <c r="N419" s="29"/>
      <c r="O419" s="29"/>
      <c r="P419" s="29"/>
      <c r="Q419" s="29"/>
    </row>
    <row r="420">
      <c r="A420" s="31">
        <v>5.0</v>
      </c>
      <c r="B420" s="32" t="s">
        <v>524</v>
      </c>
      <c r="C420" s="31" t="s">
        <v>79</v>
      </c>
      <c r="D420" s="31" t="s">
        <v>52</v>
      </c>
      <c r="E420" s="33" t="str">
        <f t="array" ref="E420">XLOOKUP(D420,'Teams Page'!A:A,'Teams Page'!B:B)</f>
        <v>PHI</v>
      </c>
      <c r="F420" s="29" t="str">
        <f t="shared" si="1"/>
        <v>ORL</v>
      </c>
      <c r="G420" s="29"/>
      <c r="H420" s="29"/>
      <c r="I420" s="29"/>
      <c r="J420" s="29"/>
      <c r="K420" s="29"/>
      <c r="L420" s="29"/>
      <c r="M420" s="29"/>
      <c r="N420" s="29"/>
      <c r="O420" s="29"/>
      <c r="P420" s="29"/>
      <c r="Q420" s="29"/>
    </row>
    <row r="421">
      <c r="A421" s="31">
        <v>44.0</v>
      </c>
      <c r="B421" s="32" t="s">
        <v>525</v>
      </c>
      <c r="C421" s="31" t="s">
        <v>69</v>
      </c>
      <c r="D421" s="31" t="s">
        <v>52</v>
      </c>
      <c r="E421" s="33" t="str">
        <f t="array" ref="E421">XLOOKUP(D421,'Teams Page'!A:A,'Teams Page'!B:B)</f>
        <v>PHI</v>
      </c>
      <c r="F421" s="29" t="str">
        <f t="shared" si="1"/>
        <v>ORL</v>
      </c>
      <c r="G421" s="29"/>
      <c r="H421" s="29"/>
      <c r="I421" s="29"/>
      <c r="J421" s="29"/>
      <c r="K421" s="29"/>
      <c r="L421" s="29"/>
      <c r="M421" s="29"/>
      <c r="N421" s="29"/>
      <c r="O421" s="29"/>
      <c r="P421" s="29"/>
      <c r="Q421" s="29"/>
    </row>
    <row r="422">
      <c r="A422" s="31">
        <v>25.0</v>
      </c>
      <c r="B422" s="32" t="s">
        <v>526</v>
      </c>
      <c r="C422" s="31" t="s">
        <v>61</v>
      </c>
      <c r="D422" s="31" t="s">
        <v>31</v>
      </c>
      <c r="E422" s="33" t="str">
        <f t="array" ref="E422">XLOOKUP(D422,'Teams Page'!A:A,'Teams Page'!B:B)</f>
        <v>ORL</v>
      </c>
      <c r="F422" s="29" t="str">
        <f t="shared" si="1"/>
        <v>PHI</v>
      </c>
      <c r="G422" s="29"/>
      <c r="H422" s="29"/>
      <c r="I422" s="29"/>
      <c r="J422" s="29"/>
      <c r="K422" s="29"/>
      <c r="L422" s="29"/>
      <c r="M422" s="29"/>
      <c r="N422" s="29"/>
      <c r="O422" s="29"/>
      <c r="P422" s="29"/>
      <c r="Q422" s="29"/>
    </row>
    <row r="423">
      <c r="A423" s="31">
        <v>17.0</v>
      </c>
      <c r="B423" s="32" t="s">
        <v>527</v>
      </c>
      <c r="C423" s="31" t="s">
        <v>105</v>
      </c>
      <c r="D423" s="31" t="s">
        <v>38</v>
      </c>
      <c r="E423" s="33" t="str">
        <f t="array" ref="E423">XLOOKUP(D423,'Teams Page'!A:A,'Teams Page'!B:B)</f>
        <v>BKN</v>
      </c>
      <c r="F423" s="29" t="str">
        <f t="shared" si="1"/>
        <v>NYK</v>
      </c>
      <c r="G423" s="29"/>
      <c r="H423" s="29"/>
      <c r="I423" s="29"/>
      <c r="J423" s="29"/>
      <c r="K423" s="29"/>
      <c r="L423" s="29"/>
      <c r="M423" s="29"/>
      <c r="N423" s="29"/>
      <c r="O423" s="29"/>
      <c r="P423" s="29"/>
      <c r="Q423" s="29"/>
    </row>
    <row r="424">
      <c r="A424" s="31">
        <v>0.0</v>
      </c>
      <c r="B424" s="32" t="s">
        <v>528</v>
      </c>
      <c r="C424" s="31" t="s">
        <v>83</v>
      </c>
      <c r="D424" s="31" t="s">
        <v>50</v>
      </c>
      <c r="E424" s="33" t="str">
        <f t="array" ref="E424">XLOOKUP(D424,'Teams Page'!A:A,'Teams Page'!B:B)</f>
        <v>NOP</v>
      </c>
      <c r="F424" s="29" t="str">
        <f t="shared" si="1"/>
        <v>GSW</v>
      </c>
      <c r="G424" s="29"/>
      <c r="H424" s="29"/>
      <c r="I424" s="29"/>
      <c r="J424" s="29"/>
      <c r="K424" s="29"/>
      <c r="L424" s="29"/>
      <c r="M424" s="29"/>
      <c r="N424" s="29"/>
      <c r="O424" s="29"/>
      <c r="P424" s="29"/>
      <c r="Q424" s="29"/>
    </row>
    <row r="425">
      <c r="A425" s="31">
        <v>28.0</v>
      </c>
      <c r="B425" s="32" t="s">
        <v>529</v>
      </c>
      <c r="C425" s="31" t="s">
        <v>69</v>
      </c>
      <c r="D425" s="31" t="s">
        <v>28</v>
      </c>
      <c r="E425" s="33" t="str">
        <f t="array" ref="E425">XLOOKUP(D425,'Teams Page'!A:A,'Teams Page'!B:B)</f>
        <v>HOU</v>
      </c>
      <c r="F425" s="29" t="str">
        <f t="shared" si="1"/>
        <v>POR</v>
      </c>
      <c r="G425" s="29"/>
      <c r="H425" s="29"/>
      <c r="I425" s="29"/>
      <c r="J425" s="29"/>
      <c r="K425" s="29"/>
      <c r="L425" s="29"/>
      <c r="M425" s="29"/>
      <c r="N425" s="29"/>
      <c r="O425" s="29"/>
      <c r="P425" s="29"/>
      <c r="Q425" s="29"/>
    </row>
    <row r="426">
      <c r="A426" s="31">
        <v>39.0</v>
      </c>
      <c r="B426" s="32" t="s">
        <v>530</v>
      </c>
      <c r="C426" s="31" t="s">
        <v>105</v>
      </c>
      <c r="D426" s="31" t="s">
        <v>52</v>
      </c>
      <c r="E426" s="33" t="str">
        <f t="array" ref="E426">XLOOKUP(D426,'Teams Page'!A:A,'Teams Page'!B:B)</f>
        <v>PHI</v>
      </c>
      <c r="F426" s="29" t="str">
        <f t="shared" si="1"/>
        <v>ORL</v>
      </c>
      <c r="G426" s="29"/>
      <c r="H426" s="29"/>
      <c r="I426" s="29"/>
      <c r="J426" s="29"/>
      <c r="K426" s="29"/>
      <c r="L426" s="29"/>
      <c r="M426" s="29"/>
      <c r="N426" s="29"/>
      <c r="O426" s="29"/>
      <c r="P426" s="29"/>
      <c r="Q426" s="29"/>
    </row>
    <row r="427">
      <c r="A427" s="31">
        <v>2.0</v>
      </c>
      <c r="B427" s="32" t="s">
        <v>531</v>
      </c>
      <c r="C427" s="31" t="s">
        <v>105</v>
      </c>
      <c r="D427" s="31" t="s">
        <v>44</v>
      </c>
      <c r="E427" s="33" t="str">
        <f t="array" ref="E427">XLOOKUP(D427,'Teams Page'!A:A,'Teams Page'!B:B)</f>
        <v>UTA</v>
      </c>
      <c r="F427" s="29" t="str">
        <f t="shared" si="1"/>
        <v>LAC</v>
      </c>
      <c r="G427" s="29"/>
      <c r="H427" s="29"/>
      <c r="I427" s="29"/>
      <c r="J427" s="29"/>
      <c r="K427" s="29"/>
      <c r="L427" s="29"/>
      <c r="M427" s="29"/>
      <c r="N427" s="29"/>
      <c r="O427" s="29"/>
      <c r="P427" s="29"/>
      <c r="Q427" s="29"/>
    </row>
    <row r="428">
      <c r="A428" s="31">
        <v>20.0</v>
      </c>
      <c r="B428" s="32" t="s">
        <v>532</v>
      </c>
      <c r="C428" s="31" t="s">
        <v>105</v>
      </c>
      <c r="D428" s="31" t="s">
        <v>37</v>
      </c>
      <c r="E428" s="33" t="str">
        <f t="array" ref="E428">XLOOKUP(D428,'Teams Page'!A:A,'Teams Page'!B:B)</f>
        <v>WAS</v>
      </c>
      <c r="F428" s="29" t="str">
        <f t="shared" si="1"/>
        <v>CHI</v>
      </c>
      <c r="G428" s="29"/>
      <c r="H428" s="29"/>
      <c r="I428" s="29"/>
      <c r="J428" s="29"/>
      <c r="K428" s="29"/>
      <c r="L428" s="29"/>
      <c r="M428" s="29"/>
      <c r="N428" s="29"/>
      <c r="O428" s="29"/>
      <c r="P428" s="29"/>
      <c r="Q428" s="29"/>
    </row>
    <row r="429">
      <c r="A429" s="31">
        <v>20.0</v>
      </c>
      <c r="B429" s="32" t="s">
        <v>533</v>
      </c>
      <c r="C429" s="31" t="s">
        <v>79</v>
      </c>
      <c r="D429" s="31" t="s">
        <v>38</v>
      </c>
      <c r="E429" s="33" t="str">
        <f t="array" ref="E429">XLOOKUP(D429,'Teams Page'!A:A,'Teams Page'!B:B)</f>
        <v>BKN</v>
      </c>
      <c r="F429" s="29" t="str">
        <f t="shared" si="1"/>
        <v>NYK</v>
      </c>
      <c r="G429" s="29"/>
      <c r="H429" s="29"/>
      <c r="I429" s="29"/>
      <c r="J429" s="29"/>
      <c r="K429" s="29"/>
      <c r="L429" s="29"/>
      <c r="M429" s="29"/>
      <c r="N429" s="29"/>
      <c r="O429" s="29"/>
      <c r="P429" s="29"/>
      <c r="Q429" s="29"/>
    </row>
    <row r="430">
      <c r="A430" s="31">
        <v>23.0</v>
      </c>
      <c r="B430" s="32" t="s">
        <v>534</v>
      </c>
      <c r="C430" s="31" t="s">
        <v>105</v>
      </c>
      <c r="D430" s="31" t="s">
        <v>52</v>
      </c>
      <c r="E430" s="33" t="str">
        <f t="array" ref="E430">XLOOKUP(D430,'Teams Page'!A:A,'Teams Page'!B:B)</f>
        <v>PHI</v>
      </c>
      <c r="F430" s="29" t="str">
        <f t="shared" si="1"/>
        <v>ORL</v>
      </c>
      <c r="G430" s="29"/>
      <c r="H430" s="29"/>
      <c r="I430" s="29"/>
      <c r="J430" s="29"/>
      <c r="K430" s="29"/>
      <c r="L430" s="29"/>
      <c r="M430" s="29"/>
      <c r="N430" s="29"/>
      <c r="O430" s="29"/>
      <c r="P430" s="29"/>
      <c r="Q430" s="29"/>
    </row>
    <row r="431">
      <c r="A431" s="31">
        <v>23.0</v>
      </c>
      <c r="B431" s="32" t="s">
        <v>535</v>
      </c>
      <c r="C431" s="31" t="s">
        <v>83</v>
      </c>
      <c r="D431" s="31" t="s">
        <v>42</v>
      </c>
      <c r="E431" s="33" t="str">
        <f t="array" ref="E431">XLOOKUP(D431,'Teams Page'!A:A,'Teams Page'!B:B)</f>
        <v>PHX</v>
      </c>
      <c r="F431" s="29" t="str">
        <f t="shared" si="1"/>
        <v>SAC</v>
      </c>
      <c r="G431" s="29"/>
      <c r="H431" s="29"/>
      <c r="I431" s="29"/>
      <c r="J431" s="29"/>
      <c r="K431" s="29"/>
      <c r="L431" s="29"/>
      <c r="M431" s="29"/>
      <c r="N431" s="29"/>
      <c r="O431" s="29"/>
      <c r="P431" s="29"/>
      <c r="Q431" s="29"/>
    </row>
    <row r="432">
      <c r="A432" s="31">
        <v>10.0</v>
      </c>
      <c r="B432" s="32" t="s">
        <v>536</v>
      </c>
      <c r="C432" s="31" t="s">
        <v>83</v>
      </c>
      <c r="D432" s="31" t="s">
        <v>42</v>
      </c>
      <c r="E432" s="33" t="str">
        <f t="array" ref="E432">XLOOKUP(D432,'Teams Page'!A:A,'Teams Page'!B:B)</f>
        <v>PHX</v>
      </c>
      <c r="F432" s="29" t="str">
        <f t="shared" si="1"/>
        <v>SAC</v>
      </c>
      <c r="G432" s="29"/>
      <c r="H432" s="29"/>
      <c r="I432" s="29"/>
      <c r="J432" s="29"/>
      <c r="K432" s="29"/>
      <c r="L432" s="29"/>
      <c r="M432" s="29"/>
      <c r="N432" s="29"/>
      <c r="O432" s="29"/>
      <c r="P432" s="29"/>
      <c r="Q432" s="29"/>
    </row>
    <row r="433">
      <c r="A433" s="31">
        <v>10.0</v>
      </c>
      <c r="B433" s="32" t="s">
        <v>537</v>
      </c>
      <c r="C433" s="31" t="s">
        <v>79</v>
      </c>
      <c r="D433" s="31" t="s">
        <v>38</v>
      </c>
      <c r="E433" s="33" t="str">
        <f t="array" ref="E433">XLOOKUP(D433,'Teams Page'!A:A,'Teams Page'!B:B)</f>
        <v>BKN</v>
      </c>
      <c r="F433" s="29" t="str">
        <f t="shared" si="1"/>
        <v>NYK</v>
      </c>
      <c r="G433" s="29"/>
      <c r="H433" s="29"/>
      <c r="I433" s="29"/>
      <c r="J433" s="29"/>
      <c r="K433" s="29"/>
      <c r="L433" s="29"/>
      <c r="M433" s="29"/>
      <c r="N433" s="29"/>
      <c r="O433" s="29"/>
      <c r="P433" s="29"/>
      <c r="Q433" s="29"/>
    </row>
    <row r="434">
      <c r="A434" s="31">
        <v>1.0</v>
      </c>
      <c r="B434" s="32" t="s">
        <v>538</v>
      </c>
      <c r="C434" s="31" t="s">
        <v>83</v>
      </c>
      <c r="D434" s="31" t="s">
        <v>55</v>
      </c>
      <c r="E434" s="33" t="str">
        <f t="array" ref="E434">XLOOKUP(D434,'Teams Page'!A:A,'Teams Page'!B:B)</f>
        <v>POR</v>
      </c>
      <c r="F434" s="29" t="str">
        <f t="shared" si="1"/>
        <v>HOU</v>
      </c>
      <c r="G434" s="29"/>
      <c r="H434" s="29"/>
      <c r="I434" s="29"/>
      <c r="J434" s="29"/>
      <c r="K434" s="29"/>
      <c r="L434" s="29"/>
      <c r="M434" s="29"/>
      <c r="N434" s="29"/>
      <c r="O434" s="29"/>
      <c r="P434" s="29"/>
      <c r="Q434" s="29"/>
    </row>
    <row r="435">
      <c r="A435" s="31">
        <v>45.0</v>
      </c>
      <c r="B435" s="32" t="s">
        <v>539</v>
      </c>
      <c r="C435" s="31" t="s">
        <v>69</v>
      </c>
      <c r="D435" s="31" t="s">
        <v>47</v>
      </c>
      <c r="E435" s="33" t="str">
        <f t="array" ref="E435">XLOOKUP(D435,'Teams Page'!A:A,'Teams Page'!B:B)</f>
        <v>NYK</v>
      </c>
      <c r="F435" s="29" t="str">
        <f t="shared" si="1"/>
        <v>BKN</v>
      </c>
      <c r="G435" s="29"/>
      <c r="H435" s="29"/>
      <c r="I435" s="29"/>
      <c r="J435" s="29"/>
      <c r="K435" s="29"/>
      <c r="L435" s="29"/>
      <c r="M435" s="29"/>
      <c r="N435" s="29"/>
      <c r="O435" s="29"/>
      <c r="P435" s="29"/>
      <c r="Q435" s="29"/>
    </row>
    <row r="436">
      <c r="A436" s="31">
        <v>20.0</v>
      </c>
      <c r="B436" s="32" t="s">
        <v>540</v>
      </c>
      <c r="C436" s="31" t="s">
        <v>69</v>
      </c>
      <c r="D436" s="31" t="s">
        <v>42</v>
      </c>
      <c r="E436" s="33" t="str">
        <f t="array" ref="E436">XLOOKUP(D436,'Teams Page'!A:A,'Teams Page'!B:B)</f>
        <v>PHX</v>
      </c>
      <c r="F436" s="29" t="str">
        <f t="shared" si="1"/>
        <v>SAC</v>
      </c>
      <c r="G436" s="29"/>
      <c r="H436" s="29"/>
      <c r="I436" s="29"/>
      <c r="J436" s="29"/>
      <c r="K436" s="29"/>
      <c r="L436" s="29"/>
      <c r="M436" s="29"/>
      <c r="N436" s="29"/>
      <c r="O436" s="29"/>
      <c r="P436" s="29"/>
      <c r="Q436" s="29"/>
    </row>
    <row r="437">
      <c r="A437" s="31">
        <v>18.0</v>
      </c>
      <c r="B437" s="32" t="s">
        <v>541</v>
      </c>
      <c r="C437" s="31" t="s">
        <v>61</v>
      </c>
      <c r="D437" s="31" t="s">
        <v>42</v>
      </c>
      <c r="E437" s="33" t="str">
        <f t="array" ref="E437">XLOOKUP(D437,'Teams Page'!A:A,'Teams Page'!B:B)</f>
        <v>PHX</v>
      </c>
      <c r="F437" s="29" t="str">
        <f t="shared" si="1"/>
        <v>SAC</v>
      </c>
      <c r="G437" s="29"/>
      <c r="H437" s="29"/>
      <c r="I437" s="29"/>
      <c r="J437" s="29"/>
      <c r="K437" s="29"/>
      <c r="L437" s="29"/>
      <c r="M437" s="29"/>
      <c r="N437" s="29"/>
      <c r="O437" s="29"/>
      <c r="P437" s="29"/>
      <c r="Q437" s="29"/>
    </row>
    <row r="438">
      <c r="A438" s="31">
        <v>36.0</v>
      </c>
      <c r="B438" s="32" t="s">
        <v>542</v>
      </c>
      <c r="C438" s="31" t="s">
        <v>105</v>
      </c>
      <c r="D438" s="31" t="s">
        <v>40</v>
      </c>
      <c r="E438" s="33" t="str">
        <f t="array" ref="E438">XLOOKUP(D438,'Teams Page'!A:A,'Teams Page'!B:B)</f>
        <v>MEM</v>
      </c>
      <c r="F438" s="29" t="str">
        <f t="shared" si="1"/>
        <v>LAL</v>
      </c>
      <c r="G438" s="29"/>
      <c r="H438" s="29"/>
      <c r="I438" s="29"/>
      <c r="J438" s="29"/>
      <c r="K438" s="29"/>
      <c r="L438" s="29"/>
      <c r="M438" s="29"/>
      <c r="N438" s="29"/>
      <c r="O438" s="29"/>
      <c r="P438" s="29"/>
      <c r="Q438" s="29"/>
    </row>
    <row r="439">
      <c r="A439" s="31">
        <v>4.0</v>
      </c>
      <c r="B439" s="32" t="s">
        <v>543</v>
      </c>
      <c r="C439" s="31" t="s">
        <v>105</v>
      </c>
      <c r="D439" s="31" t="s">
        <v>38</v>
      </c>
      <c r="E439" s="33" t="str">
        <f t="array" ref="E439">XLOOKUP(D439,'Teams Page'!A:A,'Teams Page'!B:B)</f>
        <v>BKN</v>
      </c>
      <c r="F439" s="29" t="str">
        <f t="shared" si="1"/>
        <v>NYK</v>
      </c>
      <c r="G439" s="29"/>
      <c r="H439" s="29"/>
      <c r="I439" s="29"/>
      <c r="J439" s="29"/>
      <c r="K439" s="29"/>
      <c r="L439" s="29"/>
      <c r="M439" s="29"/>
      <c r="N439" s="29"/>
      <c r="O439" s="29"/>
      <c r="P439" s="29"/>
      <c r="Q439" s="29"/>
    </row>
    <row r="440">
      <c r="A440" s="31">
        <v>9.0</v>
      </c>
      <c r="B440" s="32" t="s">
        <v>544</v>
      </c>
      <c r="C440" s="31" t="s">
        <v>83</v>
      </c>
      <c r="D440" s="31" t="s">
        <v>46</v>
      </c>
      <c r="E440" s="33" t="str">
        <f t="array" ref="E440">XLOOKUP(D440,'Teams Page'!A:A,'Teams Page'!B:B)</f>
        <v>MIA</v>
      </c>
      <c r="F440" s="29" t="str">
        <f t="shared" si="1"/>
        <v>TOR</v>
      </c>
      <c r="G440" s="29"/>
      <c r="H440" s="29"/>
      <c r="I440" s="29"/>
      <c r="J440" s="29"/>
      <c r="K440" s="29"/>
      <c r="L440" s="29"/>
      <c r="M440" s="29"/>
      <c r="N440" s="29"/>
      <c r="O440" s="29"/>
      <c r="P440" s="29"/>
      <c r="Q440" s="29"/>
    </row>
    <row r="441">
      <c r="A441" s="31">
        <v>14.0</v>
      </c>
      <c r="B441" s="32" t="s">
        <v>545</v>
      </c>
      <c r="C441" s="31" t="s">
        <v>105</v>
      </c>
      <c r="D441" s="31" t="s">
        <v>35</v>
      </c>
      <c r="E441" s="33" t="str">
        <f t="array" ref="E441">XLOOKUP(D441,'Teams Page'!A:A,'Teams Page'!B:B)</f>
        <v>CHA</v>
      </c>
      <c r="F441" s="29" t="str">
        <f t="shared" si="1"/>
        <v>BOS</v>
      </c>
      <c r="G441" s="29"/>
      <c r="H441" s="29"/>
      <c r="I441" s="29"/>
      <c r="J441" s="29"/>
      <c r="K441" s="29"/>
      <c r="L441" s="29"/>
      <c r="M441" s="29"/>
      <c r="N441" s="29"/>
      <c r="O441" s="29"/>
      <c r="P441" s="29"/>
      <c r="Q441" s="29"/>
    </row>
    <row r="442">
      <c r="A442" s="31">
        <v>25.0</v>
      </c>
      <c r="B442" s="32" t="s">
        <v>546</v>
      </c>
      <c r="C442" s="31" t="s">
        <v>69</v>
      </c>
      <c r="D442" s="31" t="s">
        <v>39</v>
      </c>
      <c r="E442" s="33" t="str">
        <f t="array" ref="E442">XLOOKUP(D442,'Teams Page'!A:A,'Teams Page'!B:B)</f>
        <v>IND</v>
      </c>
      <c r="F442" s="29" t="str">
        <f t="shared" si="1"/>
        <v>CLE</v>
      </c>
      <c r="G442" s="29"/>
      <c r="H442" s="29"/>
      <c r="I442" s="29"/>
      <c r="J442" s="29"/>
      <c r="K442" s="29"/>
      <c r="L442" s="29"/>
      <c r="M442" s="29"/>
      <c r="N442" s="29"/>
      <c r="O442" s="29"/>
      <c r="P442" s="29"/>
      <c r="Q442" s="29"/>
    </row>
    <row r="443">
      <c r="A443" s="31">
        <v>11.0</v>
      </c>
      <c r="B443" s="32" t="s">
        <v>547</v>
      </c>
      <c r="C443" s="31" t="s">
        <v>105</v>
      </c>
      <c r="D443" s="31" t="s">
        <v>55</v>
      </c>
      <c r="E443" s="33" t="str">
        <f t="array" ref="E443">XLOOKUP(D443,'Teams Page'!A:A,'Teams Page'!B:B)</f>
        <v>POR</v>
      </c>
      <c r="F443" s="29" t="str">
        <f t="shared" si="1"/>
        <v>HOU</v>
      </c>
      <c r="G443" s="29"/>
      <c r="H443" s="29"/>
      <c r="I443" s="29"/>
      <c r="J443" s="29"/>
      <c r="K443" s="29"/>
      <c r="L443" s="29"/>
      <c r="M443" s="29"/>
      <c r="N443" s="29"/>
      <c r="O443" s="29"/>
      <c r="P443" s="29"/>
      <c r="Q443" s="29"/>
    </row>
    <row r="444">
      <c r="A444" s="31">
        <v>9.0</v>
      </c>
      <c r="B444" s="32" t="s">
        <v>548</v>
      </c>
      <c r="C444" s="31" t="s">
        <v>79</v>
      </c>
      <c r="D444" s="31" t="s">
        <v>55</v>
      </c>
      <c r="E444" s="33" t="str">
        <f t="array" ref="E444">XLOOKUP(D444,'Teams Page'!A:A,'Teams Page'!B:B)</f>
        <v>POR</v>
      </c>
      <c r="F444" s="29" t="str">
        <f t="shared" si="1"/>
        <v>HOU</v>
      </c>
      <c r="G444" s="29"/>
      <c r="H444" s="29"/>
      <c r="I444" s="29"/>
      <c r="J444" s="29"/>
      <c r="K444" s="29"/>
      <c r="L444" s="29"/>
      <c r="M444" s="29"/>
      <c r="N444" s="29"/>
      <c r="O444" s="29"/>
      <c r="P444" s="29"/>
      <c r="Q444" s="29"/>
    </row>
    <row r="445">
      <c r="A445" s="31">
        <v>0.0</v>
      </c>
      <c r="B445" s="32" t="s">
        <v>549</v>
      </c>
      <c r="C445" s="31" t="s">
        <v>105</v>
      </c>
      <c r="D445" s="31" t="s">
        <v>55</v>
      </c>
      <c r="E445" s="33" t="str">
        <f t="array" ref="E445">XLOOKUP(D445,'Teams Page'!A:A,'Teams Page'!B:B)</f>
        <v>POR</v>
      </c>
      <c r="F445" s="29" t="str">
        <f t="shared" si="1"/>
        <v>HOU</v>
      </c>
      <c r="G445" s="29"/>
      <c r="H445" s="29"/>
      <c r="I445" s="29"/>
      <c r="J445" s="29"/>
      <c r="K445" s="29"/>
      <c r="L445" s="29"/>
      <c r="M445" s="29"/>
      <c r="N445" s="29"/>
      <c r="O445" s="29"/>
      <c r="P445" s="29"/>
      <c r="Q445" s="29"/>
    </row>
    <row r="446">
      <c r="A446" s="31">
        <v>10.0</v>
      </c>
      <c r="B446" s="32" t="s">
        <v>550</v>
      </c>
      <c r="C446" s="31" t="s">
        <v>61</v>
      </c>
      <c r="D446" s="31" t="s">
        <v>41</v>
      </c>
      <c r="E446" s="33" t="str">
        <f t="array" ref="E446">XLOOKUP(D446,'Teams Page'!A:A,'Teams Page'!B:B)</f>
        <v>SAS</v>
      </c>
      <c r="F446" s="29" t="str">
        <f t="shared" si="1"/>
        <v>DEN</v>
      </c>
      <c r="G446" s="29"/>
      <c r="H446" s="29"/>
      <c r="I446" s="29"/>
      <c r="J446" s="29"/>
      <c r="K446" s="29"/>
      <c r="L446" s="29"/>
      <c r="M446" s="29"/>
      <c r="N446" s="29"/>
      <c r="O446" s="29"/>
      <c r="P446" s="29"/>
      <c r="Q446" s="29"/>
    </row>
    <row r="447">
      <c r="A447" s="31">
        <v>11.0</v>
      </c>
      <c r="B447" s="32" t="s">
        <v>551</v>
      </c>
      <c r="C447" s="31" t="s">
        <v>83</v>
      </c>
      <c r="D447" s="31" t="s">
        <v>52</v>
      </c>
      <c r="E447" s="33" t="str">
        <f t="array" ref="E447">XLOOKUP(D447,'Teams Page'!A:A,'Teams Page'!B:B)</f>
        <v>PHI</v>
      </c>
      <c r="F447" s="29" t="str">
        <f t="shared" si="1"/>
        <v>ORL</v>
      </c>
      <c r="G447" s="29"/>
      <c r="H447" s="29"/>
      <c r="I447" s="29"/>
      <c r="J447" s="29"/>
      <c r="K447" s="29"/>
      <c r="L447" s="29"/>
      <c r="M447" s="29"/>
      <c r="N447" s="29"/>
      <c r="O447" s="29"/>
      <c r="P447" s="29"/>
      <c r="Q447" s="29"/>
    </row>
    <row r="448">
      <c r="A448" s="31">
        <v>77.0</v>
      </c>
      <c r="B448" s="32" t="s">
        <v>552</v>
      </c>
      <c r="C448" s="31" t="s">
        <v>61</v>
      </c>
      <c r="D448" s="31" t="s">
        <v>32</v>
      </c>
      <c r="E448" s="33" t="str">
        <f t="array" ref="E448">XLOOKUP(D448,'Teams Page'!A:A,'Teams Page'!B:B)</f>
        <v>BOS</v>
      </c>
      <c r="F448" s="29" t="str">
        <f t="shared" si="1"/>
        <v>CHA</v>
      </c>
      <c r="G448" s="29"/>
      <c r="H448" s="29"/>
      <c r="I448" s="29"/>
      <c r="J448" s="29"/>
      <c r="K448" s="29"/>
      <c r="L448" s="29"/>
      <c r="M448" s="29"/>
      <c r="N448" s="29"/>
      <c r="O448" s="29"/>
      <c r="P448" s="29"/>
      <c r="Q448" s="29"/>
    </row>
    <row r="449">
      <c r="A449" s="31">
        <v>28.0</v>
      </c>
      <c r="B449" s="32" t="s">
        <v>553</v>
      </c>
      <c r="C449" s="31" t="s">
        <v>69</v>
      </c>
      <c r="D449" s="31" t="s">
        <v>53</v>
      </c>
      <c r="E449" s="33" t="str">
        <f t="array" ref="E449">XLOOKUP(D449,'Teams Page'!A:A,'Teams Page'!B:B)</f>
        <v>DET</v>
      </c>
      <c r="F449" s="29" t="str">
        <f t="shared" si="1"/>
        <v>DAL</v>
      </c>
      <c r="G449" s="29"/>
      <c r="H449" s="29"/>
      <c r="I449" s="29"/>
      <c r="J449" s="29"/>
      <c r="K449" s="29"/>
      <c r="L449" s="29"/>
      <c r="M449" s="29"/>
      <c r="N449" s="29"/>
      <c r="O449" s="29"/>
      <c r="P449" s="29"/>
      <c r="Q449" s="29"/>
    </row>
    <row r="450">
      <c r="A450" s="31">
        <v>24.0</v>
      </c>
      <c r="B450" s="32" t="s">
        <v>554</v>
      </c>
      <c r="C450" s="31" t="s">
        <v>61</v>
      </c>
      <c r="D450" s="31" t="s">
        <v>55</v>
      </c>
      <c r="E450" s="33" t="str">
        <f t="array" ref="E450">XLOOKUP(D450,'Teams Page'!A:A,'Teams Page'!B:B)</f>
        <v>POR</v>
      </c>
      <c r="F450" s="29" t="str">
        <f t="shared" si="1"/>
        <v>HOU</v>
      </c>
      <c r="G450" s="29"/>
      <c r="H450" s="29"/>
      <c r="I450" s="29"/>
      <c r="J450" s="29"/>
      <c r="K450" s="29"/>
      <c r="L450" s="29"/>
      <c r="M450" s="29"/>
      <c r="N450" s="29"/>
      <c r="O450" s="29"/>
      <c r="P450" s="29"/>
      <c r="Q450" s="29"/>
    </row>
    <row r="451">
      <c r="A451" s="31">
        <v>8.0</v>
      </c>
      <c r="B451" s="32" t="s">
        <v>555</v>
      </c>
      <c r="C451" s="31" t="s">
        <v>61</v>
      </c>
      <c r="D451" s="31" t="s">
        <v>55</v>
      </c>
      <c r="E451" s="33" t="str">
        <f t="array" ref="E451">XLOOKUP(D451,'Teams Page'!A:A,'Teams Page'!B:B)</f>
        <v>POR</v>
      </c>
      <c r="F451" s="29" t="str">
        <f t="shared" si="1"/>
        <v>HOU</v>
      </c>
      <c r="G451" s="29"/>
      <c r="H451" s="29"/>
      <c r="I451" s="29"/>
      <c r="J451" s="29"/>
      <c r="K451" s="29"/>
      <c r="L451" s="29"/>
      <c r="M451" s="29"/>
      <c r="N451" s="29"/>
      <c r="O451" s="29"/>
      <c r="P451" s="29"/>
      <c r="Q451" s="29"/>
    </row>
    <row r="452">
      <c r="A452" s="31">
        <v>4.0</v>
      </c>
      <c r="B452" s="32" t="s">
        <v>556</v>
      </c>
      <c r="C452" s="31" t="s">
        <v>83</v>
      </c>
      <c r="D452" s="31" t="s">
        <v>31</v>
      </c>
      <c r="E452" s="33" t="str">
        <f t="array" ref="E452">XLOOKUP(D452,'Teams Page'!A:A,'Teams Page'!B:B)</f>
        <v>ORL</v>
      </c>
      <c r="F452" s="29" t="str">
        <f t="shared" si="1"/>
        <v>PHI</v>
      </c>
      <c r="G452" s="29"/>
      <c r="H452" s="29"/>
      <c r="I452" s="29"/>
      <c r="J452" s="29"/>
      <c r="K452" s="29"/>
      <c r="L452" s="29"/>
      <c r="M452" s="29"/>
      <c r="N452" s="29"/>
      <c r="O452" s="29"/>
      <c r="P452" s="29"/>
      <c r="Q452" s="29"/>
    </row>
    <row r="453">
      <c r="A453" s="31">
        <v>72.0</v>
      </c>
      <c r="B453" s="32" t="s">
        <v>557</v>
      </c>
      <c r="C453" s="31" t="s">
        <v>83</v>
      </c>
      <c r="D453" s="31" t="s">
        <v>55</v>
      </c>
      <c r="E453" s="33" t="str">
        <f t="array" ref="E453">XLOOKUP(D453,'Teams Page'!A:A,'Teams Page'!B:B)</f>
        <v>POR</v>
      </c>
      <c r="F453" s="29" t="str">
        <f t="shared" si="1"/>
        <v>HOU</v>
      </c>
      <c r="G453" s="29"/>
      <c r="H453" s="29"/>
      <c r="I453" s="29"/>
      <c r="J453" s="29"/>
      <c r="K453" s="29"/>
      <c r="L453" s="29"/>
      <c r="M453" s="29"/>
      <c r="N453" s="29"/>
      <c r="O453" s="29"/>
      <c r="P453" s="29"/>
      <c r="Q453" s="29"/>
    </row>
    <row r="454">
      <c r="A454" s="31">
        <v>17.0</v>
      </c>
      <c r="B454" s="32" t="s">
        <v>558</v>
      </c>
      <c r="C454" s="31" t="s">
        <v>83</v>
      </c>
      <c r="D454" s="31" t="s">
        <v>55</v>
      </c>
      <c r="E454" s="33" t="str">
        <f t="array" ref="E454">XLOOKUP(D454,'Teams Page'!A:A,'Teams Page'!B:B)</f>
        <v>POR</v>
      </c>
      <c r="F454" s="29" t="str">
        <f t="shared" si="1"/>
        <v>HOU</v>
      </c>
      <c r="G454" s="29"/>
      <c r="H454" s="29"/>
      <c r="I454" s="29"/>
      <c r="J454" s="29"/>
      <c r="K454" s="29"/>
      <c r="L454" s="29"/>
      <c r="M454" s="29"/>
      <c r="N454" s="29"/>
      <c r="O454" s="29"/>
      <c r="P454" s="29"/>
      <c r="Q454" s="29"/>
    </row>
    <row r="455">
      <c r="A455" s="31">
        <v>0.0</v>
      </c>
      <c r="B455" s="32" t="s">
        <v>559</v>
      </c>
      <c r="C455" s="31" t="s">
        <v>61</v>
      </c>
      <c r="D455" s="31" t="s">
        <v>32</v>
      </c>
      <c r="E455" s="33" t="str">
        <f t="array" ref="E455">XLOOKUP(D455,'Teams Page'!A:A,'Teams Page'!B:B)</f>
        <v>BOS</v>
      </c>
      <c r="F455" s="29" t="str">
        <f t="shared" si="1"/>
        <v>CHA</v>
      </c>
      <c r="G455" s="29"/>
      <c r="H455" s="29"/>
      <c r="I455" s="29"/>
      <c r="J455" s="29"/>
      <c r="K455" s="29"/>
      <c r="L455" s="29"/>
      <c r="M455" s="29"/>
      <c r="N455" s="29"/>
      <c r="O455" s="29"/>
      <c r="P455" s="29"/>
      <c r="Q455" s="29"/>
    </row>
    <row r="456">
      <c r="A456" s="31">
        <v>23.0</v>
      </c>
      <c r="B456" s="32" t="s">
        <v>560</v>
      </c>
      <c r="C456" s="31" t="s">
        <v>61</v>
      </c>
      <c r="D456" s="31" t="s">
        <v>55</v>
      </c>
      <c r="E456" s="33" t="str">
        <f t="array" ref="E456">XLOOKUP(D456,'Teams Page'!A:A,'Teams Page'!B:B)</f>
        <v>POR</v>
      </c>
      <c r="F456" s="29" t="str">
        <f t="shared" si="1"/>
        <v>HOU</v>
      </c>
      <c r="G456" s="29"/>
      <c r="H456" s="29"/>
      <c r="I456" s="29"/>
      <c r="J456" s="29"/>
      <c r="K456" s="29"/>
      <c r="L456" s="29"/>
      <c r="M456" s="29"/>
      <c r="N456" s="29"/>
      <c r="O456" s="29"/>
      <c r="P456" s="29"/>
      <c r="Q456" s="29"/>
    </row>
    <row r="457">
      <c r="A457" s="31">
        <v>34.0</v>
      </c>
      <c r="B457" s="32" t="s">
        <v>561</v>
      </c>
      <c r="C457" s="31" t="s">
        <v>79</v>
      </c>
      <c r="D457" s="31" t="s">
        <v>55</v>
      </c>
      <c r="E457" s="33" t="str">
        <f t="array" ref="E457">XLOOKUP(D457,'Teams Page'!A:A,'Teams Page'!B:B)</f>
        <v>POR</v>
      </c>
      <c r="F457" s="29" t="str">
        <f t="shared" si="1"/>
        <v>HOU</v>
      </c>
      <c r="G457" s="29"/>
      <c r="H457" s="29"/>
      <c r="I457" s="29"/>
      <c r="J457" s="29"/>
      <c r="K457" s="29"/>
      <c r="L457" s="29"/>
      <c r="M457" s="29"/>
      <c r="N457" s="29"/>
      <c r="O457" s="29"/>
      <c r="P457" s="29"/>
      <c r="Q457" s="29"/>
    </row>
    <row r="458">
      <c r="A458" s="31">
        <v>25.0</v>
      </c>
      <c r="B458" s="32" t="s">
        <v>562</v>
      </c>
      <c r="C458" s="31" t="s">
        <v>105</v>
      </c>
      <c r="D458" s="31" t="s">
        <v>30</v>
      </c>
      <c r="E458" s="33" t="str">
        <f t="array" ref="E458">XLOOKUP(D458,'Teams Page'!A:A,'Teams Page'!B:B)</f>
        <v>CHI</v>
      </c>
      <c r="F458" s="29" t="str">
        <f t="shared" si="1"/>
        <v>WAS</v>
      </c>
      <c r="G458" s="29"/>
      <c r="H458" s="29"/>
      <c r="I458" s="29"/>
      <c r="J458" s="29"/>
      <c r="K458" s="29"/>
      <c r="L458" s="29"/>
      <c r="M458" s="29"/>
      <c r="N458" s="29"/>
      <c r="O458" s="29"/>
      <c r="P458" s="29"/>
      <c r="Q458" s="29"/>
    </row>
    <row r="459">
      <c r="A459" s="31">
        <v>27.0</v>
      </c>
      <c r="B459" s="32" t="s">
        <v>563</v>
      </c>
      <c r="C459" s="31" t="s">
        <v>69</v>
      </c>
      <c r="D459" s="31" t="s">
        <v>39</v>
      </c>
      <c r="E459" s="33" t="str">
        <f t="array" ref="E459">XLOOKUP(D459,'Teams Page'!A:A,'Teams Page'!B:B)</f>
        <v>IND</v>
      </c>
      <c r="F459" s="29" t="str">
        <f t="shared" si="1"/>
        <v>CLE</v>
      </c>
      <c r="G459" s="29"/>
      <c r="H459" s="29"/>
      <c r="I459" s="29"/>
      <c r="J459" s="29"/>
      <c r="K459" s="29"/>
      <c r="L459" s="29"/>
      <c r="M459" s="29"/>
      <c r="N459" s="29"/>
      <c r="O459" s="29"/>
      <c r="P459" s="29"/>
      <c r="Q459" s="29"/>
    </row>
    <row r="460">
      <c r="A460" s="31">
        <v>24.0</v>
      </c>
      <c r="B460" s="32" t="s">
        <v>564</v>
      </c>
      <c r="C460" s="31" t="s">
        <v>105</v>
      </c>
      <c r="D460" s="31" t="s">
        <v>38</v>
      </c>
      <c r="E460" s="33" t="str">
        <f t="array" ref="E460">XLOOKUP(D460,'Teams Page'!A:A,'Teams Page'!B:B)</f>
        <v>BKN</v>
      </c>
      <c r="F460" s="29" t="str">
        <f t="shared" si="1"/>
        <v>NYK</v>
      </c>
      <c r="G460" s="29"/>
      <c r="H460" s="29"/>
      <c r="I460" s="29"/>
      <c r="J460" s="29"/>
      <c r="K460" s="29"/>
      <c r="L460" s="29"/>
      <c r="M460" s="29"/>
      <c r="N460" s="29"/>
      <c r="O460" s="29"/>
      <c r="P460" s="29"/>
      <c r="Q460" s="29"/>
    </row>
    <row r="461">
      <c r="A461" s="31">
        <v>23.0</v>
      </c>
      <c r="B461" s="32" t="s">
        <v>565</v>
      </c>
      <c r="C461" s="31" t="s">
        <v>83</v>
      </c>
      <c r="D461" s="31" t="s">
        <v>34</v>
      </c>
      <c r="E461" s="33" t="str">
        <f t="array" ref="E461">XLOOKUP(D461,'Teams Page'!A:A,'Teams Page'!B:B)</f>
        <v>SAC</v>
      </c>
      <c r="F461" s="29" t="str">
        <f t="shared" si="1"/>
        <v>PHX</v>
      </c>
      <c r="G461" s="29"/>
      <c r="H461" s="29"/>
      <c r="I461" s="29"/>
      <c r="J461" s="29"/>
      <c r="K461" s="29"/>
      <c r="L461" s="29"/>
      <c r="M461" s="29"/>
      <c r="N461" s="29"/>
      <c r="O461" s="29"/>
      <c r="P461" s="29"/>
      <c r="Q461" s="29"/>
    </row>
    <row r="462">
      <c r="A462" s="31">
        <v>20.0</v>
      </c>
      <c r="B462" s="32" t="s">
        <v>566</v>
      </c>
      <c r="C462" s="31" t="s">
        <v>83</v>
      </c>
      <c r="D462" s="31" t="s">
        <v>34</v>
      </c>
      <c r="E462" s="33" t="str">
        <f t="array" ref="E462">XLOOKUP(D462,'Teams Page'!A:A,'Teams Page'!B:B)</f>
        <v>SAC</v>
      </c>
      <c r="F462" s="29" t="str">
        <f t="shared" si="1"/>
        <v>PHX</v>
      </c>
      <c r="G462" s="29"/>
      <c r="H462" s="29"/>
      <c r="I462" s="29"/>
      <c r="J462" s="29"/>
      <c r="K462" s="29"/>
      <c r="L462" s="29"/>
      <c r="M462" s="29"/>
      <c r="N462" s="29"/>
      <c r="O462" s="29"/>
      <c r="P462" s="29"/>
      <c r="Q462" s="29"/>
    </row>
    <row r="463">
      <c r="A463" s="31">
        <v>13.0</v>
      </c>
      <c r="B463" s="32" t="s">
        <v>567</v>
      </c>
      <c r="C463" s="31" t="s">
        <v>61</v>
      </c>
      <c r="D463" s="31" t="s">
        <v>34</v>
      </c>
      <c r="E463" s="33" t="str">
        <f t="array" ref="E463">XLOOKUP(D463,'Teams Page'!A:A,'Teams Page'!B:B)</f>
        <v>SAC</v>
      </c>
      <c r="F463" s="29" t="str">
        <f t="shared" si="1"/>
        <v>PHX</v>
      </c>
      <c r="G463" s="29"/>
      <c r="H463" s="29"/>
      <c r="I463" s="29"/>
      <c r="J463" s="29"/>
      <c r="K463" s="29"/>
      <c r="L463" s="29"/>
      <c r="M463" s="29"/>
      <c r="N463" s="29"/>
      <c r="O463" s="29"/>
      <c r="P463" s="29"/>
      <c r="Q463" s="29"/>
    </row>
    <row r="464">
      <c r="A464" s="31">
        <v>33.0</v>
      </c>
      <c r="B464" s="32" t="s">
        <v>568</v>
      </c>
      <c r="C464" s="31" t="s">
        <v>69</v>
      </c>
      <c r="D464" s="31" t="s">
        <v>34</v>
      </c>
      <c r="E464" s="33" t="str">
        <f t="array" ref="E464">XLOOKUP(D464,'Teams Page'!A:A,'Teams Page'!B:B)</f>
        <v>SAC</v>
      </c>
      <c r="F464" s="29" t="str">
        <f t="shared" si="1"/>
        <v>PHX</v>
      </c>
      <c r="G464" s="29"/>
      <c r="H464" s="29"/>
      <c r="I464" s="29"/>
      <c r="J464" s="29"/>
      <c r="K464" s="29"/>
      <c r="L464" s="29"/>
      <c r="M464" s="29"/>
      <c r="N464" s="29"/>
      <c r="O464" s="29"/>
      <c r="P464" s="29"/>
      <c r="Q464" s="29"/>
    </row>
    <row r="465">
      <c r="A465" s="31">
        <v>21.0</v>
      </c>
      <c r="B465" s="32" t="s">
        <v>569</v>
      </c>
      <c r="C465" s="31" t="s">
        <v>79</v>
      </c>
      <c r="D465" s="31" t="s">
        <v>35</v>
      </c>
      <c r="E465" s="33" t="str">
        <f t="array" ref="E465">XLOOKUP(D465,'Teams Page'!A:A,'Teams Page'!B:B)</f>
        <v>CHA</v>
      </c>
      <c r="F465" s="29" t="str">
        <f t="shared" si="1"/>
        <v>BOS</v>
      </c>
      <c r="G465" s="29"/>
      <c r="H465" s="29"/>
      <c r="I465" s="29"/>
      <c r="J465" s="29"/>
      <c r="K465" s="29"/>
      <c r="L465" s="29"/>
      <c r="M465" s="29"/>
      <c r="N465" s="29"/>
      <c r="O465" s="29"/>
      <c r="P465" s="29"/>
      <c r="Q465" s="29"/>
    </row>
    <row r="466">
      <c r="A466" s="31">
        <v>4.0</v>
      </c>
      <c r="B466" s="32" t="s">
        <v>570</v>
      </c>
      <c r="C466" s="31" t="s">
        <v>61</v>
      </c>
      <c r="D466" s="31" t="s">
        <v>55</v>
      </c>
      <c r="E466" s="33" t="str">
        <f t="array" ref="E466">XLOOKUP(D466,'Teams Page'!A:A,'Teams Page'!B:B)</f>
        <v>POR</v>
      </c>
      <c r="F466" s="29" t="str">
        <f t="shared" si="1"/>
        <v>HOU</v>
      </c>
      <c r="G466" s="29"/>
      <c r="H466" s="29"/>
      <c r="I466" s="29"/>
      <c r="J466" s="29"/>
      <c r="K466" s="29"/>
      <c r="L466" s="29"/>
      <c r="M466" s="29"/>
      <c r="N466" s="29"/>
      <c r="O466" s="29"/>
      <c r="P466" s="29"/>
      <c r="Q466" s="29"/>
    </row>
    <row r="467">
      <c r="A467" s="31">
        <v>2.0</v>
      </c>
      <c r="B467" s="32" t="s">
        <v>571</v>
      </c>
      <c r="C467" s="31" t="s">
        <v>79</v>
      </c>
      <c r="D467" s="31" t="s">
        <v>40</v>
      </c>
      <c r="E467" s="33" t="str">
        <f t="array" ref="E467">XLOOKUP(D467,'Teams Page'!A:A,'Teams Page'!B:B)</f>
        <v>MEM</v>
      </c>
      <c r="F467" s="29" t="str">
        <f t="shared" si="1"/>
        <v>LAL</v>
      </c>
      <c r="G467" s="29"/>
      <c r="H467" s="29"/>
      <c r="I467" s="29"/>
      <c r="J467" s="29"/>
      <c r="K467" s="29"/>
      <c r="L467" s="29"/>
      <c r="M467" s="29"/>
      <c r="N467" s="29"/>
      <c r="O467" s="29"/>
      <c r="P467" s="29"/>
      <c r="Q467" s="29"/>
    </row>
    <row r="468">
      <c r="A468" s="31">
        <v>0.0</v>
      </c>
      <c r="B468" s="32" t="s">
        <v>572</v>
      </c>
      <c r="C468" s="31" t="s">
        <v>61</v>
      </c>
      <c r="D468" s="31" t="s">
        <v>47</v>
      </c>
      <c r="E468" s="33" t="str">
        <f t="array" ref="E468">XLOOKUP(D468,'Teams Page'!A:A,'Teams Page'!B:B)</f>
        <v>NYK</v>
      </c>
      <c r="F468" s="29" t="str">
        <f t="shared" si="1"/>
        <v>BKN</v>
      </c>
      <c r="G468" s="29"/>
      <c r="H468" s="29"/>
      <c r="I468" s="29"/>
      <c r="J468" s="29"/>
      <c r="K468" s="29"/>
      <c r="L468" s="29"/>
      <c r="M468" s="29"/>
      <c r="N468" s="29"/>
      <c r="O468" s="29"/>
      <c r="P468" s="29"/>
      <c r="Q468" s="29"/>
    </row>
    <row r="469">
      <c r="A469" s="31">
        <v>18.0</v>
      </c>
      <c r="B469" s="32" t="s">
        <v>573</v>
      </c>
      <c r="C469" s="31" t="s">
        <v>61</v>
      </c>
      <c r="D469" s="31" t="s">
        <v>34</v>
      </c>
      <c r="E469" s="33" t="str">
        <f t="array" ref="E469">XLOOKUP(D469,'Teams Page'!A:A,'Teams Page'!B:B)</f>
        <v>SAC</v>
      </c>
      <c r="F469" s="29" t="str">
        <f t="shared" si="1"/>
        <v>PHX</v>
      </c>
      <c r="G469" s="29"/>
      <c r="H469" s="29"/>
      <c r="I469" s="29"/>
      <c r="J469" s="29"/>
      <c r="K469" s="29"/>
      <c r="L469" s="29"/>
      <c r="M469" s="29"/>
      <c r="N469" s="29"/>
      <c r="O469" s="29"/>
      <c r="P469" s="29"/>
      <c r="Q469" s="29"/>
    </row>
    <row r="470">
      <c r="A470" s="31">
        <v>32.0</v>
      </c>
      <c r="B470" s="32" t="s">
        <v>574</v>
      </c>
      <c r="C470" s="31" t="s">
        <v>79</v>
      </c>
      <c r="D470" s="31" t="s">
        <v>51</v>
      </c>
      <c r="E470" s="33" t="str">
        <f t="array" ref="E470">XLOOKUP(D470,'Teams Page'!A:A,'Teams Page'!B:B)</f>
        <v>MIN</v>
      </c>
      <c r="F470" s="29" t="str">
        <f t="shared" si="1"/>
        <v>ATL</v>
      </c>
      <c r="G470" s="29"/>
      <c r="H470" s="29"/>
      <c r="I470" s="29"/>
      <c r="J470" s="29"/>
      <c r="K470" s="29"/>
      <c r="L470" s="29"/>
      <c r="M470" s="29"/>
      <c r="N470" s="29"/>
      <c r="O470" s="29"/>
      <c r="P470" s="29"/>
      <c r="Q470" s="29"/>
    </row>
    <row r="471">
      <c r="A471" s="31">
        <v>33.0</v>
      </c>
      <c r="B471" s="32" t="s">
        <v>575</v>
      </c>
      <c r="C471" s="31" t="s">
        <v>83</v>
      </c>
      <c r="D471" s="31" t="s">
        <v>45</v>
      </c>
      <c r="E471" s="33" t="str">
        <f t="array" ref="E471">XLOOKUP(D471,'Teams Page'!A:A,'Teams Page'!B:B)</f>
        <v>TOR</v>
      </c>
      <c r="F471" s="29" t="str">
        <f t="shared" si="1"/>
        <v>MIA</v>
      </c>
      <c r="G471" s="29"/>
      <c r="H471" s="29"/>
      <c r="I471" s="29"/>
      <c r="J471" s="29"/>
      <c r="K471" s="29"/>
      <c r="L471" s="29"/>
      <c r="M471" s="29"/>
      <c r="N471" s="29"/>
      <c r="O471" s="29"/>
      <c r="P471" s="29"/>
      <c r="Q471" s="29"/>
    </row>
    <row r="472">
      <c r="A472" s="31">
        <v>26.0</v>
      </c>
      <c r="B472" s="32" t="s">
        <v>576</v>
      </c>
      <c r="C472" s="31" t="s">
        <v>79</v>
      </c>
      <c r="D472" s="31" t="s">
        <v>41</v>
      </c>
      <c r="E472" s="33" t="str">
        <f t="array" ref="E472">XLOOKUP(D472,'Teams Page'!A:A,'Teams Page'!B:B)</f>
        <v>SAS</v>
      </c>
      <c r="F472" s="29" t="str">
        <f t="shared" si="1"/>
        <v>DEN</v>
      </c>
      <c r="G472" s="29"/>
      <c r="H472" s="29"/>
      <c r="I472" s="29"/>
      <c r="J472" s="29"/>
      <c r="K472" s="29"/>
      <c r="L472" s="29"/>
      <c r="M472" s="29"/>
      <c r="N472" s="29"/>
      <c r="O472" s="29"/>
      <c r="P472" s="29"/>
      <c r="Q472" s="29"/>
    </row>
    <row r="473">
      <c r="A473" s="31">
        <v>17.0</v>
      </c>
      <c r="B473" s="32" t="s">
        <v>577</v>
      </c>
      <c r="C473" s="31" t="s">
        <v>61</v>
      </c>
      <c r="D473" s="31" t="s">
        <v>36</v>
      </c>
      <c r="E473" s="33" t="str">
        <f t="array" ref="E473">XLOOKUP(D473,'Teams Page'!A:A,'Teams Page'!B:B)</f>
        <v>LAC</v>
      </c>
      <c r="F473" s="29" t="str">
        <f t="shared" si="1"/>
        <v>UTA</v>
      </c>
      <c r="G473" s="29"/>
      <c r="H473" s="29"/>
      <c r="I473" s="29"/>
      <c r="J473" s="29"/>
      <c r="K473" s="29"/>
      <c r="L473" s="29"/>
      <c r="M473" s="29"/>
      <c r="N473" s="29"/>
      <c r="O473" s="29"/>
      <c r="P473" s="29"/>
      <c r="Q473" s="29"/>
    </row>
    <row r="474">
      <c r="A474" s="31">
        <v>27.0</v>
      </c>
      <c r="B474" s="32" t="s">
        <v>578</v>
      </c>
      <c r="C474" s="31" t="s">
        <v>69</v>
      </c>
      <c r="D474" s="31" t="s">
        <v>41</v>
      </c>
      <c r="E474" s="33" t="str">
        <f t="array" ref="E474">XLOOKUP(D474,'Teams Page'!A:A,'Teams Page'!B:B)</f>
        <v>SAS</v>
      </c>
      <c r="F474" s="29" t="str">
        <f t="shared" si="1"/>
        <v>DEN</v>
      </c>
      <c r="G474" s="29"/>
      <c r="H474" s="29"/>
      <c r="I474" s="29"/>
      <c r="J474" s="29"/>
      <c r="K474" s="29"/>
      <c r="L474" s="29"/>
      <c r="M474" s="29"/>
      <c r="N474" s="29"/>
      <c r="O474" s="29"/>
      <c r="P474" s="29"/>
      <c r="Q474" s="29"/>
    </row>
    <row r="475">
      <c r="A475" s="31">
        <v>4.0</v>
      </c>
      <c r="B475" s="32" t="s">
        <v>579</v>
      </c>
      <c r="C475" s="31" t="s">
        <v>61</v>
      </c>
      <c r="D475" s="31" t="s">
        <v>43</v>
      </c>
      <c r="E475" s="33" t="str">
        <f t="array" ref="E475">XLOOKUP(D475,'Teams Page'!A:A,'Teams Page'!B:B)</f>
        <v>DEN</v>
      </c>
      <c r="F475" s="29" t="str">
        <f t="shared" si="1"/>
        <v>SAS</v>
      </c>
      <c r="G475" s="29"/>
      <c r="H475" s="29"/>
      <c r="I475" s="29"/>
      <c r="J475" s="29"/>
      <c r="K475" s="29"/>
      <c r="L475" s="29"/>
      <c r="M475" s="29"/>
      <c r="N475" s="29"/>
      <c r="O475" s="29"/>
      <c r="P475" s="29"/>
      <c r="Q475" s="29"/>
    </row>
    <row r="476">
      <c r="A476" s="31">
        <v>22.0</v>
      </c>
      <c r="B476" s="32" t="s">
        <v>580</v>
      </c>
      <c r="C476" s="31" t="s">
        <v>83</v>
      </c>
      <c r="D476" s="31" t="s">
        <v>41</v>
      </c>
      <c r="E476" s="33" t="str">
        <f t="array" ref="E476">XLOOKUP(D476,'Teams Page'!A:A,'Teams Page'!B:B)</f>
        <v>SAS</v>
      </c>
      <c r="F476" s="29" t="str">
        <f t="shared" si="1"/>
        <v>DEN</v>
      </c>
      <c r="G476" s="29"/>
      <c r="H476" s="29"/>
      <c r="I476" s="29"/>
      <c r="J476" s="29"/>
      <c r="K476" s="29"/>
      <c r="L476" s="29"/>
      <c r="M476" s="29"/>
      <c r="N476" s="29"/>
      <c r="O476" s="29"/>
      <c r="P476" s="29"/>
      <c r="Q476" s="29"/>
    </row>
    <row r="477">
      <c r="A477" s="31">
        <v>17.0</v>
      </c>
      <c r="B477" s="32" t="s">
        <v>581</v>
      </c>
      <c r="C477" s="31" t="s">
        <v>69</v>
      </c>
      <c r="D477" s="31" t="s">
        <v>50</v>
      </c>
      <c r="E477" s="33" t="str">
        <f t="array" ref="E477">XLOOKUP(D477,'Teams Page'!A:A,'Teams Page'!B:B)</f>
        <v>NOP</v>
      </c>
      <c r="F477" s="29" t="str">
        <f t="shared" si="1"/>
        <v>GSW</v>
      </c>
      <c r="G477" s="29"/>
      <c r="H477" s="29"/>
      <c r="I477" s="29"/>
      <c r="J477" s="29"/>
      <c r="K477" s="29"/>
      <c r="L477" s="29"/>
      <c r="M477" s="29"/>
      <c r="N477" s="29"/>
      <c r="O477" s="29"/>
      <c r="P477" s="29"/>
      <c r="Q477" s="29"/>
    </row>
    <row r="478">
      <c r="A478" s="31">
        <v>30.0</v>
      </c>
      <c r="B478" s="32" t="s">
        <v>582</v>
      </c>
      <c r="C478" s="31" t="s">
        <v>61</v>
      </c>
      <c r="D478" s="31" t="s">
        <v>41</v>
      </c>
      <c r="E478" s="33" t="str">
        <f t="array" ref="E478">XLOOKUP(D478,'Teams Page'!A:A,'Teams Page'!B:B)</f>
        <v>SAS</v>
      </c>
      <c r="F478" s="29" t="str">
        <f t="shared" si="1"/>
        <v>DEN</v>
      </c>
      <c r="G478" s="29"/>
      <c r="H478" s="29"/>
      <c r="I478" s="29"/>
      <c r="J478" s="29"/>
      <c r="K478" s="29"/>
      <c r="L478" s="29"/>
      <c r="M478" s="29"/>
      <c r="N478" s="29"/>
      <c r="O478" s="29"/>
      <c r="P478" s="29"/>
      <c r="Q478" s="29"/>
    </row>
    <row r="479">
      <c r="A479" s="31">
        <v>2.0</v>
      </c>
      <c r="B479" s="32" t="s">
        <v>583</v>
      </c>
      <c r="C479" s="31" t="s">
        <v>79</v>
      </c>
      <c r="D479" s="31" t="s">
        <v>33</v>
      </c>
      <c r="E479" s="33" t="str">
        <f t="array" ref="E479">XLOOKUP(D479,'Teams Page'!A:A,'Teams Page'!B:B)</f>
        <v>LAL</v>
      </c>
      <c r="F479" s="29" t="str">
        <f t="shared" si="1"/>
        <v>MEM</v>
      </c>
      <c r="G479" s="29"/>
      <c r="H479" s="29"/>
      <c r="I479" s="29"/>
      <c r="J479" s="29"/>
      <c r="K479" s="29"/>
      <c r="L479" s="29"/>
      <c r="M479" s="29"/>
      <c r="N479" s="29"/>
      <c r="O479" s="29"/>
      <c r="P479" s="29"/>
      <c r="Q479" s="29"/>
    </row>
    <row r="480">
      <c r="A480" s="31">
        <v>24.0</v>
      </c>
      <c r="B480" s="32" t="s">
        <v>584</v>
      </c>
      <c r="C480" s="31" t="s">
        <v>83</v>
      </c>
      <c r="D480" s="31" t="s">
        <v>41</v>
      </c>
      <c r="E480" s="33" t="str">
        <f t="array" ref="E480">XLOOKUP(D480,'Teams Page'!A:A,'Teams Page'!B:B)</f>
        <v>SAS</v>
      </c>
      <c r="F480" s="29" t="str">
        <f t="shared" si="1"/>
        <v>DEN</v>
      </c>
      <c r="G480" s="29"/>
      <c r="H480" s="29"/>
      <c r="I480" s="29"/>
      <c r="J480" s="29"/>
      <c r="K480" s="29"/>
      <c r="L480" s="29"/>
      <c r="M480" s="29"/>
      <c r="N480" s="29"/>
      <c r="O480" s="29"/>
      <c r="P480" s="29"/>
      <c r="Q480" s="29"/>
    </row>
    <row r="481">
      <c r="A481" s="31">
        <v>7.0</v>
      </c>
      <c r="B481" s="32" t="s">
        <v>585</v>
      </c>
      <c r="C481" s="31" t="s">
        <v>79</v>
      </c>
      <c r="D481" s="31" t="s">
        <v>34</v>
      </c>
      <c r="E481" s="33" t="str">
        <f t="array" ref="E481">XLOOKUP(D481,'Teams Page'!A:A,'Teams Page'!B:B)</f>
        <v>SAC</v>
      </c>
      <c r="F481" s="29" t="str">
        <f t="shared" si="1"/>
        <v>PHX</v>
      </c>
      <c r="G481" s="29"/>
      <c r="H481" s="29"/>
      <c r="I481" s="29"/>
      <c r="J481" s="29"/>
      <c r="K481" s="29"/>
      <c r="L481" s="29"/>
      <c r="M481" s="29"/>
      <c r="N481" s="29"/>
      <c r="O481" s="29"/>
      <c r="P481" s="29"/>
      <c r="Q481" s="29"/>
    </row>
    <row r="482">
      <c r="A482" s="31">
        <v>25.0</v>
      </c>
      <c r="B482" s="32" t="s">
        <v>586</v>
      </c>
      <c r="C482" s="31" t="s">
        <v>61</v>
      </c>
      <c r="D482" s="31" t="s">
        <v>41</v>
      </c>
      <c r="E482" s="33" t="str">
        <f t="array" ref="E482">XLOOKUP(D482,'Teams Page'!A:A,'Teams Page'!B:B)</f>
        <v>SAS</v>
      </c>
      <c r="F482" s="29" t="str">
        <f t="shared" si="1"/>
        <v>DEN</v>
      </c>
      <c r="G482" s="29"/>
      <c r="H482" s="29"/>
      <c r="I482" s="29"/>
      <c r="J482" s="29"/>
      <c r="K482" s="29"/>
      <c r="L482" s="29"/>
      <c r="M482" s="29"/>
      <c r="N482" s="29"/>
      <c r="O482" s="29"/>
      <c r="P482" s="29"/>
      <c r="Q482" s="29"/>
    </row>
    <row r="483">
      <c r="A483" s="31">
        <v>9.0</v>
      </c>
      <c r="B483" s="32" t="s">
        <v>587</v>
      </c>
      <c r="C483" s="31" t="s">
        <v>69</v>
      </c>
      <c r="D483" s="31" t="s">
        <v>30</v>
      </c>
      <c r="E483" s="33" t="str">
        <f t="array" ref="E483">XLOOKUP(D483,'Teams Page'!A:A,'Teams Page'!B:B)</f>
        <v>CHI</v>
      </c>
      <c r="F483" s="29" t="str">
        <f t="shared" si="1"/>
        <v>WAS</v>
      </c>
      <c r="G483" s="29"/>
      <c r="H483" s="29"/>
      <c r="I483" s="29"/>
      <c r="J483" s="29"/>
      <c r="K483" s="29"/>
      <c r="L483" s="29"/>
      <c r="M483" s="29"/>
      <c r="N483" s="29"/>
      <c r="O483" s="29"/>
      <c r="P483" s="29"/>
      <c r="Q483" s="29"/>
    </row>
    <row r="484">
      <c r="A484" s="31">
        <v>32.0</v>
      </c>
      <c r="B484" s="32" t="s">
        <v>588</v>
      </c>
      <c r="C484" s="31" t="s">
        <v>79</v>
      </c>
      <c r="D484" s="31" t="s">
        <v>49</v>
      </c>
      <c r="E484" s="33" t="str">
        <f t="array" ref="E484">XLOOKUP(D484,'Teams Page'!A:A,'Teams Page'!B:B)</f>
        <v>CLE</v>
      </c>
      <c r="F484" s="29" t="str">
        <f t="shared" si="1"/>
        <v>IND</v>
      </c>
      <c r="G484" s="29"/>
      <c r="H484" s="29"/>
      <c r="I484" s="29"/>
      <c r="J484" s="29"/>
      <c r="K484" s="29"/>
      <c r="L484" s="29"/>
      <c r="M484" s="29"/>
      <c r="N484" s="29"/>
      <c r="O484" s="29"/>
      <c r="P484" s="29"/>
      <c r="Q484" s="29"/>
    </row>
    <row r="485">
      <c r="A485" s="31">
        <v>22.0</v>
      </c>
      <c r="B485" s="32" t="s">
        <v>589</v>
      </c>
      <c r="C485" s="31" t="s">
        <v>61</v>
      </c>
      <c r="D485" s="31" t="s">
        <v>31</v>
      </c>
      <c r="E485" s="33" t="str">
        <f t="array" ref="E485">XLOOKUP(D485,'Teams Page'!A:A,'Teams Page'!B:B)</f>
        <v>ORL</v>
      </c>
      <c r="F485" s="29" t="str">
        <f t="shared" si="1"/>
        <v>PHI</v>
      </c>
      <c r="G485" s="29"/>
      <c r="H485" s="29"/>
      <c r="I485" s="29"/>
      <c r="J485" s="29"/>
      <c r="K485" s="29"/>
      <c r="L485" s="29"/>
      <c r="M485" s="29"/>
      <c r="N485" s="29"/>
      <c r="O485" s="29"/>
      <c r="P485" s="29"/>
      <c r="Q485" s="29"/>
    </row>
    <row r="486">
      <c r="A486" s="31">
        <v>21.0</v>
      </c>
      <c r="B486" s="32" t="s">
        <v>590</v>
      </c>
      <c r="C486" s="31" t="s">
        <v>79</v>
      </c>
      <c r="D486" s="31" t="s">
        <v>31</v>
      </c>
      <c r="E486" s="33" t="str">
        <f t="array" ref="E486">XLOOKUP(D486,'Teams Page'!A:A,'Teams Page'!B:B)</f>
        <v>ORL</v>
      </c>
      <c r="F486" s="29" t="str">
        <f t="shared" si="1"/>
        <v>PHI</v>
      </c>
      <c r="G486" s="29"/>
      <c r="H486" s="29"/>
      <c r="I486" s="29"/>
      <c r="J486" s="29"/>
      <c r="K486" s="29"/>
      <c r="L486" s="29"/>
      <c r="M486" s="29"/>
      <c r="N486" s="29"/>
      <c r="O486" s="29"/>
      <c r="P486" s="29"/>
      <c r="Q486" s="29"/>
    </row>
    <row r="487">
      <c r="A487" s="31">
        <v>54.0</v>
      </c>
      <c r="B487" s="32" t="s">
        <v>591</v>
      </c>
      <c r="C487" s="31" t="s">
        <v>69</v>
      </c>
      <c r="D487" s="31" t="s">
        <v>41</v>
      </c>
      <c r="E487" s="33" t="str">
        <f t="array" ref="E487">XLOOKUP(D487,'Teams Page'!A:A,'Teams Page'!B:B)</f>
        <v>SAS</v>
      </c>
      <c r="F487" s="29" t="str">
        <f t="shared" si="1"/>
        <v>DEN</v>
      </c>
      <c r="G487" s="29"/>
      <c r="H487" s="29"/>
      <c r="I487" s="29"/>
      <c r="J487" s="29"/>
      <c r="K487" s="29"/>
      <c r="L487" s="29"/>
      <c r="M487" s="29"/>
      <c r="N487" s="29"/>
      <c r="O487" s="29"/>
      <c r="P487" s="29"/>
      <c r="Q487" s="29"/>
    </row>
    <row r="488">
      <c r="A488" s="31">
        <v>17.0</v>
      </c>
      <c r="B488" s="32" t="s">
        <v>592</v>
      </c>
      <c r="C488" s="31" t="s">
        <v>61</v>
      </c>
      <c r="D488" s="31" t="s">
        <v>41</v>
      </c>
      <c r="E488" s="33" t="str">
        <f t="array" ref="E488">XLOOKUP(D488,'Teams Page'!A:A,'Teams Page'!B:B)</f>
        <v>SAS</v>
      </c>
      <c r="F488" s="29" t="str">
        <f t="shared" si="1"/>
        <v>DEN</v>
      </c>
      <c r="G488" s="29"/>
      <c r="H488" s="29"/>
      <c r="I488" s="29"/>
      <c r="J488" s="29"/>
      <c r="K488" s="29"/>
      <c r="L488" s="29"/>
      <c r="M488" s="29"/>
      <c r="N488" s="29"/>
      <c r="O488" s="29"/>
      <c r="P488" s="29"/>
      <c r="Q488" s="29"/>
    </row>
    <row r="489">
      <c r="A489" s="31">
        <v>16.0</v>
      </c>
      <c r="B489" s="32" t="s">
        <v>593</v>
      </c>
      <c r="C489" s="31" t="s">
        <v>61</v>
      </c>
      <c r="D489" s="31" t="s">
        <v>41</v>
      </c>
      <c r="E489" s="33" t="str">
        <f t="array" ref="E489">XLOOKUP(D489,'Teams Page'!A:A,'Teams Page'!B:B)</f>
        <v>SAS</v>
      </c>
      <c r="F489" s="29" t="str">
        <f t="shared" si="1"/>
        <v>DEN</v>
      </c>
      <c r="G489" s="29"/>
      <c r="H489" s="29"/>
      <c r="I489" s="29"/>
      <c r="J489" s="29"/>
      <c r="K489" s="29"/>
      <c r="L489" s="29"/>
      <c r="M489" s="29"/>
      <c r="N489" s="29"/>
      <c r="O489" s="29"/>
      <c r="P489" s="29"/>
      <c r="Q489" s="29"/>
    </row>
    <row r="490">
      <c r="A490" s="31">
        <v>8.0</v>
      </c>
      <c r="B490" s="32" t="s">
        <v>594</v>
      </c>
      <c r="C490" s="31" t="s">
        <v>83</v>
      </c>
      <c r="D490" s="31" t="s">
        <v>38</v>
      </c>
      <c r="E490" s="33" t="str">
        <f t="array" ref="E490">XLOOKUP(D490,'Teams Page'!A:A,'Teams Page'!B:B)</f>
        <v>BKN</v>
      </c>
      <c r="F490" s="29" t="str">
        <f t="shared" si="1"/>
        <v>NYK</v>
      </c>
      <c r="G490" s="29"/>
      <c r="H490" s="29"/>
      <c r="I490" s="29"/>
      <c r="J490" s="29"/>
      <c r="K490" s="29"/>
      <c r="L490" s="29"/>
      <c r="M490" s="29"/>
      <c r="N490" s="29"/>
      <c r="O490" s="29"/>
      <c r="P490" s="29"/>
      <c r="Q490" s="29"/>
    </row>
    <row r="491">
      <c r="A491" s="31">
        <v>11.0</v>
      </c>
      <c r="B491" s="32" t="s">
        <v>595</v>
      </c>
      <c r="C491" s="31" t="s">
        <v>105</v>
      </c>
      <c r="D491" s="31" t="s">
        <v>41</v>
      </c>
      <c r="E491" s="33" t="str">
        <f t="array" ref="E491">XLOOKUP(D491,'Teams Page'!A:A,'Teams Page'!B:B)</f>
        <v>SAS</v>
      </c>
      <c r="F491" s="29" t="str">
        <f t="shared" si="1"/>
        <v>DEN</v>
      </c>
      <c r="G491" s="29"/>
      <c r="H491" s="29"/>
      <c r="I491" s="29"/>
      <c r="J491" s="29"/>
      <c r="K491" s="29"/>
      <c r="L491" s="29"/>
      <c r="M491" s="29"/>
      <c r="N491" s="29"/>
      <c r="O491" s="29"/>
      <c r="P491" s="29"/>
      <c r="Q491" s="29"/>
    </row>
    <row r="492">
      <c r="A492" s="31">
        <v>1.0</v>
      </c>
      <c r="B492" s="32" t="s">
        <v>596</v>
      </c>
      <c r="C492" s="31" t="s">
        <v>69</v>
      </c>
      <c r="D492" s="31" t="s">
        <v>41</v>
      </c>
      <c r="E492" s="33" t="str">
        <f t="array" ref="E492">XLOOKUP(D492,'Teams Page'!A:A,'Teams Page'!B:B)</f>
        <v>SAS</v>
      </c>
      <c r="F492" s="29" t="str">
        <f t="shared" si="1"/>
        <v>DEN</v>
      </c>
      <c r="G492" s="29"/>
      <c r="H492" s="29"/>
      <c r="I492" s="29"/>
      <c r="J492" s="29"/>
      <c r="K492" s="29"/>
      <c r="L492" s="29"/>
      <c r="M492" s="29"/>
      <c r="N492" s="29"/>
      <c r="O492" s="29"/>
      <c r="P492" s="29"/>
      <c r="Q492" s="29"/>
    </row>
    <row r="493">
      <c r="A493" s="31">
        <v>1.0</v>
      </c>
      <c r="B493" s="32" t="s">
        <v>597</v>
      </c>
      <c r="C493" s="31" t="s">
        <v>83</v>
      </c>
      <c r="D493" s="31" t="s">
        <v>45</v>
      </c>
      <c r="E493" s="33" t="str">
        <f t="array" ref="E493">XLOOKUP(D493,'Teams Page'!A:A,'Teams Page'!B:B)</f>
        <v>TOR</v>
      </c>
      <c r="F493" s="29" t="str">
        <f t="shared" si="1"/>
        <v>MIA</v>
      </c>
      <c r="G493" s="29"/>
      <c r="H493" s="29"/>
      <c r="I493" s="29"/>
      <c r="J493" s="29"/>
      <c r="K493" s="29"/>
      <c r="L493" s="29"/>
      <c r="M493" s="29"/>
      <c r="N493" s="29"/>
      <c r="O493" s="29"/>
      <c r="P493" s="29"/>
      <c r="Q493" s="29"/>
    </row>
    <row r="494">
      <c r="A494" s="31">
        <v>23.0</v>
      </c>
      <c r="B494" s="32" t="s">
        <v>598</v>
      </c>
      <c r="C494" s="31" t="s">
        <v>105</v>
      </c>
      <c r="D494" s="31" t="s">
        <v>25</v>
      </c>
      <c r="E494" s="33" t="str">
        <f t="array" ref="E494">XLOOKUP(D494,'Teams Page'!A:A,'Teams Page'!B:B)</f>
        <v>MIL</v>
      </c>
      <c r="F494" s="29" t="str">
        <f t="shared" si="1"/>
        <v>OKC</v>
      </c>
      <c r="G494" s="29"/>
      <c r="H494" s="29"/>
      <c r="I494" s="29"/>
      <c r="J494" s="29"/>
      <c r="K494" s="29"/>
      <c r="L494" s="29"/>
      <c r="M494" s="29"/>
      <c r="N494" s="29"/>
      <c r="O494" s="29"/>
      <c r="P494" s="29"/>
      <c r="Q494" s="29"/>
    </row>
    <row r="495">
      <c r="A495" s="31">
        <v>25.0</v>
      </c>
      <c r="B495" s="32" t="s">
        <v>599</v>
      </c>
      <c r="C495" s="31" t="s">
        <v>79</v>
      </c>
      <c r="D495" s="31" t="s">
        <v>27</v>
      </c>
      <c r="E495" s="33" t="str">
        <f t="array" ref="E495">XLOOKUP(D495,'Teams Page'!A:A,'Teams Page'!B:B)</f>
        <v>DAL</v>
      </c>
      <c r="F495" s="29" t="str">
        <f t="shared" si="1"/>
        <v>DET</v>
      </c>
      <c r="G495" s="29"/>
      <c r="H495" s="29"/>
      <c r="I495" s="29"/>
      <c r="J495" s="29"/>
      <c r="K495" s="29"/>
      <c r="L495" s="29"/>
      <c r="M495" s="29"/>
      <c r="N495" s="29"/>
      <c r="O495" s="29"/>
      <c r="P495" s="29"/>
      <c r="Q495" s="29"/>
    </row>
    <row r="496">
      <c r="A496" s="31">
        <v>0.0</v>
      </c>
      <c r="B496" s="32" t="s">
        <v>600</v>
      </c>
      <c r="C496" s="31" t="s">
        <v>105</v>
      </c>
      <c r="D496" s="31" t="s">
        <v>45</v>
      </c>
      <c r="E496" s="33" t="str">
        <f t="array" ref="E496">XLOOKUP(D496,'Teams Page'!A:A,'Teams Page'!B:B)</f>
        <v>TOR</v>
      </c>
      <c r="F496" s="29" t="str">
        <f t="shared" si="1"/>
        <v>MIA</v>
      </c>
      <c r="G496" s="29"/>
      <c r="H496" s="29"/>
      <c r="I496" s="29"/>
      <c r="J496" s="29"/>
      <c r="K496" s="29"/>
      <c r="L496" s="29"/>
      <c r="M496" s="29"/>
      <c r="N496" s="29"/>
      <c r="O496" s="29"/>
      <c r="P496" s="29"/>
      <c r="Q496" s="29"/>
    </row>
    <row r="497">
      <c r="A497" s="31">
        <v>12.0</v>
      </c>
      <c r="B497" s="32" t="s">
        <v>601</v>
      </c>
      <c r="C497" s="31" t="s">
        <v>83</v>
      </c>
      <c r="D497" s="31" t="s">
        <v>29</v>
      </c>
      <c r="E497" s="33" t="str">
        <f t="array" ref="E497">XLOOKUP(D497,'Teams Page'!A:A,'Teams Page'!B:B)</f>
        <v>OKC</v>
      </c>
      <c r="F497" s="29" t="str">
        <f t="shared" si="1"/>
        <v>MIL</v>
      </c>
      <c r="G497" s="29"/>
      <c r="H497" s="29"/>
      <c r="I497" s="29"/>
      <c r="J497" s="29"/>
      <c r="K497" s="29"/>
      <c r="L497" s="29"/>
      <c r="M497" s="29"/>
      <c r="N497" s="29"/>
      <c r="O497" s="29"/>
      <c r="P497" s="29"/>
      <c r="Q497" s="29"/>
    </row>
    <row r="498">
      <c r="A498" s="31">
        <v>9.0</v>
      </c>
      <c r="B498" s="32" t="s">
        <v>602</v>
      </c>
      <c r="C498" s="31" t="s">
        <v>61</v>
      </c>
      <c r="D498" s="31" t="s">
        <v>38</v>
      </c>
      <c r="E498" s="33" t="str">
        <f t="array" ref="E498">XLOOKUP(D498,'Teams Page'!A:A,'Teams Page'!B:B)</f>
        <v>BKN</v>
      </c>
      <c r="F498" s="29" t="str">
        <f t="shared" si="1"/>
        <v>NYK</v>
      </c>
      <c r="G498" s="29"/>
      <c r="H498" s="29"/>
      <c r="I498" s="29"/>
      <c r="J498" s="29"/>
      <c r="K498" s="29"/>
      <c r="L498" s="29"/>
      <c r="M498" s="29"/>
      <c r="N498" s="29"/>
      <c r="O498" s="29"/>
      <c r="P498" s="29"/>
      <c r="Q498" s="29"/>
    </row>
    <row r="499">
      <c r="A499" s="31">
        <v>8.0</v>
      </c>
      <c r="B499" s="32" t="s">
        <v>603</v>
      </c>
      <c r="C499" s="31" t="s">
        <v>79</v>
      </c>
      <c r="D499" s="31" t="s">
        <v>45</v>
      </c>
      <c r="E499" s="33" t="str">
        <f t="array" ref="E499">XLOOKUP(D499,'Teams Page'!A:A,'Teams Page'!B:B)</f>
        <v>TOR</v>
      </c>
      <c r="F499" s="29" t="str">
        <f t="shared" si="1"/>
        <v>MIA</v>
      </c>
      <c r="G499" s="29"/>
      <c r="H499" s="29"/>
      <c r="I499" s="29"/>
      <c r="J499" s="29"/>
      <c r="K499" s="29"/>
      <c r="L499" s="29"/>
      <c r="M499" s="29"/>
      <c r="N499" s="29"/>
      <c r="O499" s="29"/>
      <c r="P499" s="29"/>
      <c r="Q499" s="29"/>
    </row>
    <row r="500">
      <c r="A500" s="31">
        <v>43.0</v>
      </c>
      <c r="B500" s="32" t="s">
        <v>604</v>
      </c>
      <c r="C500" s="31" t="s">
        <v>79</v>
      </c>
      <c r="D500" s="31" t="s">
        <v>39</v>
      </c>
      <c r="E500" s="33" t="str">
        <f t="array" ref="E500">XLOOKUP(D500,'Teams Page'!A:A,'Teams Page'!B:B)</f>
        <v>IND</v>
      </c>
      <c r="F500" s="29" t="str">
        <f t="shared" si="1"/>
        <v>CLE</v>
      </c>
      <c r="G500" s="29"/>
      <c r="H500" s="29"/>
      <c r="I500" s="29"/>
      <c r="J500" s="29"/>
      <c r="K500" s="29"/>
      <c r="L500" s="29"/>
      <c r="M500" s="29"/>
      <c r="N500" s="29"/>
      <c r="O500" s="29"/>
      <c r="P500" s="29"/>
      <c r="Q500" s="29"/>
    </row>
    <row r="501">
      <c r="A501" s="31">
        <v>14.0</v>
      </c>
      <c r="B501" s="32" t="s">
        <v>605</v>
      </c>
      <c r="C501" s="31" t="s">
        <v>83</v>
      </c>
      <c r="D501" s="31" t="s">
        <v>41</v>
      </c>
      <c r="E501" s="33" t="str">
        <f t="array" ref="E501">XLOOKUP(D501,'Teams Page'!A:A,'Teams Page'!B:B)</f>
        <v>SAS</v>
      </c>
      <c r="F501" s="29" t="str">
        <f t="shared" si="1"/>
        <v>DEN</v>
      </c>
      <c r="G501" s="29"/>
      <c r="H501" s="29"/>
      <c r="I501" s="29"/>
      <c r="J501" s="29"/>
      <c r="K501" s="29"/>
      <c r="L501" s="29"/>
      <c r="M501" s="29"/>
      <c r="N501" s="29"/>
      <c r="O501" s="29"/>
      <c r="P501" s="29"/>
      <c r="Q501" s="29"/>
    </row>
    <row r="502">
      <c r="A502" s="31">
        <v>14.0</v>
      </c>
      <c r="B502" s="32" t="s">
        <v>606</v>
      </c>
      <c r="C502" s="31" t="s">
        <v>83</v>
      </c>
      <c r="D502" s="31" t="s">
        <v>45</v>
      </c>
      <c r="E502" s="33" t="str">
        <f t="array" ref="E502">XLOOKUP(D502,'Teams Page'!A:A,'Teams Page'!B:B)</f>
        <v>TOR</v>
      </c>
      <c r="F502" s="29" t="str">
        <f t="shared" si="1"/>
        <v>MIA</v>
      </c>
      <c r="G502" s="29"/>
      <c r="H502" s="29"/>
      <c r="I502" s="29"/>
      <c r="J502" s="29"/>
      <c r="K502" s="29"/>
      <c r="L502" s="29"/>
      <c r="M502" s="29"/>
      <c r="N502" s="29"/>
      <c r="O502" s="29"/>
      <c r="P502" s="29"/>
      <c r="Q502" s="29"/>
    </row>
    <row r="503">
      <c r="A503" s="31">
        <v>0.0</v>
      </c>
      <c r="B503" s="32" t="s">
        <v>607</v>
      </c>
      <c r="C503" s="31" t="s">
        <v>105</v>
      </c>
      <c r="D503" s="31" t="s">
        <v>30</v>
      </c>
      <c r="E503" s="33" t="str">
        <f t="array" ref="E503">XLOOKUP(D503,'Teams Page'!A:A,'Teams Page'!B:B)</f>
        <v>CHI</v>
      </c>
      <c r="F503" s="29" t="str">
        <f t="shared" si="1"/>
        <v>WAS</v>
      </c>
      <c r="G503" s="29"/>
      <c r="H503" s="29"/>
      <c r="I503" s="29"/>
      <c r="J503" s="29"/>
      <c r="K503" s="29"/>
      <c r="L503" s="29"/>
      <c r="M503" s="29"/>
      <c r="N503" s="29"/>
      <c r="O503" s="29"/>
      <c r="P503" s="29"/>
      <c r="Q503" s="29"/>
    </row>
    <row r="504">
      <c r="A504" s="31">
        <v>21.0</v>
      </c>
      <c r="B504" s="32" t="s">
        <v>608</v>
      </c>
      <c r="C504" s="31" t="s">
        <v>79</v>
      </c>
      <c r="D504" s="31" t="s">
        <v>45</v>
      </c>
      <c r="E504" s="33" t="str">
        <f t="array" ref="E504">XLOOKUP(D504,'Teams Page'!A:A,'Teams Page'!B:B)</f>
        <v>TOR</v>
      </c>
      <c r="F504" s="29" t="str">
        <f t="shared" si="1"/>
        <v>MIA</v>
      </c>
      <c r="G504" s="29"/>
      <c r="H504" s="29"/>
      <c r="I504" s="29"/>
      <c r="J504" s="29"/>
      <c r="K504" s="29"/>
      <c r="L504" s="29"/>
      <c r="M504" s="29"/>
      <c r="N504" s="29"/>
      <c r="O504" s="29"/>
      <c r="P504" s="29"/>
      <c r="Q504" s="29"/>
    </row>
    <row r="505">
      <c r="A505" s="31">
        <v>13.0</v>
      </c>
      <c r="B505" s="32" t="s">
        <v>609</v>
      </c>
      <c r="C505" s="31" t="s">
        <v>83</v>
      </c>
      <c r="D505" s="31" t="s">
        <v>44</v>
      </c>
      <c r="E505" s="33" t="str">
        <f t="array" ref="E505">XLOOKUP(D505,'Teams Page'!A:A,'Teams Page'!B:B)</f>
        <v>UTA</v>
      </c>
      <c r="F505" s="29" t="str">
        <f t="shared" si="1"/>
        <v>LAC</v>
      </c>
      <c r="G505" s="29"/>
      <c r="H505" s="29"/>
      <c r="I505" s="29"/>
      <c r="J505" s="29"/>
      <c r="K505" s="29"/>
      <c r="L505" s="29"/>
      <c r="M505" s="29"/>
      <c r="N505" s="29"/>
      <c r="O505" s="29"/>
      <c r="P505" s="29"/>
      <c r="Q505" s="29"/>
    </row>
    <row r="506">
      <c r="A506" s="31">
        <v>0.0</v>
      </c>
      <c r="B506" s="32" t="s">
        <v>610</v>
      </c>
      <c r="C506" s="31" t="s">
        <v>83</v>
      </c>
      <c r="D506" s="31" t="s">
        <v>44</v>
      </c>
      <c r="E506" s="33" t="str">
        <f t="array" ref="E506">XLOOKUP(D506,'Teams Page'!A:A,'Teams Page'!B:B)</f>
        <v>UTA</v>
      </c>
      <c r="F506" s="29" t="str">
        <f t="shared" si="1"/>
        <v>LAC</v>
      </c>
      <c r="G506" s="29"/>
      <c r="H506" s="29"/>
      <c r="I506" s="29"/>
      <c r="J506" s="29"/>
      <c r="K506" s="29"/>
      <c r="L506" s="29"/>
      <c r="M506" s="29"/>
      <c r="N506" s="29"/>
      <c r="O506" s="29"/>
      <c r="P506" s="29"/>
      <c r="Q506" s="29"/>
    </row>
    <row r="507">
      <c r="A507" s="31">
        <v>3.0</v>
      </c>
      <c r="B507" s="32" t="s">
        <v>611</v>
      </c>
      <c r="C507" s="31" t="s">
        <v>105</v>
      </c>
      <c r="D507" s="31" t="s">
        <v>44</v>
      </c>
      <c r="E507" s="33" t="str">
        <f t="array" ref="E507">XLOOKUP(D507,'Teams Page'!A:A,'Teams Page'!B:B)</f>
        <v>UTA</v>
      </c>
      <c r="F507" s="29" t="str">
        <f t="shared" si="1"/>
        <v>LAC</v>
      </c>
      <c r="G507" s="29"/>
      <c r="H507" s="29"/>
      <c r="I507" s="29"/>
      <c r="J507" s="29"/>
      <c r="K507" s="29"/>
      <c r="L507" s="29"/>
      <c r="M507" s="29"/>
      <c r="N507" s="29"/>
      <c r="O507" s="29"/>
      <c r="P507" s="29"/>
      <c r="Q507" s="29"/>
    </row>
    <row r="508">
      <c r="A508" s="31">
        <v>0.0</v>
      </c>
      <c r="B508" s="32" t="s">
        <v>612</v>
      </c>
      <c r="C508" s="31" t="s">
        <v>79</v>
      </c>
      <c r="D508" s="31" t="s">
        <v>44</v>
      </c>
      <c r="E508" s="33" t="str">
        <f t="array" ref="E508">XLOOKUP(D508,'Teams Page'!A:A,'Teams Page'!B:B)</f>
        <v>UTA</v>
      </c>
      <c r="F508" s="29" t="str">
        <f t="shared" si="1"/>
        <v>LAC</v>
      </c>
      <c r="G508" s="29"/>
      <c r="H508" s="29"/>
      <c r="I508" s="29"/>
      <c r="J508" s="29"/>
      <c r="K508" s="29"/>
      <c r="L508" s="29"/>
      <c r="M508" s="29"/>
      <c r="N508" s="29"/>
      <c r="O508" s="29"/>
      <c r="P508" s="29"/>
      <c r="Q508" s="29"/>
    </row>
    <row r="509">
      <c r="A509" s="31">
        <v>28.0</v>
      </c>
      <c r="B509" s="32" t="s">
        <v>613</v>
      </c>
      <c r="C509" s="31" t="s">
        <v>83</v>
      </c>
      <c r="D509" s="31" t="s">
        <v>25</v>
      </c>
      <c r="E509" s="33" t="str">
        <f t="array" ref="E509">XLOOKUP(D509,'Teams Page'!A:A,'Teams Page'!B:B)</f>
        <v>MIL</v>
      </c>
      <c r="F509" s="29" t="str">
        <f t="shared" si="1"/>
        <v>OKC</v>
      </c>
      <c r="G509" s="29"/>
      <c r="H509" s="29"/>
      <c r="I509" s="29"/>
      <c r="J509" s="29"/>
      <c r="K509" s="29"/>
      <c r="L509" s="29"/>
      <c r="M509" s="29"/>
      <c r="N509" s="29"/>
      <c r="O509" s="29"/>
      <c r="P509" s="29"/>
      <c r="Q509" s="29"/>
    </row>
    <row r="510">
      <c r="A510" s="31">
        <v>3.0</v>
      </c>
      <c r="B510" s="32" t="s">
        <v>614</v>
      </c>
      <c r="C510" s="31" t="s">
        <v>61</v>
      </c>
      <c r="D510" s="31" t="s">
        <v>27</v>
      </c>
      <c r="E510" s="33" t="str">
        <f t="array" ref="E510">XLOOKUP(D510,'Teams Page'!A:A,'Teams Page'!B:B)</f>
        <v>DAL</v>
      </c>
      <c r="F510" s="29" t="str">
        <f t="shared" si="1"/>
        <v>DET</v>
      </c>
      <c r="G510" s="29"/>
      <c r="H510" s="29"/>
      <c r="I510" s="29"/>
      <c r="J510" s="29"/>
      <c r="K510" s="29"/>
      <c r="L510" s="29"/>
      <c r="M510" s="29"/>
      <c r="N510" s="29"/>
      <c r="O510" s="29"/>
      <c r="P510" s="29"/>
      <c r="Q510" s="29"/>
    </row>
    <row r="511">
      <c r="A511" s="31">
        <v>8.0</v>
      </c>
      <c r="B511" s="32" t="s">
        <v>615</v>
      </c>
      <c r="C511" s="31" t="s">
        <v>61</v>
      </c>
      <c r="D511" s="31" t="s">
        <v>44</v>
      </c>
      <c r="E511" s="33" t="str">
        <f t="array" ref="E511">XLOOKUP(D511,'Teams Page'!A:A,'Teams Page'!B:B)</f>
        <v>UTA</v>
      </c>
      <c r="F511" s="29" t="str">
        <f t="shared" si="1"/>
        <v>LAC</v>
      </c>
      <c r="G511" s="29"/>
      <c r="H511" s="29"/>
      <c r="I511" s="29"/>
      <c r="J511" s="29"/>
      <c r="K511" s="29"/>
      <c r="L511" s="29"/>
      <c r="M511" s="29"/>
      <c r="N511" s="29"/>
      <c r="O511" s="29"/>
      <c r="P511" s="29"/>
      <c r="Q511" s="29"/>
    </row>
    <row r="512">
      <c r="A512" s="31">
        <v>6.0</v>
      </c>
      <c r="B512" s="32" t="s">
        <v>616</v>
      </c>
      <c r="C512" s="31" t="s">
        <v>69</v>
      </c>
      <c r="D512" s="31" t="s">
        <v>29</v>
      </c>
      <c r="E512" s="33" t="str">
        <f t="array" ref="E512">XLOOKUP(D512,'Teams Page'!A:A,'Teams Page'!B:B)</f>
        <v>OKC</v>
      </c>
      <c r="F512" s="29" t="str">
        <f t="shared" si="1"/>
        <v>MIL</v>
      </c>
      <c r="G512" s="29"/>
      <c r="H512" s="29"/>
      <c r="I512" s="29"/>
      <c r="J512" s="29"/>
      <c r="K512" s="29"/>
      <c r="L512" s="29"/>
      <c r="M512" s="29"/>
      <c r="N512" s="29"/>
      <c r="O512" s="29"/>
      <c r="P512" s="29"/>
      <c r="Q512" s="29"/>
    </row>
    <row r="513">
      <c r="A513" s="31">
        <v>19.0</v>
      </c>
      <c r="B513" s="32" t="s">
        <v>617</v>
      </c>
      <c r="C513" s="31" t="s">
        <v>83</v>
      </c>
      <c r="D513" s="31" t="s">
        <v>28</v>
      </c>
      <c r="E513" s="33" t="str">
        <f t="array" ref="E513">XLOOKUP(D513,'Teams Page'!A:A,'Teams Page'!B:B)</f>
        <v>HOU</v>
      </c>
      <c r="F513" s="29" t="str">
        <f t="shared" si="1"/>
        <v>POR</v>
      </c>
      <c r="G513" s="29"/>
      <c r="H513" s="29"/>
      <c r="I513" s="29"/>
      <c r="J513" s="29"/>
      <c r="K513" s="29"/>
      <c r="L513" s="29"/>
      <c r="M513" s="29"/>
      <c r="N513" s="29"/>
      <c r="O513" s="29"/>
      <c r="P513" s="29"/>
      <c r="Q513" s="29"/>
    </row>
    <row r="514">
      <c r="A514" s="31">
        <v>5.0</v>
      </c>
      <c r="B514" s="32" t="s">
        <v>618</v>
      </c>
      <c r="C514" s="31" t="s">
        <v>83</v>
      </c>
      <c r="D514" s="31" t="s">
        <v>40</v>
      </c>
      <c r="E514" s="33" t="str">
        <f t="array" ref="E514">XLOOKUP(D514,'Teams Page'!A:A,'Teams Page'!B:B)</f>
        <v>MEM</v>
      </c>
      <c r="F514" s="29" t="str">
        <f t="shared" si="1"/>
        <v>LAL</v>
      </c>
      <c r="G514" s="29"/>
      <c r="H514" s="29"/>
      <c r="I514" s="29"/>
      <c r="J514" s="29"/>
      <c r="K514" s="29"/>
      <c r="L514" s="29"/>
      <c r="M514" s="29"/>
      <c r="N514" s="29"/>
      <c r="O514" s="29"/>
      <c r="P514" s="29"/>
      <c r="Q514" s="29"/>
    </row>
    <row r="515">
      <c r="A515" s="31">
        <v>34.0</v>
      </c>
      <c r="B515" s="32" t="s">
        <v>619</v>
      </c>
      <c r="C515" s="31" t="s">
        <v>61</v>
      </c>
      <c r="D515" s="31" t="s">
        <v>29</v>
      </c>
      <c r="E515" s="33" t="str">
        <f t="array" ref="E515">XLOOKUP(D515,'Teams Page'!A:A,'Teams Page'!B:B)</f>
        <v>OKC</v>
      </c>
      <c r="F515" s="29" t="str">
        <f t="shared" si="1"/>
        <v>MIL</v>
      </c>
      <c r="G515" s="29"/>
      <c r="H515" s="29"/>
      <c r="I515" s="29"/>
      <c r="J515" s="29"/>
      <c r="K515" s="29"/>
      <c r="L515" s="29"/>
      <c r="M515" s="29"/>
      <c r="N515" s="29"/>
      <c r="O515" s="29"/>
      <c r="P515" s="29"/>
      <c r="Q515" s="29"/>
    </row>
    <row r="516">
      <c r="A516" s="31">
        <v>5.0</v>
      </c>
      <c r="B516" s="32" t="s">
        <v>620</v>
      </c>
      <c r="C516" s="31" t="s">
        <v>69</v>
      </c>
      <c r="D516" s="31" t="s">
        <v>35</v>
      </c>
      <c r="E516" s="33" t="str">
        <f t="array" ref="E516">XLOOKUP(D516,'Teams Page'!A:A,'Teams Page'!B:B)</f>
        <v>CHA</v>
      </c>
      <c r="F516" s="29" t="str">
        <f t="shared" si="1"/>
        <v>BOS</v>
      </c>
      <c r="G516" s="29"/>
      <c r="H516" s="29"/>
      <c r="I516" s="29"/>
      <c r="J516" s="29"/>
      <c r="K516" s="29"/>
      <c r="L516" s="29"/>
      <c r="M516" s="29"/>
      <c r="N516" s="29"/>
      <c r="O516" s="29"/>
      <c r="P516" s="29"/>
      <c r="Q516" s="29"/>
    </row>
    <row r="517">
      <c r="A517" s="31">
        <v>0.0</v>
      </c>
      <c r="B517" s="32" t="s">
        <v>621</v>
      </c>
      <c r="C517" s="31" t="s">
        <v>61</v>
      </c>
      <c r="D517" s="31" t="s">
        <v>37</v>
      </c>
      <c r="E517" s="33" t="str">
        <f t="array" ref="E517">XLOOKUP(D517,'Teams Page'!A:A,'Teams Page'!B:B)</f>
        <v>WAS</v>
      </c>
      <c r="F517" s="29" t="str">
        <f t="shared" si="1"/>
        <v>CHI</v>
      </c>
      <c r="G517" s="29"/>
      <c r="H517" s="29"/>
      <c r="I517" s="29"/>
      <c r="J517" s="29"/>
      <c r="K517" s="29"/>
      <c r="L517" s="29"/>
      <c r="M517" s="29"/>
      <c r="N517" s="29"/>
      <c r="O517" s="29"/>
      <c r="P517" s="29"/>
      <c r="Q517" s="29"/>
    </row>
    <row r="518">
      <c r="A518" s="31">
        <v>35.0</v>
      </c>
      <c r="B518" s="32" t="s">
        <v>622</v>
      </c>
      <c r="C518" s="31" t="s">
        <v>79</v>
      </c>
      <c r="D518" s="31" t="s">
        <v>55</v>
      </c>
      <c r="E518" s="33" t="str">
        <f t="array" ref="E518">XLOOKUP(D518,'Teams Page'!A:A,'Teams Page'!B:B)</f>
        <v>POR</v>
      </c>
      <c r="F518" s="29" t="str">
        <f t="shared" si="1"/>
        <v>HOU</v>
      </c>
      <c r="G518" s="29"/>
      <c r="H518" s="29"/>
      <c r="I518" s="29"/>
      <c r="J518" s="29"/>
      <c r="K518" s="29"/>
      <c r="L518" s="29"/>
      <c r="M518" s="29"/>
      <c r="N518" s="29"/>
      <c r="O518" s="29"/>
      <c r="P518" s="29"/>
      <c r="Q518" s="29"/>
    </row>
    <row r="519">
      <c r="A519" s="31">
        <v>1.0</v>
      </c>
      <c r="B519" s="32" t="s">
        <v>623</v>
      </c>
      <c r="C519" s="31" t="s">
        <v>83</v>
      </c>
      <c r="D519" s="31" t="s">
        <v>37</v>
      </c>
      <c r="E519" s="33" t="str">
        <f t="array" ref="E519">XLOOKUP(D519,'Teams Page'!A:A,'Teams Page'!B:B)</f>
        <v>WAS</v>
      </c>
      <c r="F519" s="29" t="str">
        <f t="shared" si="1"/>
        <v>CHI</v>
      </c>
      <c r="G519" s="29"/>
      <c r="H519" s="29"/>
      <c r="I519" s="29"/>
      <c r="J519" s="29"/>
      <c r="K519" s="29"/>
      <c r="L519" s="29"/>
      <c r="M519" s="29"/>
      <c r="N519" s="29"/>
      <c r="O519" s="29"/>
      <c r="P519" s="29"/>
      <c r="Q519" s="29"/>
    </row>
    <row r="520">
      <c r="A520" s="31">
        <v>1.0</v>
      </c>
      <c r="B520" s="32" t="s">
        <v>624</v>
      </c>
      <c r="C520" s="31" t="s">
        <v>79</v>
      </c>
      <c r="D520" s="31" t="s">
        <v>50</v>
      </c>
      <c r="E520" s="33" t="str">
        <f t="array" ref="E520">XLOOKUP(D520,'Teams Page'!A:A,'Teams Page'!B:B)</f>
        <v>NOP</v>
      </c>
      <c r="F520" s="29" t="str">
        <f t="shared" si="1"/>
        <v>GSW</v>
      </c>
      <c r="G520" s="29"/>
      <c r="H520" s="29"/>
      <c r="I520" s="29"/>
      <c r="J520" s="29"/>
      <c r="K520" s="29"/>
      <c r="L520" s="29"/>
      <c r="M520" s="29"/>
      <c r="N520" s="29"/>
      <c r="O520" s="29"/>
      <c r="P520" s="29"/>
      <c r="Q520" s="29"/>
    </row>
    <row r="521">
      <c r="A521" s="31">
        <v>33.0</v>
      </c>
      <c r="B521" s="32" t="s">
        <v>625</v>
      </c>
      <c r="C521" s="31" t="s">
        <v>79</v>
      </c>
      <c r="D521" s="31" t="s">
        <v>37</v>
      </c>
      <c r="E521" s="33" t="str">
        <f t="array" ref="E521">XLOOKUP(D521,'Teams Page'!A:A,'Teams Page'!B:B)</f>
        <v>WAS</v>
      </c>
      <c r="F521" s="29" t="str">
        <f t="shared" si="1"/>
        <v>CHI</v>
      </c>
      <c r="G521" s="29"/>
      <c r="H521" s="29"/>
      <c r="I521" s="29"/>
      <c r="J521" s="29"/>
      <c r="K521" s="29"/>
      <c r="L521" s="29"/>
      <c r="M521" s="29"/>
      <c r="N521" s="29"/>
      <c r="O521" s="29"/>
      <c r="P521" s="29"/>
      <c r="Q521" s="29"/>
    </row>
    <row r="522">
      <c r="A522" s="31">
        <v>20.0</v>
      </c>
      <c r="B522" s="32" t="s">
        <v>626</v>
      </c>
      <c r="C522" s="31" t="s">
        <v>61</v>
      </c>
      <c r="D522" s="31" t="s">
        <v>47</v>
      </c>
      <c r="E522" s="33" t="str">
        <f t="array" ref="E522">XLOOKUP(D522,'Teams Page'!A:A,'Teams Page'!B:B)</f>
        <v>NYK</v>
      </c>
      <c r="F522" s="29" t="str">
        <f t="shared" si="1"/>
        <v>BKN</v>
      </c>
      <c r="G522" s="29"/>
      <c r="H522" s="29"/>
      <c r="I522" s="29"/>
      <c r="J522" s="29"/>
      <c r="K522" s="29"/>
      <c r="L522" s="29"/>
      <c r="M522" s="29"/>
      <c r="N522" s="29"/>
      <c r="O522" s="29"/>
      <c r="P522" s="29"/>
      <c r="Q522" s="29"/>
    </row>
    <row r="523">
      <c r="A523" s="31">
        <v>13.0</v>
      </c>
      <c r="B523" s="32" t="s">
        <v>627</v>
      </c>
      <c r="C523" s="31" t="s">
        <v>69</v>
      </c>
      <c r="D523" s="31" t="s">
        <v>53</v>
      </c>
      <c r="E523" s="33" t="str">
        <f t="array" ref="E523">XLOOKUP(D523,'Teams Page'!A:A,'Teams Page'!B:B)</f>
        <v>DET</v>
      </c>
      <c r="F523" s="29" t="str">
        <f t="shared" si="1"/>
        <v>DAL</v>
      </c>
      <c r="G523" s="29"/>
      <c r="H523" s="29"/>
      <c r="I523" s="29"/>
      <c r="J523" s="29"/>
      <c r="K523" s="29"/>
      <c r="L523" s="29"/>
      <c r="M523" s="29"/>
      <c r="N523" s="29"/>
      <c r="O523" s="29"/>
      <c r="P523" s="29"/>
      <c r="Q523" s="29"/>
    </row>
    <row r="524">
      <c r="A524" s="31">
        <v>35.0</v>
      </c>
      <c r="B524" s="32" t="s">
        <v>628</v>
      </c>
      <c r="C524" s="31" t="s">
        <v>69</v>
      </c>
      <c r="D524" s="31" t="s">
        <v>37</v>
      </c>
      <c r="E524" s="33" t="str">
        <f t="array" ref="E524">XLOOKUP(D524,'Teams Page'!A:A,'Teams Page'!B:B)</f>
        <v>WAS</v>
      </c>
      <c r="F524" s="29" t="str">
        <f t="shared" si="1"/>
        <v>CHI</v>
      </c>
      <c r="G524" s="29"/>
      <c r="H524" s="29"/>
      <c r="I524" s="29"/>
      <c r="J524" s="29"/>
      <c r="K524" s="29"/>
      <c r="L524" s="29"/>
      <c r="M524" s="29"/>
      <c r="N524" s="29"/>
      <c r="O524" s="29"/>
      <c r="P524" s="29"/>
      <c r="Q524" s="29"/>
    </row>
    <row r="525">
      <c r="A525" s="31">
        <v>35.0</v>
      </c>
      <c r="B525" s="32" t="s">
        <v>629</v>
      </c>
      <c r="C525" s="31" t="s">
        <v>79</v>
      </c>
      <c r="D525" s="31" t="s">
        <v>33</v>
      </c>
      <c r="E525" s="33" t="str">
        <f t="array" ref="E525">XLOOKUP(D525,'Teams Page'!A:A,'Teams Page'!B:B)</f>
        <v>LAL</v>
      </c>
      <c r="F525" s="29" t="str">
        <f t="shared" si="1"/>
        <v>MEM</v>
      </c>
      <c r="G525" s="29"/>
      <c r="H525" s="29"/>
      <c r="I525" s="29"/>
      <c r="J525" s="29"/>
      <c r="K525" s="29"/>
      <c r="L525" s="29"/>
      <c r="M525" s="29"/>
      <c r="N525" s="29"/>
      <c r="O525" s="29"/>
      <c r="P525" s="29"/>
      <c r="Q525" s="29"/>
    </row>
    <row r="526">
      <c r="A526" s="31">
        <v>97.0</v>
      </c>
      <c r="B526" s="32" t="s">
        <v>630</v>
      </c>
      <c r="C526" s="31" t="s">
        <v>61</v>
      </c>
      <c r="D526" s="31" t="s">
        <v>37</v>
      </c>
      <c r="E526" s="33" t="str">
        <f t="array" ref="E526">XLOOKUP(D526,'Teams Page'!A:A,'Teams Page'!B:B)</f>
        <v>WAS</v>
      </c>
      <c r="F526" s="29" t="str">
        <f t="shared" si="1"/>
        <v>CHI</v>
      </c>
      <c r="G526" s="29"/>
      <c r="H526" s="29"/>
      <c r="I526" s="29"/>
      <c r="J526" s="29"/>
      <c r="K526" s="29"/>
      <c r="L526" s="29"/>
      <c r="M526" s="29"/>
      <c r="N526" s="29"/>
      <c r="O526" s="29"/>
      <c r="P526" s="29"/>
      <c r="Q526" s="29"/>
    </row>
    <row r="527">
      <c r="A527" s="31">
        <v>9.0</v>
      </c>
      <c r="B527" s="32" t="s">
        <v>631</v>
      </c>
      <c r="C527" s="31" t="s">
        <v>105</v>
      </c>
      <c r="D527" s="31" t="s">
        <v>37</v>
      </c>
      <c r="E527" s="33" t="str">
        <f t="array" ref="E527">XLOOKUP(D527,'Teams Page'!A:A,'Teams Page'!B:B)</f>
        <v>WAS</v>
      </c>
      <c r="F527" s="29" t="str">
        <f t="shared" si="1"/>
        <v>CHI</v>
      </c>
      <c r="G527" s="29"/>
      <c r="H527" s="29"/>
      <c r="I527" s="29"/>
      <c r="J527" s="29"/>
      <c r="K527" s="29"/>
      <c r="L527" s="29"/>
      <c r="M527" s="29"/>
      <c r="N527" s="29"/>
      <c r="O527" s="29"/>
      <c r="P527" s="29"/>
      <c r="Q527" s="29"/>
    </row>
    <row r="528">
      <c r="A528" s="31">
        <v>11.0</v>
      </c>
      <c r="B528" s="32" t="s">
        <v>632</v>
      </c>
      <c r="C528" s="31" t="s">
        <v>105</v>
      </c>
      <c r="D528" s="31" t="s">
        <v>26</v>
      </c>
      <c r="E528" s="33" t="str">
        <f t="array" ref="E528">XLOOKUP(D528,'Teams Page'!A:A,'Teams Page'!B:B)</f>
        <v>ATL</v>
      </c>
      <c r="F528" s="29" t="str">
        <f t="shared" si="1"/>
        <v>MIN</v>
      </c>
      <c r="G528" s="29"/>
      <c r="H528" s="29"/>
      <c r="I528" s="29"/>
      <c r="J528" s="29"/>
      <c r="K528" s="29"/>
      <c r="L528" s="29"/>
      <c r="M528" s="29"/>
      <c r="N528" s="29"/>
      <c r="O528" s="29"/>
      <c r="P528" s="29"/>
      <c r="Q528" s="29"/>
    </row>
    <row r="529">
      <c r="A529" s="31">
        <v>77.0</v>
      </c>
      <c r="B529" s="32" t="s">
        <v>633</v>
      </c>
      <c r="C529" s="31" t="s">
        <v>69</v>
      </c>
      <c r="D529" s="31" t="s">
        <v>44</v>
      </c>
      <c r="E529" s="33" t="str">
        <f t="array" ref="E529">XLOOKUP(D529,'Teams Page'!A:A,'Teams Page'!B:B)</f>
        <v>UTA</v>
      </c>
      <c r="F529" s="29" t="str">
        <f t="shared" si="1"/>
        <v>LAC</v>
      </c>
      <c r="G529" s="29"/>
      <c r="H529" s="29"/>
      <c r="I529" s="29"/>
      <c r="J529" s="29"/>
      <c r="K529" s="29"/>
      <c r="L529" s="29"/>
      <c r="M529" s="29"/>
      <c r="N529" s="29"/>
      <c r="O529" s="29"/>
      <c r="P529" s="29"/>
      <c r="Q529" s="29"/>
    </row>
    <row r="530">
      <c r="A530" s="31">
        <v>55.0</v>
      </c>
      <c r="B530" s="32" t="s">
        <v>634</v>
      </c>
      <c r="C530" s="31" t="s">
        <v>105</v>
      </c>
      <c r="D530" s="31" t="s">
        <v>37</v>
      </c>
      <c r="E530" s="33" t="str">
        <f t="array" ref="E530">XLOOKUP(D530,'Teams Page'!A:A,'Teams Page'!B:B)</f>
        <v>WAS</v>
      </c>
      <c r="F530" s="29" t="str">
        <f t="shared" si="1"/>
        <v>CHI</v>
      </c>
      <c r="G530" s="29"/>
      <c r="H530" s="29"/>
      <c r="I530" s="29"/>
      <c r="J530" s="29"/>
      <c r="K530" s="29"/>
      <c r="L530" s="29"/>
      <c r="M530" s="29"/>
      <c r="N530" s="29"/>
      <c r="O530" s="29"/>
      <c r="P530" s="29"/>
      <c r="Q530" s="29"/>
    </row>
    <row r="531">
      <c r="A531" s="31">
        <v>40.0</v>
      </c>
      <c r="B531" s="32" t="s">
        <v>635</v>
      </c>
      <c r="C531" s="31" t="s">
        <v>69</v>
      </c>
      <c r="D531" s="31" t="s">
        <v>36</v>
      </c>
      <c r="E531" s="33" t="str">
        <f t="array" ref="E531">XLOOKUP(D531,'Teams Page'!A:A,'Teams Page'!B:B)</f>
        <v>LAC</v>
      </c>
      <c r="F531" s="29" t="str">
        <f t="shared" si="1"/>
        <v>UTA</v>
      </c>
      <c r="G531" s="29"/>
      <c r="H531" s="29"/>
      <c r="I531" s="29"/>
      <c r="J531" s="29"/>
      <c r="K531" s="29"/>
      <c r="L531" s="29"/>
      <c r="M531" s="29"/>
      <c r="N531" s="29"/>
      <c r="O531" s="29"/>
      <c r="P531" s="29"/>
      <c r="Q531" s="29"/>
    </row>
    <row r="532">
      <c r="A532" s="29"/>
      <c r="B532" s="29"/>
      <c r="C532" s="29"/>
      <c r="D532" s="29"/>
      <c r="E532" s="29"/>
      <c r="F532" s="29"/>
      <c r="G532" s="29"/>
      <c r="H532" s="29"/>
      <c r="I532" s="29"/>
      <c r="J532" s="29"/>
      <c r="K532" s="29"/>
      <c r="L532" s="29"/>
      <c r="M532" s="29"/>
      <c r="N532" s="29"/>
      <c r="O532" s="29"/>
      <c r="P532" s="29"/>
      <c r="Q532" s="29"/>
    </row>
    <row r="533">
      <c r="A533" s="29"/>
      <c r="B533" s="29"/>
      <c r="C533" s="29"/>
      <c r="D533" s="29"/>
      <c r="E533" s="29"/>
      <c r="F533" s="29"/>
      <c r="G533" s="29"/>
      <c r="H533" s="29"/>
      <c r="I533" s="29"/>
      <c r="J533" s="29"/>
      <c r="K533" s="29"/>
      <c r="L533" s="29"/>
      <c r="M533" s="29"/>
      <c r="N533" s="29"/>
      <c r="O533" s="29"/>
      <c r="P533" s="29"/>
      <c r="Q533" s="29"/>
    </row>
    <row r="534">
      <c r="A534" s="29"/>
      <c r="B534" s="29"/>
      <c r="C534" s="29"/>
      <c r="D534" s="29"/>
      <c r="E534" s="29"/>
      <c r="F534" s="29"/>
      <c r="G534" s="29"/>
      <c r="H534" s="29"/>
      <c r="I534" s="29"/>
      <c r="J534" s="29"/>
      <c r="K534" s="29"/>
      <c r="L534" s="29"/>
      <c r="M534" s="29"/>
      <c r="N534" s="29"/>
      <c r="O534" s="29"/>
      <c r="P534" s="29"/>
      <c r="Q534" s="29"/>
    </row>
    <row r="535">
      <c r="A535" s="29"/>
      <c r="B535" s="29"/>
      <c r="C535" s="29"/>
      <c r="D535" s="29"/>
      <c r="E535" s="29"/>
      <c r="F535" s="29"/>
      <c r="G535" s="29"/>
      <c r="H535" s="29"/>
      <c r="I535" s="29"/>
      <c r="J535" s="29"/>
      <c r="K535" s="29"/>
      <c r="L535" s="29"/>
      <c r="M535" s="29"/>
      <c r="N535" s="29"/>
      <c r="O535" s="29"/>
      <c r="P535" s="29"/>
      <c r="Q535" s="29"/>
    </row>
    <row r="536">
      <c r="A536" s="29"/>
      <c r="B536" s="29"/>
      <c r="C536" s="29"/>
      <c r="D536" s="29"/>
      <c r="E536" s="29"/>
      <c r="F536" s="29"/>
      <c r="G536" s="29"/>
      <c r="H536" s="29"/>
      <c r="I536" s="29"/>
      <c r="J536" s="29"/>
      <c r="K536" s="29"/>
      <c r="L536" s="29"/>
      <c r="M536" s="29"/>
      <c r="N536" s="29"/>
      <c r="O536" s="29"/>
      <c r="P536" s="29"/>
      <c r="Q536" s="29"/>
    </row>
    <row r="537">
      <c r="A537" s="29"/>
      <c r="B537" s="29"/>
      <c r="C537" s="29"/>
      <c r="D537" s="29"/>
      <c r="E537" s="29"/>
      <c r="F537" s="29"/>
      <c r="G537" s="29"/>
      <c r="H537" s="29"/>
      <c r="I537" s="29"/>
      <c r="J537" s="29"/>
      <c r="K537" s="29"/>
      <c r="L537" s="29"/>
      <c r="M537" s="29"/>
      <c r="N537" s="29"/>
      <c r="O537" s="29"/>
      <c r="P537" s="29"/>
      <c r="Q537" s="29"/>
    </row>
    <row r="538">
      <c r="A538" s="29"/>
      <c r="B538" s="29"/>
      <c r="C538" s="29"/>
      <c r="D538" s="29"/>
      <c r="E538" s="29"/>
      <c r="F538" s="29"/>
      <c r="G538" s="29"/>
      <c r="H538" s="29"/>
      <c r="I538" s="29"/>
      <c r="J538" s="29"/>
      <c r="K538" s="29"/>
      <c r="L538" s="29"/>
      <c r="M538" s="29"/>
      <c r="N538" s="29"/>
      <c r="O538" s="29"/>
      <c r="P538" s="29"/>
      <c r="Q538" s="29"/>
    </row>
    <row r="539">
      <c r="A539" s="29"/>
      <c r="B539" s="29"/>
      <c r="C539" s="29"/>
      <c r="D539" s="29"/>
      <c r="E539" s="29"/>
      <c r="F539" s="29"/>
      <c r="G539" s="29"/>
      <c r="H539" s="29"/>
      <c r="I539" s="29"/>
      <c r="J539" s="29"/>
      <c r="K539" s="29"/>
      <c r="L539" s="29"/>
      <c r="M539" s="29"/>
      <c r="N539" s="29"/>
      <c r="O539" s="29"/>
      <c r="P539" s="29"/>
      <c r="Q539" s="29"/>
    </row>
    <row r="540">
      <c r="A540" s="29"/>
      <c r="B540" s="29"/>
      <c r="C540" s="29"/>
      <c r="D540" s="29"/>
      <c r="E540" s="29"/>
      <c r="F540" s="29"/>
      <c r="G540" s="29"/>
      <c r="H540" s="29"/>
      <c r="I540" s="29"/>
      <c r="J540" s="29"/>
      <c r="K540" s="29"/>
      <c r="L540" s="29"/>
      <c r="M540" s="29"/>
      <c r="N540" s="29"/>
      <c r="O540" s="29"/>
      <c r="P540" s="29"/>
      <c r="Q540" s="29"/>
    </row>
    <row r="541">
      <c r="A541" s="29"/>
      <c r="B541" s="29"/>
      <c r="C541" s="29"/>
      <c r="D541" s="29"/>
      <c r="E541" s="29"/>
      <c r="F541" s="29"/>
      <c r="G541" s="29"/>
      <c r="H541" s="29"/>
      <c r="I541" s="29"/>
      <c r="J541" s="29"/>
      <c r="K541" s="29"/>
      <c r="L541" s="29"/>
      <c r="M541" s="29"/>
      <c r="N541" s="29"/>
      <c r="O541" s="29"/>
      <c r="P541" s="29"/>
      <c r="Q541" s="29"/>
    </row>
    <row r="542">
      <c r="A542" s="29"/>
      <c r="B542" s="29"/>
      <c r="C542" s="29"/>
      <c r="D542" s="29"/>
      <c r="E542" s="29"/>
      <c r="F542" s="29"/>
      <c r="G542" s="29"/>
      <c r="H542" s="29"/>
      <c r="I542" s="29"/>
      <c r="J542" s="29"/>
      <c r="K542" s="29"/>
      <c r="L542" s="29"/>
      <c r="M542" s="29"/>
      <c r="N542" s="29"/>
      <c r="O542" s="29"/>
      <c r="P542" s="29"/>
      <c r="Q542" s="29"/>
    </row>
    <row r="543">
      <c r="A543" s="29"/>
      <c r="B543" s="29"/>
      <c r="C543" s="29"/>
      <c r="D543" s="29"/>
      <c r="E543" s="29"/>
      <c r="F543" s="29"/>
      <c r="G543" s="29"/>
      <c r="H543" s="29"/>
      <c r="I543" s="29"/>
      <c r="J543" s="29"/>
      <c r="K543" s="29"/>
      <c r="L543" s="29"/>
      <c r="M543" s="29"/>
      <c r="N543" s="29"/>
      <c r="O543" s="29"/>
      <c r="P543" s="29"/>
      <c r="Q543" s="29"/>
    </row>
    <row r="544">
      <c r="A544" s="29"/>
      <c r="B544" s="29"/>
      <c r="C544" s="29"/>
      <c r="D544" s="29"/>
      <c r="E544" s="29"/>
      <c r="F544" s="29"/>
      <c r="G544" s="29"/>
      <c r="H544" s="29"/>
      <c r="I544" s="29"/>
      <c r="J544" s="29"/>
      <c r="K544" s="29"/>
      <c r="L544" s="29"/>
      <c r="M544" s="29"/>
      <c r="N544" s="29"/>
      <c r="O544" s="29"/>
      <c r="P544" s="29"/>
      <c r="Q544" s="29"/>
    </row>
    <row r="545">
      <c r="A545" s="29"/>
      <c r="B545" s="29"/>
      <c r="C545" s="29"/>
      <c r="D545" s="29"/>
      <c r="E545" s="29"/>
      <c r="F545" s="29"/>
      <c r="G545" s="29"/>
      <c r="H545" s="29"/>
      <c r="I545" s="29"/>
      <c r="J545" s="29"/>
      <c r="K545" s="29"/>
      <c r="L545" s="29"/>
      <c r="M545" s="29"/>
      <c r="N545" s="29"/>
      <c r="O545" s="29"/>
      <c r="P545" s="29"/>
      <c r="Q545" s="29"/>
    </row>
    <row r="546">
      <c r="A546" s="29"/>
      <c r="B546" s="29"/>
      <c r="C546" s="29"/>
      <c r="D546" s="29"/>
      <c r="E546" s="29"/>
      <c r="F546" s="29"/>
      <c r="G546" s="29"/>
      <c r="H546" s="29"/>
      <c r="I546" s="29"/>
      <c r="J546" s="29"/>
      <c r="K546" s="29"/>
      <c r="L546" s="29"/>
      <c r="M546" s="29"/>
      <c r="N546" s="29"/>
      <c r="O546" s="29"/>
      <c r="P546" s="29"/>
      <c r="Q546" s="29"/>
    </row>
    <row r="547">
      <c r="A547" s="29"/>
      <c r="B547" s="29"/>
      <c r="C547" s="29"/>
      <c r="D547" s="29"/>
      <c r="E547" s="29"/>
      <c r="F547" s="29"/>
      <c r="G547" s="29"/>
      <c r="H547" s="29"/>
      <c r="I547" s="29"/>
      <c r="J547" s="29"/>
      <c r="K547" s="29"/>
      <c r="L547" s="29"/>
      <c r="M547" s="29"/>
      <c r="N547" s="29"/>
      <c r="O547" s="29"/>
      <c r="P547" s="29"/>
      <c r="Q547" s="29"/>
    </row>
    <row r="548">
      <c r="A548" s="29"/>
      <c r="B548" s="29"/>
      <c r="C548" s="29"/>
      <c r="D548" s="29"/>
      <c r="E548" s="29"/>
      <c r="F548" s="29"/>
      <c r="G548" s="29"/>
      <c r="H548" s="29"/>
      <c r="I548" s="29"/>
      <c r="J548" s="29"/>
      <c r="K548" s="29"/>
      <c r="L548" s="29"/>
      <c r="M548" s="29"/>
      <c r="N548" s="29"/>
      <c r="O548" s="29"/>
      <c r="P548" s="29"/>
      <c r="Q548" s="29"/>
    </row>
    <row r="549">
      <c r="A549" s="29"/>
      <c r="B549" s="29"/>
      <c r="C549" s="29"/>
      <c r="D549" s="29"/>
      <c r="E549" s="29"/>
      <c r="F549" s="29"/>
      <c r="G549" s="29"/>
      <c r="H549" s="29"/>
      <c r="I549" s="29"/>
      <c r="J549" s="29"/>
      <c r="K549" s="29"/>
      <c r="L549" s="29"/>
      <c r="M549" s="29"/>
      <c r="N549" s="29"/>
      <c r="O549" s="29"/>
      <c r="P549" s="29"/>
      <c r="Q549" s="29"/>
    </row>
    <row r="550">
      <c r="A550" s="29"/>
      <c r="B550" s="29"/>
      <c r="C550" s="29"/>
      <c r="D550" s="29"/>
      <c r="E550" s="29"/>
      <c r="F550" s="29"/>
      <c r="G550" s="29"/>
      <c r="H550" s="29"/>
      <c r="I550" s="29"/>
      <c r="J550" s="29"/>
      <c r="K550" s="29"/>
      <c r="L550" s="29"/>
      <c r="M550" s="29"/>
      <c r="N550" s="29"/>
      <c r="O550" s="29"/>
      <c r="P550" s="29"/>
      <c r="Q550" s="29"/>
    </row>
    <row r="551">
      <c r="A551" s="29"/>
      <c r="B551" s="29"/>
      <c r="C551" s="29"/>
      <c r="D551" s="29"/>
      <c r="E551" s="29"/>
      <c r="F551" s="29"/>
      <c r="G551" s="29"/>
      <c r="H551" s="29"/>
      <c r="I551" s="29"/>
      <c r="J551" s="29"/>
      <c r="K551" s="29"/>
      <c r="L551" s="29"/>
      <c r="M551" s="29"/>
      <c r="N551" s="29"/>
      <c r="O551" s="29"/>
      <c r="P551" s="29"/>
      <c r="Q551" s="29"/>
    </row>
    <row r="552">
      <c r="A552" s="29"/>
      <c r="B552" s="29"/>
      <c r="C552" s="29"/>
      <c r="D552" s="29"/>
      <c r="E552" s="29"/>
      <c r="F552" s="29"/>
      <c r="G552" s="29"/>
      <c r="H552" s="29"/>
      <c r="I552" s="29"/>
      <c r="J552" s="29"/>
      <c r="K552" s="29"/>
      <c r="L552" s="29"/>
      <c r="M552" s="29"/>
      <c r="N552" s="29"/>
      <c r="O552" s="29"/>
      <c r="P552" s="29"/>
      <c r="Q552" s="29"/>
    </row>
    <row r="553">
      <c r="A553" s="29"/>
      <c r="B553" s="29"/>
      <c r="C553" s="29"/>
      <c r="D553" s="29"/>
      <c r="E553" s="29"/>
      <c r="F553" s="29"/>
      <c r="G553" s="29"/>
      <c r="H553" s="29"/>
      <c r="I553" s="29"/>
      <c r="J553" s="29"/>
      <c r="K553" s="29"/>
      <c r="L553" s="29"/>
      <c r="M553" s="29"/>
      <c r="N553" s="29"/>
      <c r="O553" s="29"/>
      <c r="P553" s="29"/>
      <c r="Q553" s="29"/>
    </row>
    <row r="554">
      <c r="A554" s="29"/>
      <c r="B554" s="29"/>
      <c r="C554" s="29"/>
      <c r="D554" s="29"/>
      <c r="E554" s="29"/>
      <c r="F554" s="29"/>
      <c r="G554" s="29"/>
      <c r="H554" s="29"/>
      <c r="I554" s="29"/>
      <c r="J554" s="29"/>
      <c r="K554" s="29"/>
      <c r="L554" s="29"/>
      <c r="M554" s="29"/>
      <c r="N554" s="29"/>
      <c r="O554" s="29"/>
      <c r="P554" s="29"/>
      <c r="Q554" s="29"/>
    </row>
    <row r="555">
      <c r="A555" s="29"/>
      <c r="B555" s="29"/>
      <c r="C555" s="29"/>
      <c r="D555" s="29"/>
      <c r="E555" s="29"/>
      <c r="F555" s="29"/>
      <c r="G555" s="29"/>
      <c r="H555" s="29"/>
      <c r="I555" s="29"/>
      <c r="J555" s="29"/>
      <c r="K555" s="29"/>
      <c r="L555" s="29"/>
      <c r="M555" s="29"/>
      <c r="N555" s="29"/>
      <c r="O555" s="29"/>
      <c r="P555" s="29"/>
      <c r="Q555" s="29"/>
    </row>
    <row r="556">
      <c r="A556" s="29"/>
      <c r="B556" s="29"/>
      <c r="C556" s="29"/>
      <c r="D556" s="29"/>
      <c r="E556" s="29"/>
      <c r="F556" s="29"/>
      <c r="G556" s="29"/>
      <c r="H556" s="29"/>
      <c r="I556" s="29"/>
      <c r="J556" s="29"/>
      <c r="K556" s="29"/>
      <c r="L556" s="29"/>
      <c r="M556" s="29"/>
      <c r="N556" s="29"/>
      <c r="O556" s="29"/>
      <c r="P556" s="29"/>
      <c r="Q556" s="29"/>
    </row>
    <row r="557">
      <c r="A557" s="29"/>
      <c r="B557" s="29"/>
      <c r="C557" s="29"/>
      <c r="D557" s="29"/>
      <c r="E557" s="29"/>
      <c r="F557" s="29"/>
      <c r="G557" s="29"/>
      <c r="H557" s="29"/>
      <c r="I557" s="29"/>
      <c r="J557" s="29"/>
      <c r="K557" s="29"/>
      <c r="L557" s="29"/>
      <c r="M557" s="29"/>
      <c r="N557" s="29"/>
      <c r="O557" s="29"/>
      <c r="P557" s="29"/>
      <c r="Q557" s="29"/>
    </row>
    <row r="558">
      <c r="A558" s="29"/>
      <c r="B558" s="29"/>
      <c r="C558" s="29"/>
      <c r="D558" s="29"/>
      <c r="E558" s="29"/>
      <c r="F558" s="29"/>
      <c r="G558" s="29"/>
      <c r="H558" s="29"/>
      <c r="I558" s="29"/>
      <c r="J558" s="29"/>
      <c r="K558" s="29"/>
      <c r="L558" s="29"/>
      <c r="M558" s="29"/>
      <c r="N558" s="29"/>
      <c r="O558" s="29"/>
      <c r="P558" s="29"/>
      <c r="Q558" s="29"/>
    </row>
    <row r="559">
      <c r="A559" s="29"/>
      <c r="B559" s="29"/>
      <c r="C559" s="29"/>
      <c r="D559" s="29"/>
      <c r="E559" s="29"/>
      <c r="F559" s="29"/>
      <c r="G559" s="29"/>
      <c r="H559" s="29"/>
      <c r="I559" s="29"/>
      <c r="J559" s="29"/>
      <c r="K559" s="29"/>
      <c r="L559" s="29"/>
      <c r="M559" s="29"/>
      <c r="N559" s="29"/>
      <c r="O559" s="29"/>
      <c r="P559" s="29"/>
      <c r="Q559" s="29"/>
    </row>
    <row r="560">
      <c r="A560" s="29"/>
      <c r="B560" s="29"/>
      <c r="C560" s="29"/>
      <c r="D560" s="29"/>
      <c r="E560" s="29"/>
      <c r="F560" s="29"/>
      <c r="G560" s="29"/>
      <c r="H560" s="29"/>
      <c r="I560" s="29"/>
      <c r="J560" s="29"/>
      <c r="K560" s="29"/>
      <c r="L560" s="29"/>
      <c r="M560" s="29"/>
      <c r="N560" s="29"/>
      <c r="O560" s="29"/>
      <c r="P560" s="29"/>
      <c r="Q560" s="29"/>
    </row>
    <row r="561">
      <c r="A561" s="29"/>
      <c r="B561" s="29"/>
      <c r="C561" s="29"/>
      <c r="D561" s="29"/>
      <c r="E561" s="29"/>
      <c r="F561" s="29"/>
      <c r="G561" s="29"/>
      <c r="H561" s="29"/>
      <c r="I561" s="29"/>
      <c r="J561" s="29"/>
      <c r="K561" s="29"/>
      <c r="L561" s="29"/>
      <c r="M561" s="29"/>
      <c r="N561" s="29"/>
      <c r="O561" s="29"/>
      <c r="P561" s="29"/>
      <c r="Q561" s="29"/>
    </row>
    <row r="562">
      <c r="A562" s="29"/>
      <c r="B562" s="29"/>
      <c r="C562" s="29"/>
      <c r="D562" s="29"/>
      <c r="E562" s="29"/>
      <c r="F562" s="29"/>
      <c r="G562" s="29"/>
      <c r="H562" s="29"/>
      <c r="I562" s="29"/>
      <c r="J562" s="29"/>
      <c r="K562" s="29"/>
      <c r="L562" s="29"/>
      <c r="M562" s="29"/>
      <c r="N562" s="29"/>
      <c r="O562" s="29"/>
      <c r="P562" s="29"/>
      <c r="Q562" s="29"/>
    </row>
    <row r="563">
      <c r="A563" s="29"/>
      <c r="B563" s="29"/>
      <c r="C563" s="29"/>
      <c r="D563" s="29"/>
      <c r="E563" s="29"/>
      <c r="F563" s="29"/>
      <c r="G563" s="29"/>
      <c r="H563" s="29"/>
      <c r="I563" s="29"/>
      <c r="J563" s="29"/>
      <c r="K563" s="29"/>
      <c r="L563" s="29"/>
      <c r="M563" s="29"/>
      <c r="N563" s="29"/>
      <c r="O563" s="29"/>
      <c r="P563" s="29"/>
      <c r="Q563" s="29"/>
    </row>
    <row r="564">
      <c r="A564" s="29"/>
      <c r="B564" s="29"/>
      <c r="C564" s="29"/>
      <c r="D564" s="29"/>
      <c r="E564" s="29"/>
      <c r="F564" s="29"/>
      <c r="G564" s="29"/>
      <c r="H564" s="29"/>
      <c r="I564" s="29"/>
      <c r="J564" s="29"/>
      <c r="K564" s="29"/>
      <c r="L564" s="29"/>
      <c r="M564" s="29"/>
      <c r="N564" s="29"/>
      <c r="O564" s="29"/>
      <c r="P564" s="29"/>
      <c r="Q564" s="29"/>
    </row>
    <row r="565">
      <c r="A565" s="29"/>
      <c r="B565" s="29"/>
      <c r="C565" s="29"/>
      <c r="D565" s="29"/>
      <c r="E565" s="29"/>
      <c r="F565" s="29"/>
      <c r="G565" s="29"/>
      <c r="H565" s="29"/>
      <c r="I565" s="29"/>
      <c r="J565" s="29"/>
      <c r="K565" s="29"/>
      <c r="L565" s="29"/>
      <c r="M565" s="29"/>
      <c r="N565" s="29"/>
      <c r="O565" s="29"/>
      <c r="P565" s="29"/>
      <c r="Q565" s="29"/>
    </row>
    <row r="566">
      <c r="A566" s="29"/>
      <c r="B566" s="29"/>
      <c r="C566" s="29"/>
      <c r="D566" s="29"/>
      <c r="E566" s="29"/>
      <c r="F566" s="29"/>
      <c r="G566" s="29"/>
      <c r="H566" s="29"/>
      <c r="I566" s="29"/>
      <c r="J566" s="29"/>
      <c r="K566" s="29"/>
      <c r="L566" s="29"/>
      <c r="M566" s="29"/>
      <c r="N566" s="29"/>
      <c r="O566" s="29"/>
      <c r="P566" s="29"/>
      <c r="Q566" s="29"/>
    </row>
    <row r="567">
      <c r="A567" s="29"/>
      <c r="B567" s="29"/>
      <c r="C567" s="29"/>
      <c r="D567" s="29"/>
      <c r="E567" s="29"/>
      <c r="F567" s="29"/>
      <c r="G567" s="29"/>
      <c r="H567" s="29"/>
      <c r="I567" s="29"/>
      <c r="J567" s="29"/>
      <c r="K567" s="29"/>
      <c r="L567" s="29"/>
      <c r="M567" s="29"/>
      <c r="N567" s="29"/>
      <c r="O567" s="29"/>
      <c r="P567" s="29"/>
      <c r="Q567" s="29"/>
    </row>
    <row r="568">
      <c r="A568" s="29"/>
      <c r="B568" s="29"/>
      <c r="C568" s="29"/>
      <c r="D568" s="29"/>
      <c r="E568" s="29"/>
      <c r="F568" s="29"/>
      <c r="G568" s="29"/>
      <c r="H568" s="29"/>
      <c r="I568" s="29"/>
      <c r="J568" s="29"/>
      <c r="K568" s="29"/>
      <c r="L568" s="29"/>
      <c r="M568" s="29"/>
      <c r="N568" s="29"/>
      <c r="O568" s="29"/>
      <c r="P568" s="29"/>
      <c r="Q568" s="29"/>
    </row>
    <row r="569">
      <c r="A569" s="29"/>
      <c r="B569" s="29"/>
      <c r="C569" s="29"/>
      <c r="D569" s="29"/>
      <c r="E569" s="29"/>
      <c r="F569" s="29"/>
      <c r="G569" s="29"/>
      <c r="H569" s="29"/>
      <c r="I569" s="29"/>
      <c r="J569" s="29"/>
      <c r="K569" s="29"/>
      <c r="L569" s="29"/>
      <c r="M569" s="29"/>
      <c r="N569" s="29"/>
      <c r="O569" s="29"/>
      <c r="P569" s="29"/>
      <c r="Q569" s="29"/>
    </row>
    <row r="570">
      <c r="A570" s="29"/>
      <c r="B570" s="29"/>
      <c r="C570" s="29"/>
      <c r="D570" s="29"/>
      <c r="E570" s="29"/>
      <c r="F570" s="29"/>
      <c r="G570" s="29"/>
      <c r="H570" s="29"/>
      <c r="I570" s="29"/>
      <c r="J570" s="29"/>
      <c r="K570" s="29"/>
      <c r="L570" s="29"/>
      <c r="M570" s="29"/>
      <c r="N570" s="29"/>
      <c r="O570" s="29"/>
      <c r="P570" s="29"/>
      <c r="Q570" s="29"/>
    </row>
    <row r="571">
      <c r="A571" s="29"/>
      <c r="B571" s="29"/>
      <c r="C571" s="29"/>
      <c r="D571" s="29"/>
      <c r="E571" s="29"/>
      <c r="F571" s="29"/>
      <c r="G571" s="29"/>
      <c r="H571" s="29"/>
      <c r="I571" s="29"/>
      <c r="J571" s="29"/>
      <c r="K571" s="29"/>
      <c r="L571" s="29"/>
      <c r="M571" s="29"/>
      <c r="N571" s="29"/>
      <c r="O571" s="29"/>
      <c r="P571" s="29"/>
      <c r="Q571" s="29"/>
    </row>
    <row r="572">
      <c r="A572" s="29"/>
      <c r="B572" s="29"/>
      <c r="C572" s="29"/>
      <c r="D572" s="29"/>
      <c r="E572" s="29"/>
      <c r="F572" s="29"/>
      <c r="G572" s="29"/>
      <c r="H572" s="29"/>
      <c r="I572" s="29"/>
      <c r="J572" s="29"/>
      <c r="K572" s="29"/>
      <c r="L572" s="29"/>
      <c r="M572" s="29"/>
      <c r="N572" s="29"/>
      <c r="O572" s="29"/>
      <c r="P572" s="29"/>
      <c r="Q572" s="29"/>
    </row>
    <row r="573">
      <c r="A573" s="29"/>
      <c r="B573" s="29"/>
      <c r="C573" s="29"/>
      <c r="D573" s="29"/>
      <c r="E573" s="29"/>
      <c r="F573" s="29"/>
      <c r="G573" s="29"/>
      <c r="H573" s="29"/>
      <c r="I573" s="29"/>
      <c r="J573" s="29"/>
      <c r="K573" s="29"/>
      <c r="L573" s="29"/>
      <c r="M573" s="29"/>
      <c r="N573" s="29"/>
      <c r="O573" s="29"/>
      <c r="P573" s="29"/>
      <c r="Q573" s="29"/>
    </row>
    <row r="574">
      <c r="A574" s="29"/>
      <c r="B574" s="29"/>
      <c r="C574" s="29"/>
      <c r="D574" s="29"/>
      <c r="E574" s="29"/>
      <c r="F574" s="29"/>
      <c r="G574" s="29"/>
      <c r="H574" s="29"/>
      <c r="I574" s="29"/>
      <c r="J574" s="29"/>
      <c r="K574" s="29"/>
      <c r="L574" s="29"/>
      <c r="M574" s="29"/>
      <c r="N574" s="29"/>
      <c r="O574" s="29"/>
      <c r="P574" s="29"/>
      <c r="Q574" s="29"/>
    </row>
    <row r="575">
      <c r="A575" s="29"/>
      <c r="B575" s="29"/>
      <c r="C575" s="29"/>
      <c r="D575" s="29"/>
      <c r="E575" s="29"/>
      <c r="F575" s="29"/>
      <c r="G575" s="29"/>
      <c r="H575" s="29"/>
      <c r="I575" s="29"/>
      <c r="J575" s="29"/>
      <c r="K575" s="29"/>
      <c r="L575" s="29"/>
      <c r="M575" s="29"/>
      <c r="N575" s="29"/>
      <c r="O575" s="29"/>
      <c r="P575" s="29"/>
      <c r="Q575" s="29"/>
    </row>
    <row r="576">
      <c r="A576" s="29"/>
      <c r="B576" s="29"/>
      <c r="C576" s="29"/>
      <c r="D576" s="29"/>
      <c r="E576" s="29"/>
      <c r="F576" s="29"/>
      <c r="G576" s="29"/>
      <c r="H576" s="29"/>
      <c r="I576" s="29"/>
      <c r="J576" s="29"/>
      <c r="K576" s="29"/>
      <c r="L576" s="29"/>
      <c r="M576" s="29"/>
      <c r="N576" s="29"/>
      <c r="O576" s="29"/>
      <c r="P576" s="29"/>
      <c r="Q576" s="29"/>
    </row>
    <row r="577">
      <c r="A577" s="29"/>
      <c r="B577" s="29"/>
      <c r="C577" s="29"/>
      <c r="D577" s="29"/>
      <c r="E577" s="29"/>
      <c r="F577" s="29"/>
      <c r="G577" s="29"/>
      <c r="H577" s="29"/>
      <c r="I577" s="29"/>
      <c r="J577" s="29"/>
      <c r="K577" s="29"/>
      <c r="L577" s="29"/>
      <c r="M577" s="29"/>
      <c r="N577" s="29"/>
      <c r="O577" s="29"/>
      <c r="P577" s="29"/>
      <c r="Q577" s="29"/>
    </row>
    <row r="578">
      <c r="A578" s="29"/>
      <c r="B578" s="29"/>
      <c r="C578" s="29"/>
      <c r="D578" s="29"/>
      <c r="E578" s="29"/>
      <c r="F578" s="29"/>
      <c r="G578" s="29"/>
      <c r="H578" s="29"/>
      <c r="I578" s="29"/>
      <c r="J578" s="29"/>
      <c r="K578" s="29"/>
      <c r="L578" s="29"/>
      <c r="M578" s="29"/>
      <c r="N578" s="29"/>
      <c r="O578" s="29"/>
      <c r="P578" s="29"/>
      <c r="Q578" s="29"/>
    </row>
    <row r="579">
      <c r="A579" s="29"/>
      <c r="B579" s="29"/>
      <c r="C579" s="29"/>
      <c r="D579" s="29"/>
      <c r="E579" s="29"/>
      <c r="F579" s="29"/>
      <c r="G579" s="29"/>
      <c r="H579" s="29"/>
      <c r="I579" s="29"/>
      <c r="J579" s="29"/>
      <c r="K579" s="29"/>
      <c r="L579" s="29"/>
      <c r="M579" s="29"/>
      <c r="N579" s="29"/>
      <c r="O579" s="29"/>
      <c r="P579" s="29"/>
      <c r="Q579" s="29"/>
    </row>
    <row r="580">
      <c r="A580" s="29"/>
      <c r="B580" s="29"/>
      <c r="C580" s="29"/>
      <c r="D580" s="29"/>
      <c r="E580" s="29"/>
      <c r="F580" s="29"/>
      <c r="G580" s="29"/>
      <c r="H580" s="29"/>
      <c r="I580" s="29"/>
      <c r="J580" s="29"/>
      <c r="K580" s="29"/>
      <c r="L580" s="29"/>
      <c r="M580" s="29"/>
      <c r="N580" s="29"/>
      <c r="O580" s="29"/>
      <c r="P580" s="29"/>
      <c r="Q580" s="29"/>
    </row>
    <row r="581">
      <c r="A581" s="29"/>
      <c r="B581" s="29"/>
      <c r="C581" s="29"/>
      <c r="D581" s="29"/>
      <c r="E581" s="29"/>
      <c r="F581" s="29"/>
      <c r="G581" s="29"/>
      <c r="H581" s="29"/>
      <c r="I581" s="29"/>
      <c r="J581" s="29"/>
      <c r="K581" s="29"/>
      <c r="L581" s="29"/>
      <c r="M581" s="29"/>
      <c r="N581" s="29"/>
      <c r="O581" s="29"/>
      <c r="P581" s="29"/>
      <c r="Q581" s="29"/>
    </row>
    <row r="582">
      <c r="A582" s="29"/>
      <c r="B582" s="29"/>
      <c r="C582" s="29"/>
      <c r="D582" s="29"/>
      <c r="E582" s="29"/>
      <c r="F582" s="29"/>
      <c r="G582" s="29"/>
      <c r="H582" s="29"/>
      <c r="I582" s="29"/>
      <c r="J582" s="29"/>
      <c r="K582" s="29"/>
      <c r="L582" s="29"/>
      <c r="M582" s="29"/>
      <c r="N582" s="29"/>
      <c r="O582" s="29"/>
      <c r="P582" s="29"/>
      <c r="Q582" s="29"/>
    </row>
    <row r="583">
      <c r="A583" s="29"/>
      <c r="B583" s="29"/>
      <c r="C583" s="29"/>
      <c r="D583" s="29"/>
      <c r="E583" s="29"/>
      <c r="F583" s="29"/>
      <c r="G583" s="29"/>
      <c r="H583" s="29"/>
      <c r="I583" s="29"/>
      <c r="J583" s="29"/>
      <c r="K583" s="29"/>
      <c r="L583" s="29"/>
      <c r="M583" s="29"/>
      <c r="N583" s="29"/>
      <c r="O583" s="29"/>
      <c r="P583" s="29"/>
      <c r="Q583" s="29"/>
    </row>
    <row r="584">
      <c r="A584" s="29"/>
      <c r="B584" s="29"/>
      <c r="C584" s="29"/>
      <c r="D584" s="29"/>
      <c r="E584" s="29"/>
      <c r="F584" s="29"/>
      <c r="G584" s="29"/>
      <c r="H584" s="29"/>
      <c r="I584" s="29"/>
      <c r="J584" s="29"/>
      <c r="K584" s="29"/>
      <c r="L584" s="29"/>
      <c r="M584" s="29"/>
      <c r="N584" s="29"/>
      <c r="O584" s="29"/>
      <c r="P584" s="29"/>
      <c r="Q584" s="29"/>
    </row>
    <row r="585">
      <c r="A585" s="29"/>
      <c r="B585" s="29"/>
      <c r="C585" s="29"/>
      <c r="D585" s="29"/>
      <c r="E585" s="29"/>
      <c r="F585" s="29"/>
      <c r="G585" s="29"/>
      <c r="H585" s="29"/>
      <c r="I585" s="29"/>
      <c r="J585" s="29"/>
      <c r="K585" s="29"/>
      <c r="L585" s="29"/>
      <c r="M585" s="29"/>
      <c r="N585" s="29"/>
      <c r="O585" s="29"/>
      <c r="P585" s="29"/>
      <c r="Q585" s="29"/>
    </row>
    <row r="586">
      <c r="A586" s="29"/>
      <c r="B586" s="29"/>
      <c r="C586" s="29"/>
      <c r="D586" s="29"/>
      <c r="E586" s="29"/>
      <c r="F586" s="29"/>
      <c r="G586" s="29"/>
      <c r="H586" s="29"/>
      <c r="I586" s="29"/>
      <c r="J586" s="29"/>
      <c r="K586" s="29"/>
      <c r="L586" s="29"/>
      <c r="M586" s="29"/>
      <c r="N586" s="29"/>
      <c r="O586" s="29"/>
      <c r="P586" s="29"/>
      <c r="Q586" s="29"/>
    </row>
    <row r="587">
      <c r="A587" s="29"/>
      <c r="B587" s="29"/>
      <c r="C587" s="29"/>
      <c r="D587" s="29"/>
      <c r="E587" s="29"/>
      <c r="F587" s="29"/>
      <c r="G587" s="29"/>
      <c r="H587" s="29"/>
      <c r="I587" s="29"/>
      <c r="J587" s="29"/>
      <c r="K587" s="29"/>
      <c r="L587" s="29"/>
      <c r="M587" s="29"/>
      <c r="N587" s="29"/>
      <c r="O587" s="29"/>
      <c r="P587" s="29"/>
      <c r="Q587" s="29"/>
    </row>
    <row r="588">
      <c r="A588" s="29"/>
      <c r="B588" s="29"/>
      <c r="C588" s="29"/>
      <c r="D588" s="29"/>
      <c r="E588" s="29"/>
      <c r="F588" s="29"/>
      <c r="G588" s="29"/>
      <c r="H588" s="29"/>
      <c r="I588" s="29"/>
      <c r="J588" s="29"/>
      <c r="K588" s="29"/>
      <c r="L588" s="29"/>
      <c r="M588" s="29"/>
      <c r="N588" s="29"/>
      <c r="O588" s="29"/>
      <c r="P588" s="29"/>
      <c r="Q588" s="29"/>
    </row>
    <row r="589">
      <c r="A589" s="29"/>
      <c r="B589" s="29"/>
      <c r="C589" s="29"/>
      <c r="D589" s="29"/>
      <c r="E589" s="29"/>
      <c r="F589" s="29"/>
      <c r="G589" s="29"/>
      <c r="H589" s="29"/>
      <c r="I589" s="29"/>
      <c r="J589" s="29"/>
      <c r="K589" s="29"/>
      <c r="L589" s="29"/>
      <c r="M589" s="29"/>
      <c r="N589" s="29"/>
      <c r="O589" s="29"/>
      <c r="P589" s="29"/>
      <c r="Q589" s="29"/>
    </row>
    <row r="590">
      <c r="A590" s="29"/>
      <c r="B590" s="29"/>
      <c r="C590" s="29"/>
      <c r="D590" s="29"/>
      <c r="E590" s="29"/>
      <c r="F590" s="29"/>
      <c r="G590" s="29"/>
      <c r="H590" s="29"/>
      <c r="I590" s="29"/>
      <c r="J590" s="29"/>
      <c r="K590" s="29"/>
      <c r="L590" s="29"/>
      <c r="M590" s="29"/>
      <c r="N590" s="29"/>
      <c r="O590" s="29"/>
      <c r="P590" s="29"/>
      <c r="Q590" s="29"/>
    </row>
    <row r="591">
      <c r="A591" s="29"/>
      <c r="B591" s="29"/>
      <c r="C591" s="29"/>
      <c r="D591" s="29"/>
      <c r="E591" s="29"/>
      <c r="F591" s="29"/>
      <c r="G591" s="29"/>
      <c r="H591" s="29"/>
      <c r="I591" s="29"/>
      <c r="J591" s="29"/>
      <c r="K591" s="29"/>
      <c r="L591" s="29"/>
      <c r="M591" s="29"/>
      <c r="N591" s="29"/>
      <c r="O591" s="29"/>
      <c r="P591" s="29"/>
      <c r="Q591" s="29"/>
    </row>
    <row r="592">
      <c r="A592" s="29"/>
      <c r="B592" s="29"/>
      <c r="C592" s="29"/>
      <c r="D592" s="29"/>
      <c r="E592" s="29"/>
      <c r="F592" s="29"/>
      <c r="G592" s="29"/>
      <c r="H592" s="29"/>
      <c r="I592" s="29"/>
      <c r="J592" s="29"/>
      <c r="K592" s="29"/>
      <c r="L592" s="29"/>
      <c r="M592" s="29"/>
      <c r="N592" s="29"/>
      <c r="O592" s="29"/>
      <c r="P592" s="29"/>
      <c r="Q592" s="29"/>
    </row>
    <row r="593">
      <c r="A593" s="29"/>
      <c r="B593" s="29"/>
      <c r="C593" s="29"/>
      <c r="D593" s="29"/>
      <c r="E593" s="29"/>
      <c r="F593" s="29"/>
      <c r="G593" s="29"/>
      <c r="H593" s="29"/>
      <c r="I593" s="29"/>
      <c r="J593" s="29"/>
      <c r="K593" s="29"/>
      <c r="L593" s="29"/>
      <c r="M593" s="29"/>
      <c r="N593" s="29"/>
      <c r="O593" s="29"/>
      <c r="P593" s="29"/>
      <c r="Q593" s="29"/>
    </row>
    <row r="594">
      <c r="A594" s="29"/>
      <c r="B594" s="29"/>
      <c r="C594" s="29"/>
      <c r="D594" s="29"/>
      <c r="E594" s="29"/>
      <c r="F594" s="29"/>
      <c r="G594" s="29"/>
      <c r="H594" s="29"/>
      <c r="I594" s="29"/>
      <c r="J594" s="29"/>
      <c r="K594" s="29"/>
      <c r="L594" s="29"/>
      <c r="M594" s="29"/>
      <c r="N594" s="29"/>
      <c r="O594" s="29"/>
      <c r="P594" s="29"/>
      <c r="Q594" s="29"/>
    </row>
    <row r="595">
      <c r="A595" s="29"/>
      <c r="B595" s="29"/>
      <c r="C595" s="29"/>
      <c r="D595" s="29"/>
      <c r="E595" s="29"/>
      <c r="F595" s="29"/>
      <c r="G595" s="29"/>
      <c r="H595" s="29"/>
      <c r="I595" s="29"/>
      <c r="J595" s="29"/>
      <c r="K595" s="29"/>
      <c r="L595" s="29"/>
      <c r="M595" s="29"/>
      <c r="N595" s="29"/>
      <c r="O595" s="29"/>
      <c r="P595" s="29"/>
      <c r="Q595" s="29"/>
    </row>
    <row r="596">
      <c r="A596" s="29"/>
      <c r="B596" s="29"/>
      <c r="C596" s="29"/>
      <c r="D596" s="29"/>
      <c r="E596" s="29"/>
      <c r="F596" s="29"/>
      <c r="G596" s="29"/>
      <c r="H596" s="29"/>
      <c r="I596" s="29"/>
      <c r="J596" s="29"/>
      <c r="K596" s="29"/>
      <c r="L596" s="29"/>
      <c r="M596" s="29"/>
      <c r="N596" s="29"/>
      <c r="O596" s="29"/>
      <c r="P596" s="29"/>
      <c r="Q596" s="29"/>
    </row>
    <row r="597">
      <c r="A597" s="29"/>
      <c r="B597" s="29"/>
      <c r="C597" s="29"/>
      <c r="D597" s="29"/>
      <c r="E597" s="29"/>
      <c r="F597" s="29"/>
      <c r="G597" s="29"/>
      <c r="H597" s="29"/>
      <c r="I597" s="29"/>
      <c r="J597" s="29"/>
      <c r="K597" s="29"/>
      <c r="L597" s="29"/>
      <c r="M597" s="29"/>
      <c r="N597" s="29"/>
      <c r="O597" s="29"/>
      <c r="P597" s="29"/>
      <c r="Q597" s="29"/>
    </row>
    <row r="598">
      <c r="A598" s="29"/>
      <c r="B598" s="29"/>
      <c r="C598" s="29"/>
      <c r="D598" s="29"/>
      <c r="E598" s="29"/>
      <c r="F598" s="29"/>
      <c r="G598" s="29"/>
      <c r="H598" s="29"/>
      <c r="I598" s="29"/>
      <c r="J598" s="29"/>
      <c r="K598" s="29"/>
      <c r="L598" s="29"/>
      <c r="M598" s="29"/>
      <c r="N598" s="29"/>
      <c r="O598" s="29"/>
      <c r="P598" s="29"/>
      <c r="Q598" s="29"/>
    </row>
    <row r="599">
      <c r="A599" s="29"/>
      <c r="B599" s="29"/>
      <c r="C599" s="29"/>
      <c r="D599" s="29"/>
      <c r="E599" s="29"/>
      <c r="F599" s="29"/>
      <c r="G599" s="29"/>
      <c r="H599" s="29"/>
      <c r="I599" s="29"/>
      <c r="J599" s="29"/>
      <c r="K599" s="29"/>
      <c r="L599" s="29"/>
      <c r="M599" s="29"/>
      <c r="N599" s="29"/>
      <c r="O599" s="29"/>
      <c r="P599" s="29"/>
      <c r="Q599" s="29"/>
    </row>
    <row r="600">
      <c r="A600" s="29"/>
      <c r="B600" s="29"/>
      <c r="C600" s="29"/>
      <c r="D600" s="29"/>
      <c r="E600" s="29"/>
      <c r="F600" s="29"/>
      <c r="G600" s="29"/>
      <c r="H600" s="29"/>
      <c r="I600" s="29"/>
      <c r="J600" s="29"/>
      <c r="K600" s="29"/>
      <c r="L600" s="29"/>
      <c r="M600" s="29"/>
      <c r="N600" s="29"/>
      <c r="O600" s="29"/>
      <c r="P600" s="29"/>
      <c r="Q600" s="29"/>
    </row>
    <row r="601">
      <c r="A601" s="29"/>
      <c r="B601" s="29"/>
      <c r="C601" s="29"/>
      <c r="D601" s="29"/>
      <c r="E601" s="29"/>
      <c r="F601" s="29"/>
      <c r="G601" s="29"/>
      <c r="H601" s="29"/>
      <c r="I601" s="29"/>
      <c r="J601" s="29"/>
      <c r="K601" s="29"/>
      <c r="L601" s="29"/>
      <c r="M601" s="29"/>
      <c r="N601" s="29"/>
      <c r="O601" s="29"/>
      <c r="P601" s="29"/>
      <c r="Q601" s="29"/>
    </row>
    <row r="602">
      <c r="A602" s="29"/>
      <c r="B602" s="29"/>
      <c r="C602" s="29"/>
      <c r="D602" s="29"/>
      <c r="E602" s="29"/>
      <c r="F602" s="29"/>
      <c r="G602" s="29"/>
      <c r="H602" s="29"/>
      <c r="I602" s="29"/>
      <c r="J602" s="29"/>
      <c r="K602" s="29"/>
      <c r="L602" s="29"/>
      <c r="M602" s="29"/>
      <c r="N602" s="29"/>
      <c r="O602" s="29"/>
      <c r="P602" s="29"/>
      <c r="Q602" s="29"/>
    </row>
    <row r="603">
      <c r="A603" s="29"/>
      <c r="B603" s="29"/>
      <c r="C603" s="29"/>
      <c r="D603" s="29"/>
      <c r="E603" s="29"/>
      <c r="F603" s="29"/>
      <c r="G603" s="29"/>
      <c r="H603" s="29"/>
      <c r="I603" s="29"/>
      <c r="J603" s="29"/>
      <c r="K603" s="29"/>
      <c r="L603" s="29"/>
      <c r="M603" s="29"/>
      <c r="N603" s="29"/>
      <c r="O603" s="29"/>
      <c r="P603" s="29"/>
      <c r="Q603" s="29"/>
    </row>
    <row r="604">
      <c r="A604" s="29"/>
      <c r="B604" s="29"/>
      <c r="C604" s="29"/>
      <c r="D604" s="29"/>
      <c r="E604" s="29"/>
      <c r="F604" s="29"/>
      <c r="G604" s="29"/>
      <c r="H604" s="29"/>
      <c r="I604" s="29"/>
      <c r="J604" s="29"/>
      <c r="K604" s="29"/>
      <c r="L604" s="29"/>
      <c r="M604" s="29"/>
      <c r="N604" s="29"/>
      <c r="O604" s="29"/>
      <c r="P604" s="29"/>
      <c r="Q604" s="29"/>
    </row>
    <row r="605">
      <c r="A605" s="29"/>
      <c r="B605" s="29"/>
      <c r="C605" s="29"/>
      <c r="D605" s="29"/>
      <c r="E605" s="29"/>
      <c r="F605" s="29"/>
      <c r="G605" s="29"/>
      <c r="H605" s="29"/>
      <c r="I605" s="29"/>
      <c r="J605" s="29"/>
      <c r="K605" s="29"/>
      <c r="L605" s="29"/>
      <c r="M605" s="29"/>
      <c r="N605" s="29"/>
      <c r="O605" s="29"/>
      <c r="P605" s="29"/>
      <c r="Q605" s="29"/>
    </row>
    <row r="606">
      <c r="A606" s="29"/>
      <c r="B606" s="29"/>
      <c r="C606" s="29"/>
      <c r="D606" s="29"/>
      <c r="E606" s="29"/>
      <c r="F606" s="29"/>
      <c r="G606" s="29"/>
      <c r="H606" s="29"/>
      <c r="I606" s="29"/>
      <c r="J606" s="29"/>
      <c r="K606" s="29"/>
      <c r="L606" s="29"/>
      <c r="M606" s="29"/>
      <c r="N606" s="29"/>
      <c r="O606" s="29"/>
      <c r="P606" s="29"/>
      <c r="Q606" s="29"/>
    </row>
    <row r="607">
      <c r="A607" s="29"/>
      <c r="B607" s="29"/>
      <c r="C607" s="29"/>
      <c r="D607" s="29"/>
      <c r="E607" s="29"/>
      <c r="F607" s="29"/>
      <c r="G607" s="29"/>
      <c r="H607" s="29"/>
      <c r="I607" s="29"/>
      <c r="J607" s="29"/>
      <c r="K607" s="29"/>
      <c r="L607" s="29"/>
      <c r="M607" s="29"/>
      <c r="N607" s="29"/>
      <c r="O607" s="29"/>
      <c r="P607" s="29"/>
      <c r="Q607" s="29"/>
    </row>
    <row r="608">
      <c r="A608" s="29"/>
      <c r="B608" s="29"/>
      <c r="C608" s="29"/>
      <c r="D608" s="29"/>
      <c r="E608" s="29"/>
      <c r="F608" s="29"/>
      <c r="G608" s="29"/>
      <c r="H608" s="29"/>
      <c r="I608" s="29"/>
      <c r="J608" s="29"/>
      <c r="K608" s="29"/>
      <c r="L608" s="29"/>
      <c r="M608" s="29"/>
      <c r="N608" s="29"/>
      <c r="O608" s="29"/>
      <c r="P608" s="29"/>
      <c r="Q608" s="29"/>
    </row>
    <row r="609">
      <c r="A609" s="29"/>
      <c r="B609" s="29"/>
      <c r="C609" s="29"/>
      <c r="D609" s="29"/>
      <c r="E609" s="29"/>
      <c r="F609" s="29"/>
      <c r="G609" s="29"/>
      <c r="H609" s="29"/>
      <c r="I609" s="29"/>
      <c r="J609" s="29"/>
      <c r="K609" s="29"/>
      <c r="L609" s="29"/>
      <c r="M609" s="29"/>
      <c r="N609" s="29"/>
      <c r="O609" s="29"/>
      <c r="P609" s="29"/>
      <c r="Q609" s="29"/>
    </row>
    <row r="610">
      <c r="A610" s="29"/>
      <c r="B610" s="29"/>
      <c r="C610" s="29"/>
      <c r="D610" s="29"/>
      <c r="E610" s="29"/>
      <c r="F610" s="29"/>
      <c r="G610" s="29"/>
      <c r="H610" s="29"/>
      <c r="I610" s="29"/>
      <c r="J610" s="29"/>
      <c r="K610" s="29"/>
      <c r="L610" s="29"/>
      <c r="M610" s="29"/>
      <c r="N610" s="29"/>
      <c r="O610" s="29"/>
      <c r="P610" s="29"/>
      <c r="Q610" s="29"/>
    </row>
    <row r="611">
      <c r="A611" s="29"/>
      <c r="B611" s="29"/>
      <c r="C611" s="29"/>
      <c r="D611" s="29"/>
      <c r="E611" s="29"/>
      <c r="F611" s="29"/>
      <c r="G611" s="29"/>
      <c r="H611" s="29"/>
      <c r="I611" s="29"/>
      <c r="J611" s="29"/>
      <c r="K611" s="29"/>
      <c r="L611" s="29"/>
      <c r="M611" s="29"/>
      <c r="N611" s="29"/>
      <c r="O611" s="29"/>
      <c r="P611" s="29"/>
      <c r="Q611" s="29"/>
    </row>
    <row r="612">
      <c r="A612" s="29"/>
      <c r="B612" s="29"/>
      <c r="C612" s="29"/>
      <c r="D612" s="29"/>
      <c r="E612" s="29"/>
      <c r="F612" s="29"/>
      <c r="G612" s="29"/>
      <c r="H612" s="29"/>
      <c r="I612" s="29"/>
      <c r="J612" s="29"/>
      <c r="K612" s="29"/>
      <c r="L612" s="29"/>
      <c r="M612" s="29"/>
      <c r="N612" s="29"/>
      <c r="O612" s="29"/>
      <c r="P612" s="29"/>
      <c r="Q612" s="29"/>
    </row>
    <row r="613">
      <c r="A613" s="29"/>
      <c r="B613" s="29"/>
      <c r="C613" s="29"/>
      <c r="D613" s="29"/>
      <c r="E613" s="29"/>
      <c r="F613" s="29"/>
      <c r="G613" s="29"/>
      <c r="H613" s="29"/>
      <c r="I613" s="29"/>
      <c r="J613" s="29"/>
      <c r="K613" s="29"/>
      <c r="L613" s="29"/>
      <c r="M613" s="29"/>
      <c r="N613" s="29"/>
      <c r="O613" s="29"/>
      <c r="P613" s="29"/>
      <c r="Q613" s="29"/>
    </row>
    <row r="614">
      <c r="A614" s="29"/>
      <c r="B614" s="29"/>
      <c r="C614" s="29"/>
      <c r="D614" s="29"/>
      <c r="E614" s="29"/>
      <c r="F614" s="29"/>
      <c r="G614" s="29"/>
      <c r="H614" s="29"/>
      <c r="I614" s="29"/>
      <c r="J614" s="29"/>
      <c r="K614" s="29"/>
      <c r="L614" s="29"/>
      <c r="M614" s="29"/>
      <c r="N614" s="29"/>
      <c r="O614" s="29"/>
      <c r="P614" s="29"/>
      <c r="Q614" s="29"/>
    </row>
    <row r="615">
      <c r="A615" s="29"/>
      <c r="B615" s="29"/>
      <c r="C615" s="29"/>
      <c r="D615" s="29"/>
      <c r="E615" s="29"/>
      <c r="F615" s="29"/>
      <c r="G615" s="29"/>
      <c r="H615" s="29"/>
      <c r="I615" s="29"/>
      <c r="J615" s="29"/>
      <c r="K615" s="29"/>
      <c r="L615" s="29"/>
      <c r="M615" s="29"/>
      <c r="N615" s="29"/>
      <c r="O615" s="29"/>
      <c r="P615" s="29"/>
      <c r="Q615" s="29"/>
    </row>
    <row r="616">
      <c r="A616" s="29"/>
      <c r="B616" s="29"/>
      <c r="C616" s="29"/>
      <c r="D616" s="29"/>
      <c r="E616" s="29"/>
      <c r="F616" s="29"/>
      <c r="G616" s="29"/>
      <c r="H616" s="29"/>
      <c r="I616" s="29"/>
      <c r="J616" s="29"/>
      <c r="K616" s="29"/>
      <c r="L616" s="29"/>
      <c r="M616" s="29"/>
      <c r="N616" s="29"/>
      <c r="O616" s="29"/>
      <c r="P616" s="29"/>
      <c r="Q616" s="29"/>
    </row>
    <row r="617">
      <c r="A617" s="29"/>
      <c r="B617" s="29"/>
      <c r="C617" s="29"/>
      <c r="D617" s="29"/>
      <c r="E617" s="29"/>
      <c r="F617" s="29"/>
      <c r="G617" s="29"/>
      <c r="H617" s="29"/>
      <c r="I617" s="29"/>
      <c r="J617" s="29"/>
      <c r="K617" s="29"/>
      <c r="L617" s="29"/>
      <c r="M617" s="29"/>
      <c r="N617" s="29"/>
      <c r="O617" s="29"/>
      <c r="P617" s="29"/>
      <c r="Q617" s="29"/>
    </row>
    <row r="618">
      <c r="A618" s="29"/>
      <c r="B618" s="29"/>
      <c r="C618" s="29"/>
      <c r="D618" s="29"/>
      <c r="E618" s="29"/>
      <c r="F618" s="29"/>
      <c r="G618" s="29"/>
      <c r="H618" s="29"/>
      <c r="I618" s="29"/>
      <c r="J618" s="29"/>
      <c r="K618" s="29"/>
      <c r="L618" s="29"/>
      <c r="M618" s="29"/>
      <c r="N618" s="29"/>
      <c r="O618" s="29"/>
      <c r="P618" s="29"/>
      <c r="Q618" s="29"/>
    </row>
    <row r="619">
      <c r="A619" s="29"/>
      <c r="B619" s="29"/>
      <c r="C619" s="29"/>
      <c r="D619" s="29"/>
      <c r="E619" s="29"/>
      <c r="F619" s="29"/>
      <c r="G619" s="29"/>
      <c r="H619" s="29"/>
      <c r="I619" s="29"/>
      <c r="J619" s="29"/>
      <c r="K619" s="29"/>
      <c r="L619" s="29"/>
      <c r="M619" s="29"/>
      <c r="N619" s="29"/>
      <c r="O619" s="29"/>
      <c r="P619" s="29"/>
      <c r="Q619" s="29"/>
    </row>
    <row r="620">
      <c r="A620" s="29"/>
      <c r="B620" s="29"/>
      <c r="C620" s="29"/>
      <c r="D620" s="29"/>
      <c r="E620" s="29"/>
      <c r="F620" s="29"/>
      <c r="G620" s="29"/>
      <c r="H620" s="29"/>
      <c r="I620" s="29"/>
      <c r="J620" s="29"/>
      <c r="K620" s="29"/>
      <c r="L620" s="29"/>
      <c r="M620" s="29"/>
      <c r="N620" s="29"/>
      <c r="O620" s="29"/>
      <c r="P620" s="29"/>
      <c r="Q620" s="29"/>
    </row>
    <row r="621">
      <c r="A621" s="29"/>
      <c r="B621" s="29"/>
      <c r="C621" s="29"/>
      <c r="D621" s="29"/>
      <c r="E621" s="29"/>
      <c r="F621" s="29"/>
      <c r="G621" s="29"/>
      <c r="H621" s="29"/>
      <c r="I621" s="29"/>
      <c r="J621" s="29"/>
      <c r="K621" s="29"/>
      <c r="L621" s="29"/>
      <c r="M621" s="29"/>
      <c r="N621" s="29"/>
      <c r="O621" s="29"/>
      <c r="P621" s="29"/>
      <c r="Q621" s="29"/>
    </row>
    <row r="622">
      <c r="A622" s="29"/>
      <c r="B622" s="29"/>
      <c r="C622" s="29"/>
      <c r="D622" s="29"/>
      <c r="E622" s="29"/>
      <c r="F622" s="29"/>
      <c r="G622" s="29"/>
      <c r="H622" s="29"/>
      <c r="I622" s="29"/>
      <c r="J622" s="29"/>
      <c r="K622" s="29"/>
      <c r="L622" s="29"/>
      <c r="M622" s="29"/>
      <c r="N622" s="29"/>
      <c r="O622" s="29"/>
      <c r="P622" s="29"/>
      <c r="Q622" s="29"/>
    </row>
    <row r="623">
      <c r="A623" s="29"/>
      <c r="B623" s="29"/>
      <c r="C623" s="29"/>
      <c r="D623" s="29"/>
      <c r="E623" s="29"/>
      <c r="F623" s="29"/>
      <c r="G623" s="29"/>
      <c r="H623" s="29"/>
      <c r="I623" s="29"/>
      <c r="J623" s="29"/>
      <c r="K623" s="29"/>
      <c r="L623" s="29"/>
      <c r="M623" s="29"/>
      <c r="N623" s="29"/>
      <c r="O623" s="29"/>
      <c r="P623" s="29"/>
      <c r="Q623" s="29"/>
    </row>
    <row r="624">
      <c r="A624" s="29"/>
      <c r="B624" s="29"/>
      <c r="C624" s="29"/>
      <c r="D624" s="29"/>
      <c r="E624" s="29"/>
      <c r="F624" s="29"/>
      <c r="G624" s="29"/>
      <c r="H624" s="29"/>
      <c r="I624" s="29"/>
      <c r="J624" s="29"/>
      <c r="K624" s="29"/>
      <c r="L624" s="29"/>
      <c r="M624" s="29"/>
      <c r="N624" s="29"/>
      <c r="O624" s="29"/>
      <c r="P624" s="29"/>
      <c r="Q624" s="29"/>
    </row>
    <row r="625">
      <c r="A625" s="29"/>
      <c r="B625" s="29"/>
      <c r="C625" s="29"/>
      <c r="D625" s="29"/>
      <c r="E625" s="29"/>
      <c r="F625" s="29"/>
      <c r="G625" s="29"/>
      <c r="H625" s="29"/>
      <c r="I625" s="29"/>
      <c r="J625" s="29"/>
      <c r="K625" s="29"/>
      <c r="L625" s="29"/>
      <c r="M625" s="29"/>
      <c r="N625" s="29"/>
      <c r="O625" s="29"/>
      <c r="P625" s="29"/>
      <c r="Q625" s="29"/>
    </row>
    <row r="626">
      <c r="A626" s="29"/>
      <c r="B626" s="29"/>
      <c r="C626" s="29"/>
      <c r="D626" s="29"/>
      <c r="E626" s="29"/>
      <c r="F626" s="29"/>
      <c r="G626" s="29"/>
      <c r="H626" s="29"/>
      <c r="I626" s="29"/>
      <c r="J626" s="29"/>
      <c r="K626" s="29"/>
      <c r="L626" s="29"/>
      <c r="M626" s="29"/>
      <c r="N626" s="29"/>
      <c r="O626" s="29"/>
      <c r="P626" s="29"/>
      <c r="Q626" s="29"/>
    </row>
    <row r="627">
      <c r="A627" s="29"/>
      <c r="B627" s="29"/>
      <c r="C627" s="29"/>
      <c r="D627" s="29"/>
      <c r="E627" s="29"/>
      <c r="F627" s="29"/>
      <c r="G627" s="29"/>
      <c r="H627" s="29"/>
      <c r="I627" s="29"/>
      <c r="J627" s="29"/>
      <c r="K627" s="29"/>
      <c r="L627" s="29"/>
      <c r="M627" s="29"/>
      <c r="N627" s="29"/>
      <c r="O627" s="29"/>
      <c r="P627" s="29"/>
      <c r="Q627" s="29"/>
    </row>
    <row r="628">
      <c r="A628" s="29"/>
      <c r="B628" s="29"/>
      <c r="C628" s="29"/>
      <c r="D628" s="29"/>
      <c r="E628" s="29"/>
      <c r="F628" s="29"/>
      <c r="G628" s="29"/>
      <c r="H628" s="29"/>
      <c r="I628" s="29"/>
      <c r="J628" s="29"/>
      <c r="K628" s="29"/>
      <c r="L628" s="29"/>
      <c r="M628" s="29"/>
      <c r="N628" s="29"/>
      <c r="O628" s="29"/>
      <c r="P628" s="29"/>
      <c r="Q628" s="29"/>
    </row>
    <row r="629">
      <c r="A629" s="29"/>
      <c r="B629" s="29"/>
      <c r="C629" s="29"/>
      <c r="D629" s="29"/>
      <c r="E629" s="29"/>
      <c r="F629" s="29"/>
      <c r="G629" s="29"/>
      <c r="H629" s="29"/>
      <c r="I629" s="29"/>
      <c r="J629" s="29"/>
      <c r="K629" s="29"/>
      <c r="L629" s="29"/>
      <c r="M629" s="29"/>
      <c r="N629" s="29"/>
      <c r="O629" s="29"/>
      <c r="P629" s="29"/>
      <c r="Q629" s="29"/>
    </row>
    <row r="630">
      <c r="A630" s="29"/>
      <c r="B630" s="29"/>
      <c r="C630" s="29"/>
      <c r="D630" s="29"/>
      <c r="E630" s="29"/>
      <c r="F630" s="29"/>
      <c r="G630" s="29"/>
      <c r="H630" s="29"/>
      <c r="I630" s="29"/>
      <c r="J630" s="29"/>
      <c r="K630" s="29"/>
      <c r="L630" s="29"/>
      <c r="M630" s="29"/>
      <c r="N630" s="29"/>
      <c r="O630" s="29"/>
      <c r="P630" s="29"/>
      <c r="Q630" s="29"/>
    </row>
    <row r="631">
      <c r="A631" s="29"/>
      <c r="B631" s="29"/>
      <c r="C631" s="29"/>
      <c r="D631" s="29"/>
      <c r="E631" s="29"/>
      <c r="F631" s="29"/>
      <c r="G631" s="29"/>
      <c r="H631" s="29"/>
      <c r="I631" s="29"/>
      <c r="J631" s="29"/>
      <c r="K631" s="29"/>
      <c r="L631" s="29"/>
      <c r="M631" s="29"/>
      <c r="N631" s="29"/>
      <c r="O631" s="29"/>
      <c r="P631" s="29"/>
      <c r="Q631" s="29"/>
    </row>
    <row r="632">
      <c r="A632" s="29"/>
      <c r="B632" s="29"/>
      <c r="C632" s="29"/>
      <c r="D632" s="29"/>
      <c r="E632" s="29"/>
      <c r="F632" s="29"/>
      <c r="G632" s="29"/>
      <c r="H632" s="29"/>
      <c r="I632" s="29"/>
      <c r="J632" s="29"/>
      <c r="K632" s="29"/>
      <c r="L632" s="29"/>
      <c r="M632" s="29"/>
      <c r="N632" s="29"/>
      <c r="O632" s="29"/>
      <c r="P632" s="29"/>
      <c r="Q632" s="29"/>
    </row>
    <row r="633">
      <c r="A633" s="29"/>
      <c r="B633" s="29"/>
      <c r="C633" s="29"/>
      <c r="D633" s="29"/>
      <c r="E633" s="29"/>
      <c r="F633" s="29"/>
      <c r="G633" s="29"/>
      <c r="H633" s="29"/>
      <c r="I633" s="29"/>
      <c r="J633" s="29"/>
      <c r="K633" s="29"/>
      <c r="L633" s="29"/>
      <c r="M633" s="29"/>
      <c r="N633" s="29"/>
      <c r="O633" s="29"/>
      <c r="P633" s="29"/>
      <c r="Q633" s="29"/>
    </row>
    <row r="634">
      <c r="A634" s="29"/>
      <c r="B634" s="29"/>
      <c r="C634" s="29"/>
      <c r="D634" s="29"/>
      <c r="E634" s="29"/>
      <c r="F634" s="29"/>
      <c r="G634" s="29"/>
      <c r="H634" s="29"/>
      <c r="I634" s="29"/>
      <c r="J634" s="29"/>
      <c r="K634" s="29"/>
      <c r="L634" s="29"/>
      <c r="M634" s="29"/>
      <c r="N634" s="29"/>
      <c r="O634" s="29"/>
      <c r="P634" s="29"/>
      <c r="Q634" s="29"/>
    </row>
    <row r="635">
      <c r="A635" s="29"/>
      <c r="B635" s="29"/>
      <c r="C635" s="29"/>
      <c r="D635" s="29"/>
      <c r="E635" s="29"/>
      <c r="F635" s="29"/>
      <c r="G635" s="29"/>
      <c r="H635" s="29"/>
      <c r="I635" s="29"/>
      <c r="J635" s="29"/>
      <c r="K635" s="29"/>
      <c r="L635" s="29"/>
      <c r="M635" s="29"/>
      <c r="N635" s="29"/>
      <c r="O635" s="29"/>
      <c r="P635" s="29"/>
      <c r="Q635" s="29"/>
    </row>
    <row r="636">
      <c r="A636" s="29"/>
      <c r="B636" s="29"/>
      <c r="C636" s="29"/>
      <c r="D636" s="29"/>
      <c r="E636" s="29"/>
      <c r="F636" s="29"/>
      <c r="G636" s="29"/>
      <c r="H636" s="29"/>
      <c r="I636" s="29"/>
      <c r="J636" s="29"/>
      <c r="K636" s="29"/>
      <c r="L636" s="29"/>
      <c r="M636" s="29"/>
      <c r="N636" s="29"/>
      <c r="O636" s="29"/>
      <c r="P636" s="29"/>
      <c r="Q636" s="29"/>
    </row>
    <row r="637">
      <c r="A637" s="29"/>
      <c r="B637" s="29"/>
      <c r="C637" s="29"/>
      <c r="D637" s="29"/>
      <c r="E637" s="29"/>
      <c r="F637" s="29"/>
      <c r="G637" s="29"/>
      <c r="H637" s="29"/>
      <c r="I637" s="29"/>
      <c r="J637" s="29"/>
      <c r="K637" s="29"/>
      <c r="L637" s="29"/>
      <c r="M637" s="29"/>
      <c r="N637" s="29"/>
      <c r="O637" s="29"/>
      <c r="P637" s="29"/>
      <c r="Q637" s="29"/>
    </row>
    <row r="638">
      <c r="A638" s="29"/>
      <c r="B638" s="29"/>
      <c r="C638" s="29"/>
      <c r="D638" s="29"/>
      <c r="E638" s="29"/>
      <c r="F638" s="29"/>
      <c r="G638" s="29"/>
      <c r="H638" s="29"/>
      <c r="I638" s="29"/>
      <c r="J638" s="29"/>
      <c r="K638" s="29"/>
      <c r="L638" s="29"/>
      <c r="M638" s="29"/>
      <c r="N638" s="29"/>
      <c r="O638" s="29"/>
      <c r="P638" s="29"/>
      <c r="Q638" s="29"/>
    </row>
    <row r="639">
      <c r="A639" s="29"/>
      <c r="B639" s="29"/>
      <c r="C639" s="29"/>
      <c r="D639" s="29"/>
      <c r="E639" s="29"/>
      <c r="F639" s="29"/>
      <c r="G639" s="29"/>
      <c r="H639" s="29"/>
      <c r="I639" s="29"/>
      <c r="J639" s="29"/>
      <c r="K639" s="29"/>
      <c r="L639" s="29"/>
      <c r="M639" s="29"/>
      <c r="N639" s="29"/>
      <c r="O639" s="29"/>
      <c r="P639" s="29"/>
      <c r="Q639" s="29"/>
    </row>
    <row r="640">
      <c r="A640" s="29"/>
      <c r="B640" s="29"/>
      <c r="C640" s="29"/>
      <c r="D640" s="29"/>
      <c r="E640" s="29"/>
      <c r="F640" s="29"/>
      <c r="G640" s="29"/>
      <c r="H640" s="29"/>
      <c r="I640" s="29"/>
      <c r="J640" s="29"/>
      <c r="K640" s="29"/>
      <c r="L640" s="29"/>
      <c r="M640" s="29"/>
      <c r="N640" s="29"/>
      <c r="O640" s="29"/>
      <c r="P640" s="29"/>
      <c r="Q640" s="29"/>
    </row>
    <row r="641">
      <c r="A641" s="29"/>
      <c r="B641" s="29"/>
      <c r="C641" s="29"/>
      <c r="D641" s="29"/>
      <c r="E641" s="29"/>
      <c r="F641" s="29"/>
      <c r="G641" s="29"/>
      <c r="H641" s="29"/>
      <c r="I641" s="29"/>
      <c r="J641" s="29"/>
      <c r="K641" s="29"/>
      <c r="L641" s="29"/>
      <c r="M641" s="29"/>
      <c r="N641" s="29"/>
      <c r="O641" s="29"/>
      <c r="P641" s="29"/>
      <c r="Q641" s="29"/>
    </row>
    <row r="642">
      <c r="A642" s="29"/>
      <c r="B642" s="29"/>
      <c r="C642" s="29"/>
      <c r="D642" s="29"/>
      <c r="E642" s="29"/>
      <c r="F642" s="29"/>
      <c r="G642" s="29"/>
      <c r="H642" s="29"/>
      <c r="I642" s="29"/>
      <c r="J642" s="29"/>
      <c r="K642" s="29"/>
      <c r="L642" s="29"/>
      <c r="M642" s="29"/>
      <c r="N642" s="29"/>
      <c r="O642" s="29"/>
      <c r="P642" s="29"/>
      <c r="Q642" s="29"/>
    </row>
    <row r="643">
      <c r="A643" s="29"/>
      <c r="B643" s="29"/>
      <c r="C643" s="29"/>
      <c r="D643" s="29"/>
      <c r="E643" s="29"/>
      <c r="F643" s="29"/>
      <c r="G643" s="29"/>
      <c r="H643" s="29"/>
      <c r="I643" s="29"/>
      <c r="J643" s="29"/>
      <c r="K643" s="29"/>
      <c r="L643" s="29"/>
      <c r="M643" s="29"/>
      <c r="N643" s="29"/>
      <c r="O643" s="29"/>
      <c r="P643" s="29"/>
      <c r="Q643" s="29"/>
    </row>
    <row r="644">
      <c r="A644" s="29"/>
      <c r="B644" s="29"/>
      <c r="C644" s="29"/>
      <c r="D644" s="29"/>
      <c r="E644" s="29"/>
      <c r="F644" s="29"/>
      <c r="G644" s="29"/>
      <c r="H644" s="29"/>
      <c r="I644" s="29"/>
      <c r="J644" s="29"/>
      <c r="K644" s="29"/>
      <c r="L644" s="29"/>
      <c r="M644" s="29"/>
      <c r="N644" s="29"/>
      <c r="O644" s="29"/>
      <c r="P644" s="29"/>
      <c r="Q644" s="29"/>
    </row>
    <row r="645">
      <c r="A645" s="29"/>
      <c r="B645" s="29"/>
      <c r="C645" s="29"/>
      <c r="D645" s="29"/>
      <c r="E645" s="29"/>
      <c r="F645" s="29"/>
      <c r="G645" s="29"/>
      <c r="H645" s="29"/>
      <c r="I645" s="29"/>
      <c r="J645" s="29"/>
      <c r="K645" s="29"/>
      <c r="L645" s="29"/>
      <c r="M645" s="29"/>
      <c r="N645" s="29"/>
      <c r="O645" s="29"/>
      <c r="P645" s="29"/>
      <c r="Q645" s="29"/>
    </row>
    <row r="646">
      <c r="A646" s="29"/>
      <c r="B646" s="29"/>
      <c r="C646" s="29"/>
      <c r="D646" s="29"/>
      <c r="E646" s="29"/>
      <c r="F646" s="29"/>
      <c r="G646" s="29"/>
      <c r="H646" s="29"/>
      <c r="I646" s="29"/>
      <c r="J646" s="29"/>
      <c r="K646" s="29"/>
      <c r="L646" s="29"/>
      <c r="M646" s="29"/>
      <c r="N646" s="29"/>
      <c r="O646" s="29"/>
      <c r="P646" s="29"/>
      <c r="Q646" s="29"/>
    </row>
    <row r="647">
      <c r="A647" s="29"/>
      <c r="B647" s="29"/>
      <c r="C647" s="29"/>
      <c r="D647" s="29"/>
      <c r="E647" s="29"/>
      <c r="F647" s="29"/>
      <c r="G647" s="29"/>
      <c r="H647" s="29"/>
      <c r="I647" s="29"/>
      <c r="J647" s="29"/>
      <c r="K647" s="29"/>
      <c r="L647" s="29"/>
      <c r="M647" s="29"/>
      <c r="N647" s="29"/>
      <c r="O647" s="29"/>
      <c r="P647" s="29"/>
      <c r="Q647" s="29"/>
    </row>
    <row r="648">
      <c r="A648" s="29"/>
      <c r="B648" s="29"/>
      <c r="C648" s="29"/>
      <c r="D648" s="29"/>
      <c r="E648" s="29"/>
      <c r="F648" s="29"/>
      <c r="G648" s="29"/>
      <c r="H648" s="29"/>
      <c r="I648" s="29"/>
      <c r="J648" s="29"/>
      <c r="K648" s="29"/>
      <c r="L648" s="29"/>
      <c r="M648" s="29"/>
      <c r="N648" s="29"/>
      <c r="O648" s="29"/>
      <c r="P648" s="29"/>
      <c r="Q648" s="29"/>
    </row>
    <row r="649">
      <c r="A649" s="29"/>
      <c r="B649" s="29"/>
      <c r="C649" s="29"/>
      <c r="D649" s="29"/>
      <c r="E649" s="29"/>
      <c r="F649" s="29"/>
      <c r="G649" s="29"/>
      <c r="H649" s="29"/>
      <c r="I649" s="29"/>
      <c r="J649" s="29"/>
      <c r="K649" s="29"/>
      <c r="L649" s="29"/>
      <c r="M649" s="29"/>
      <c r="N649" s="29"/>
      <c r="O649" s="29"/>
      <c r="P649" s="29"/>
      <c r="Q649" s="29"/>
    </row>
    <row r="650">
      <c r="A650" s="29"/>
      <c r="B650" s="29"/>
      <c r="C650" s="29"/>
      <c r="D650" s="29"/>
      <c r="E650" s="29"/>
      <c r="F650" s="29"/>
      <c r="G650" s="29"/>
      <c r="H650" s="29"/>
      <c r="I650" s="29"/>
      <c r="J650" s="29"/>
      <c r="K650" s="29"/>
      <c r="L650" s="29"/>
      <c r="M650" s="29"/>
      <c r="N650" s="29"/>
      <c r="O650" s="29"/>
      <c r="P650" s="29"/>
      <c r="Q650" s="29"/>
    </row>
    <row r="651">
      <c r="A651" s="29"/>
      <c r="B651" s="29"/>
      <c r="C651" s="29"/>
      <c r="D651" s="29"/>
      <c r="E651" s="29"/>
      <c r="F651" s="29"/>
      <c r="G651" s="29"/>
      <c r="H651" s="29"/>
      <c r="I651" s="29"/>
      <c r="J651" s="29"/>
      <c r="K651" s="29"/>
      <c r="L651" s="29"/>
      <c r="M651" s="29"/>
      <c r="N651" s="29"/>
      <c r="O651" s="29"/>
      <c r="P651" s="29"/>
      <c r="Q651" s="29"/>
    </row>
    <row r="652">
      <c r="A652" s="29"/>
      <c r="B652" s="29"/>
      <c r="C652" s="29"/>
      <c r="D652" s="29"/>
      <c r="E652" s="29"/>
      <c r="F652" s="29"/>
      <c r="G652" s="29"/>
      <c r="H652" s="29"/>
      <c r="I652" s="29"/>
      <c r="J652" s="29"/>
      <c r="K652" s="29"/>
      <c r="L652" s="29"/>
      <c r="M652" s="29"/>
      <c r="N652" s="29"/>
      <c r="O652" s="29"/>
      <c r="P652" s="29"/>
      <c r="Q652" s="29"/>
    </row>
    <row r="653">
      <c r="A653" s="29"/>
      <c r="B653" s="29"/>
      <c r="C653" s="29"/>
      <c r="D653" s="29"/>
      <c r="E653" s="29"/>
      <c r="F653" s="29"/>
      <c r="G653" s="29"/>
      <c r="H653" s="29"/>
      <c r="I653" s="29"/>
      <c r="J653" s="29"/>
      <c r="K653" s="29"/>
      <c r="L653" s="29"/>
      <c r="M653" s="29"/>
      <c r="N653" s="29"/>
      <c r="O653" s="29"/>
      <c r="P653" s="29"/>
      <c r="Q653" s="29"/>
    </row>
    <row r="654">
      <c r="A654" s="29"/>
      <c r="B654" s="29"/>
      <c r="C654" s="29"/>
      <c r="D654" s="29"/>
      <c r="E654" s="29"/>
      <c r="F654" s="29"/>
      <c r="G654" s="29"/>
      <c r="H654" s="29"/>
      <c r="I654" s="29"/>
      <c r="J654" s="29"/>
      <c r="K654" s="29"/>
      <c r="L654" s="29"/>
      <c r="M654" s="29"/>
      <c r="N654" s="29"/>
      <c r="O654" s="29"/>
      <c r="P654" s="29"/>
      <c r="Q654" s="29"/>
    </row>
    <row r="655">
      <c r="A655" s="29"/>
      <c r="B655" s="29"/>
      <c r="C655" s="29"/>
      <c r="D655" s="29"/>
      <c r="E655" s="29"/>
      <c r="F655" s="29"/>
      <c r="G655" s="29"/>
      <c r="H655" s="29"/>
      <c r="I655" s="29"/>
      <c r="J655" s="29"/>
      <c r="K655" s="29"/>
      <c r="L655" s="29"/>
      <c r="M655" s="29"/>
      <c r="N655" s="29"/>
      <c r="O655" s="29"/>
      <c r="P655" s="29"/>
      <c r="Q655" s="29"/>
    </row>
    <row r="656">
      <c r="A656" s="29"/>
      <c r="B656" s="29"/>
      <c r="C656" s="29"/>
      <c r="D656" s="29"/>
      <c r="E656" s="29"/>
      <c r="F656" s="29"/>
      <c r="G656" s="29"/>
      <c r="H656" s="29"/>
      <c r="I656" s="29"/>
      <c r="J656" s="29"/>
      <c r="K656" s="29"/>
      <c r="L656" s="29"/>
      <c r="M656" s="29"/>
      <c r="N656" s="29"/>
      <c r="O656" s="29"/>
      <c r="P656" s="29"/>
      <c r="Q656" s="29"/>
    </row>
    <row r="657">
      <c r="A657" s="29"/>
      <c r="B657" s="29"/>
      <c r="C657" s="29"/>
      <c r="D657" s="29"/>
      <c r="E657" s="29"/>
      <c r="F657" s="29"/>
      <c r="G657" s="29"/>
      <c r="H657" s="29"/>
      <c r="I657" s="29"/>
      <c r="J657" s="29"/>
      <c r="K657" s="29"/>
      <c r="L657" s="29"/>
      <c r="M657" s="29"/>
      <c r="N657" s="29"/>
      <c r="O657" s="29"/>
      <c r="P657" s="29"/>
      <c r="Q657" s="29"/>
    </row>
    <row r="658">
      <c r="A658" s="29"/>
      <c r="B658" s="29"/>
      <c r="C658" s="29"/>
      <c r="D658" s="29"/>
      <c r="E658" s="29"/>
      <c r="F658" s="29"/>
      <c r="G658" s="29"/>
      <c r="H658" s="29"/>
      <c r="I658" s="29"/>
      <c r="J658" s="29"/>
      <c r="K658" s="29"/>
      <c r="L658" s="29"/>
      <c r="M658" s="29"/>
      <c r="N658" s="29"/>
      <c r="O658" s="29"/>
      <c r="P658" s="29"/>
      <c r="Q658" s="29"/>
    </row>
    <row r="659">
      <c r="A659" s="29"/>
      <c r="B659" s="29"/>
      <c r="C659" s="29"/>
      <c r="D659" s="29"/>
      <c r="E659" s="29"/>
      <c r="F659" s="29"/>
      <c r="G659" s="29"/>
      <c r="H659" s="29"/>
      <c r="I659" s="29"/>
      <c r="J659" s="29"/>
      <c r="K659" s="29"/>
      <c r="L659" s="29"/>
      <c r="M659" s="29"/>
      <c r="N659" s="29"/>
      <c r="O659" s="29"/>
      <c r="P659" s="29"/>
      <c r="Q659" s="29"/>
    </row>
    <row r="660">
      <c r="A660" s="29"/>
      <c r="B660" s="29"/>
      <c r="C660" s="29"/>
      <c r="D660" s="29"/>
      <c r="E660" s="29"/>
      <c r="F660" s="29"/>
      <c r="G660" s="29"/>
      <c r="H660" s="29"/>
      <c r="I660" s="29"/>
      <c r="J660" s="29"/>
      <c r="K660" s="29"/>
      <c r="L660" s="29"/>
      <c r="M660" s="29"/>
      <c r="N660" s="29"/>
      <c r="O660" s="29"/>
      <c r="P660" s="29"/>
      <c r="Q660" s="29"/>
    </row>
    <row r="661">
      <c r="A661" s="29"/>
      <c r="B661" s="29"/>
      <c r="C661" s="29"/>
      <c r="D661" s="29"/>
      <c r="E661" s="29"/>
      <c r="F661" s="29"/>
      <c r="G661" s="29"/>
      <c r="H661" s="29"/>
      <c r="I661" s="29"/>
      <c r="J661" s="29"/>
      <c r="K661" s="29"/>
      <c r="L661" s="29"/>
      <c r="M661" s="29"/>
      <c r="N661" s="29"/>
      <c r="O661" s="29"/>
      <c r="P661" s="29"/>
      <c r="Q661" s="29"/>
    </row>
    <row r="662">
      <c r="A662" s="29"/>
      <c r="B662" s="29"/>
      <c r="C662" s="29"/>
      <c r="D662" s="29"/>
      <c r="E662" s="29"/>
      <c r="F662" s="29"/>
      <c r="G662" s="29"/>
      <c r="H662" s="29"/>
      <c r="I662" s="29"/>
      <c r="J662" s="29"/>
      <c r="K662" s="29"/>
      <c r="L662" s="29"/>
      <c r="M662" s="29"/>
      <c r="N662" s="29"/>
      <c r="O662" s="29"/>
      <c r="P662" s="29"/>
      <c r="Q662" s="29"/>
    </row>
    <row r="663">
      <c r="A663" s="29"/>
      <c r="B663" s="29"/>
      <c r="C663" s="29"/>
      <c r="D663" s="29"/>
      <c r="E663" s="29"/>
      <c r="F663" s="29"/>
      <c r="G663" s="29"/>
      <c r="H663" s="29"/>
      <c r="I663" s="29"/>
      <c r="J663" s="29"/>
      <c r="K663" s="29"/>
      <c r="L663" s="29"/>
      <c r="M663" s="29"/>
      <c r="N663" s="29"/>
      <c r="O663" s="29"/>
      <c r="P663" s="29"/>
      <c r="Q663" s="29"/>
    </row>
    <row r="664">
      <c r="A664" s="29"/>
      <c r="B664" s="29"/>
      <c r="C664" s="29"/>
      <c r="D664" s="29"/>
      <c r="E664" s="29"/>
      <c r="F664" s="29"/>
      <c r="G664" s="29"/>
      <c r="H664" s="29"/>
      <c r="I664" s="29"/>
      <c r="J664" s="29"/>
      <c r="K664" s="29"/>
      <c r="L664" s="29"/>
      <c r="M664" s="29"/>
      <c r="N664" s="29"/>
      <c r="O664" s="29"/>
      <c r="P664" s="29"/>
      <c r="Q664" s="29"/>
    </row>
    <row r="665">
      <c r="A665" s="29"/>
      <c r="B665" s="29"/>
      <c r="C665" s="29"/>
      <c r="D665" s="29"/>
      <c r="E665" s="29"/>
      <c r="F665" s="29"/>
      <c r="G665" s="29"/>
      <c r="H665" s="29"/>
      <c r="I665" s="29"/>
      <c r="J665" s="29"/>
      <c r="K665" s="29"/>
      <c r="L665" s="29"/>
      <c r="M665" s="29"/>
      <c r="N665" s="29"/>
      <c r="O665" s="29"/>
      <c r="P665" s="29"/>
      <c r="Q665" s="29"/>
    </row>
    <row r="666">
      <c r="A666" s="29"/>
      <c r="B666" s="29"/>
      <c r="C666" s="29"/>
      <c r="D666" s="29"/>
      <c r="E666" s="29"/>
      <c r="F666" s="29"/>
      <c r="G666" s="29"/>
      <c r="H666" s="29"/>
      <c r="I666" s="29"/>
      <c r="J666" s="29"/>
      <c r="K666" s="29"/>
      <c r="L666" s="29"/>
      <c r="M666" s="29"/>
      <c r="N666" s="29"/>
      <c r="O666" s="29"/>
      <c r="P666" s="29"/>
      <c r="Q666" s="29"/>
    </row>
    <row r="667">
      <c r="A667" s="29"/>
      <c r="B667" s="29"/>
      <c r="C667" s="29"/>
      <c r="D667" s="29"/>
      <c r="E667" s="29"/>
      <c r="F667" s="29"/>
      <c r="G667" s="29"/>
      <c r="H667" s="29"/>
      <c r="I667" s="29"/>
      <c r="J667" s="29"/>
      <c r="K667" s="29"/>
      <c r="L667" s="29"/>
      <c r="M667" s="29"/>
      <c r="N667" s="29"/>
      <c r="O667" s="29"/>
      <c r="P667" s="29"/>
      <c r="Q667" s="29"/>
    </row>
    <row r="668">
      <c r="A668" s="29"/>
      <c r="B668" s="29"/>
      <c r="C668" s="29"/>
      <c r="D668" s="29"/>
      <c r="E668" s="29"/>
      <c r="F668" s="29"/>
      <c r="G668" s="29"/>
      <c r="H668" s="29"/>
      <c r="I668" s="29"/>
      <c r="J668" s="29"/>
      <c r="K668" s="29"/>
      <c r="L668" s="29"/>
      <c r="M668" s="29"/>
      <c r="N668" s="29"/>
      <c r="O668" s="29"/>
      <c r="P668" s="29"/>
      <c r="Q668" s="29"/>
    </row>
    <row r="669">
      <c r="A669" s="29"/>
      <c r="B669" s="29"/>
      <c r="C669" s="29"/>
      <c r="D669" s="29"/>
      <c r="E669" s="29"/>
      <c r="F669" s="29"/>
      <c r="G669" s="29"/>
      <c r="H669" s="29"/>
      <c r="I669" s="29"/>
      <c r="J669" s="29"/>
      <c r="K669" s="29"/>
      <c r="L669" s="29"/>
      <c r="M669" s="29"/>
      <c r="N669" s="29"/>
      <c r="O669" s="29"/>
      <c r="P669" s="29"/>
      <c r="Q669" s="29"/>
    </row>
    <row r="670">
      <c r="A670" s="29"/>
      <c r="B670" s="29"/>
      <c r="C670" s="29"/>
      <c r="D670" s="29"/>
      <c r="E670" s="29"/>
      <c r="F670" s="29"/>
      <c r="G670" s="29"/>
      <c r="H670" s="29"/>
      <c r="I670" s="29"/>
      <c r="J670" s="29"/>
      <c r="K670" s="29"/>
      <c r="L670" s="29"/>
      <c r="M670" s="29"/>
      <c r="N670" s="29"/>
      <c r="O670" s="29"/>
      <c r="P670" s="29"/>
      <c r="Q670" s="29"/>
    </row>
    <row r="671">
      <c r="A671" s="29"/>
      <c r="B671" s="29"/>
      <c r="C671" s="29"/>
      <c r="D671" s="29"/>
      <c r="E671" s="29"/>
      <c r="F671" s="29"/>
      <c r="G671" s="29"/>
      <c r="H671" s="29"/>
      <c r="I671" s="29"/>
      <c r="J671" s="29"/>
      <c r="K671" s="29"/>
      <c r="L671" s="29"/>
      <c r="M671" s="29"/>
      <c r="N671" s="29"/>
      <c r="O671" s="29"/>
      <c r="P671" s="29"/>
      <c r="Q671" s="29"/>
    </row>
    <row r="672">
      <c r="A672" s="29"/>
      <c r="B672" s="29"/>
      <c r="C672" s="29"/>
      <c r="D672" s="29"/>
      <c r="E672" s="29"/>
      <c r="F672" s="29"/>
      <c r="G672" s="29"/>
      <c r="H672" s="29"/>
      <c r="I672" s="29"/>
      <c r="J672" s="29"/>
      <c r="K672" s="29"/>
      <c r="L672" s="29"/>
      <c r="M672" s="29"/>
      <c r="N672" s="29"/>
      <c r="O672" s="29"/>
      <c r="P672" s="29"/>
      <c r="Q672" s="29"/>
    </row>
    <row r="673">
      <c r="A673" s="29"/>
      <c r="B673" s="29"/>
      <c r="C673" s="29"/>
      <c r="D673" s="29"/>
      <c r="E673" s="29"/>
      <c r="F673" s="29"/>
      <c r="G673" s="29"/>
      <c r="H673" s="29"/>
      <c r="I673" s="29"/>
      <c r="J673" s="29"/>
      <c r="K673" s="29"/>
      <c r="L673" s="29"/>
      <c r="M673" s="29"/>
      <c r="N673" s="29"/>
      <c r="O673" s="29"/>
      <c r="P673" s="29"/>
      <c r="Q673" s="29"/>
    </row>
    <row r="674">
      <c r="A674" s="29"/>
      <c r="B674" s="29"/>
      <c r="C674" s="29"/>
      <c r="D674" s="29"/>
      <c r="E674" s="29"/>
      <c r="F674" s="29"/>
      <c r="G674" s="29"/>
      <c r="H674" s="29"/>
      <c r="I674" s="29"/>
      <c r="J674" s="29"/>
      <c r="K674" s="29"/>
      <c r="L674" s="29"/>
      <c r="M674" s="29"/>
      <c r="N674" s="29"/>
      <c r="O674" s="29"/>
      <c r="P674" s="29"/>
      <c r="Q674" s="29"/>
    </row>
    <row r="675">
      <c r="A675" s="29"/>
      <c r="B675" s="29"/>
      <c r="C675" s="29"/>
      <c r="D675" s="29"/>
      <c r="E675" s="29"/>
      <c r="F675" s="29"/>
      <c r="G675" s="29"/>
      <c r="H675" s="29"/>
      <c r="I675" s="29"/>
      <c r="J675" s="29"/>
      <c r="K675" s="29"/>
      <c r="L675" s="29"/>
      <c r="M675" s="29"/>
      <c r="N675" s="29"/>
      <c r="O675" s="29"/>
      <c r="P675" s="29"/>
      <c r="Q675" s="29"/>
    </row>
    <row r="676">
      <c r="A676" s="29"/>
      <c r="B676" s="29"/>
      <c r="C676" s="29"/>
      <c r="D676" s="29"/>
      <c r="E676" s="29"/>
      <c r="F676" s="29"/>
      <c r="G676" s="29"/>
      <c r="H676" s="29"/>
      <c r="I676" s="29"/>
      <c r="J676" s="29"/>
      <c r="K676" s="29"/>
      <c r="L676" s="29"/>
      <c r="M676" s="29"/>
      <c r="N676" s="29"/>
      <c r="O676" s="29"/>
      <c r="P676" s="29"/>
      <c r="Q676" s="29"/>
    </row>
    <row r="677">
      <c r="A677" s="29"/>
      <c r="B677" s="29"/>
      <c r="C677" s="29"/>
      <c r="D677" s="29"/>
      <c r="E677" s="29"/>
      <c r="F677" s="29"/>
      <c r="G677" s="29"/>
      <c r="H677" s="29"/>
      <c r="I677" s="29"/>
      <c r="J677" s="29"/>
      <c r="K677" s="29"/>
      <c r="L677" s="29"/>
      <c r="M677" s="29"/>
      <c r="N677" s="29"/>
      <c r="O677" s="29"/>
      <c r="P677" s="29"/>
      <c r="Q677" s="29"/>
    </row>
    <row r="678">
      <c r="A678" s="29"/>
      <c r="B678" s="29"/>
      <c r="C678" s="29"/>
      <c r="D678" s="29"/>
      <c r="E678" s="29"/>
      <c r="F678" s="29"/>
      <c r="G678" s="29"/>
      <c r="H678" s="29"/>
      <c r="I678" s="29"/>
      <c r="J678" s="29"/>
      <c r="K678" s="29"/>
      <c r="L678" s="29"/>
      <c r="M678" s="29"/>
      <c r="N678" s="29"/>
      <c r="O678" s="29"/>
      <c r="P678" s="29"/>
      <c r="Q678" s="29"/>
    </row>
    <row r="679">
      <c r="A679" s="29"/>
      <c r="B679" s="29"/>
      <c r="C679" s="29"/>
      <c r="D679" s="29"/>
      <c r="E679" s="29"/>
      <c r="F679" s="29"/>
      <c r="G679" s="29"/>
      <c r="H679" s="29"/>
      <c r="I679" s="29"/>
      <c r="J679" s="29"/>
      <c r="K679" s="29"/>
      <c r="L679" s="29"/>
      <c r="M679" s="29"/>
      <c r="N679" s="29"/>
      <c r="O679" s="29"/>
      <c r="P679" s="29"/>
      <c r="Q679" s="29"/>
    </row>
    <row r="680">
      <c r="A680" s="29"/>
      <c r="B680" s="29"/>
      <c r="C680" s="29"/>
      <c r="D680" s="29"/>
      <c r="E680" s="29"/>
      <c r="F680" s="29"/>
      <c r="G680" s="29"/>
      <c r="H680" s="29"/>
      <c r="I680" s="29"/>
      <c r="J680" s="29"/>
      <c r="K680" s="29"/>
      <c r="L680" s="29"/>
      <c r="M680" s="29"/>
      <c r="N680" s="29"/>
      <c r="O680" s="29"/>
      <c r="P680" s="29"/>
      <c r="Q680" s="29"/>
    </row>
    <row r="681">
      <c r="A681" s="29"/>
      <c r="B681" s="29"/>
      <c r="C681" s="29"/>
      <c r="D681" s="29"/>
      <c r="E681" s="29"/>
      <c r="F681" s="29"/>
      <c r="G681" s="29"/>
      <c r="H681" s="29"/>
      <c r="I681" s="29"/>
      <c r="J681" s="29"/>
      <c r="K681" s="29"/>
      <c r="L681" s="29"/>
      <c r="M681" s="29"/>
      <c r="N681" s="29"/>
      <c r="O681" s="29"/>
      <c r="P681" s="29"/>
      <c r="Q681" s="29"/>
    </row>
    <row r="682">
      <c r="A682" s="29"/>
      <c r="B682" s="29"/>
      <c r="C682" s="29"/>
      <c r="D682" s="29"/>
      <c r="E682" s="29"/>
      <c r="F682" s="29"/>
      <c r="G682" s="29"/>
      <c r="H682" s="29"/>
      <c r="I682" s="29"/>
      <c r="J682" s="29"/>
      <c r="K682" s="29"/>
      <c r="L682" s="29"/>
      <c r="M682" s="29"/>
      <c r="N682" s="29"/>
      <c r="O682" s="29"/>
      <c r="P682" s="29"/>
      <c r="Q682" s="29"/>
    </row>
    <row r="683">
      <c r="A683" s="29"/>
      <c r="B683" s="29"/>
      <c r="C683" s="29"/>
      <c r="D683" s="29"/>
      <c r="E683" s="29"/>
      <c r="F683" s="29"/>
      <c r="G683" s="29"/>
      <c r="H683" s="29"/>
      <c r="I683" s="29"/>
      <c r="J683" s="29"/>
      <c r="K683" s="29"/>
      <c r="L683" s="29"/>
      <c r="M683" s="29"/>
      <c r="N683" s="29"/>
      <c r="O683" s="29"/>
      <c r="P683" s="29"/>
      <c r="Q683" s="29"/>
    </row>
    <row r="684">
      <c r="A684" s="29"/>
      <c r="B684" s="29"/>
      <c r="C684" s="29"/>
      <c r="D684" s="29"/>
      <c r="E684" s="29"/>
      <c r="F684" s="29"/>
      <c r="G684" s="29"/>
      <c r="H684" s="29"/>
      <c r="I684" s="29"/>
      <c r="J684" s="29"/>
      <c r="K684" s="29"/>
      <c r="L684" s="29"/>
      <c r="M684" s="29"/>
      <c r="N684" s="29"/>
      <c r="O684" s="29"/>
      <c r="P684" s="29"/>
      <c r="Q684" s="29"/>
    </row>
    <row r="685">
      <c r="A685" s="29"/>
      <c r="B685" s="29"/>
      <c r="C685" s="29"/>
      <c r="D685" s="29"/>
      <c r="E685" s="29"/>
      <c r="F685" s="29"/>
      <c r="G685" s="29"/>
      <c r="H685" s="29"/>
      <c r="I685" s="29"/>
      <c r="J685" s="29"/>
      <c r="K685" s="29"/>
      <c r="L685" s="29"/>
      <c r="M685" s="29"/>
      <c r="N685" s="29"/>
      <c r="O685" s="29"/>
      <c r="P685" s="29"/>
      <c r="Q685" s="29"/>
    </row>
    <row r="686">
      <c r="A686" s="29"/>
      <c r="B686" s="29"/>
      <c r="C686" s="29"/>
      <c r="D686" s="29"/>
      <c r="E686" s="29"/>
      <c r="F686" s="29"/>
      <c r="G686" s="29"/>
      <c r="H686" s="29"/>
      <c r="I686" s="29"/>
      <c r="J686" s="29"/>
      <c r="K686" s="29"/>
      <c r="L686" s="29"/>
      <c r="M686" s="29"/>
      <c r="N686" s="29"/>
      <c r="O686" s="29"/>
      <c r="P686" s="29"/>
      <c r="Q686" s="29"/>
    </row>
    <row r="687">
      <c r="A687" s="29"/>
      <c r="B687" s="29"/>
      <c r="C687" s="29"/>
      <c r="D687" s="29"/>
      <c r="E687" s="29"/>
      <c r="F687" s="29"/>
      <c r="G687" s="29"/>
      <c r="H687" s="29"/>
      <c r="I687" s="29"/>
      <c r="J687" s="29"/>
      <c r="K687" s="29"/>
      <c r="L687" s="29"/>
      <c r="M687" s="29"/>
      <c r="N687" s="29"/>
      <c r="O687" s="29"/>
      <c r="P687" s="29"/>
      <c r="Q687" s="29"/>
    </row>
    <row r="688">
      <c r="A688" s="29"/>
      <c r="B688" s="29"/>
      <c r="C688" s="29"/>
      <c r="D688" s="29"/>
      <c r="E688" s="29"/>
      <c r="F688" s="29"/>
      <c r="G688" s="29"/>
      <c r="H688" s="29"/>
      <c r="I688" s="29"/>
      <c r="J688" s="29"/>
      <c r="K688" s="29"/>
      <c r="L688" s="29"/>
      <c r="M688" s="29"/>
      <c r="N688" s="29"/>
      <c r="O688" s="29"/>
      <c r="P688" s="29"/>
      <c r="Q688" s="29"/>
    </row>
    <row r="689">
      <c r="A689" s="29"/>
      <c r="B689" s="29"/>
      <c r="C689" s="29"/>
      <c r="D689" s="29"/>
      <c r="E689" s="29"/>
      <c r="F689" s="29"/>
      <c r="G689" s="29"/>
      <c r="H689" s="29"/>
      <c r="I689" s="29"/>
      <c r="J689" s="29"/>
      <c r="K689" s="29"/>
      <c r="L689" s="29"/>
      <c r="M689" s="29"/>
      <c r="N689" s="29"/>
      <c r="O689" s="29"/>
      <c r="P689" s="29"/>
      <c r="Q689" s="29"/>
    </row>
    <row r="690">
      <c r="A690" s="29"/>
      <c r="B690" s="29"/>
      <c r="C690" s="29"/>
      <c r="D690" s="29"/>
      <c r="E690" s="29"/>
      <c r="F690" s="29"/>
      <c r="G690" s="29"/>
      <c r="H690" s="29"/>
      <c r="I690" s="29"/>
      <c r="J690" s="29"/>
      <c r="K690" s="29"/>
      <c r="L690" s="29"/>
      <c r="M690" s="29"/>
      <c r="N690" s="29"/>
      <c r="O690" s="29"/>
      <c r="P690" s="29"/>
      <c r="Q690" s="29"/>
    </row>
    <row r="691">
      <c r="A691" s="29"/>
      <c r="B691" s="29"/>
      <c r="C691" s="29"/>
      <c r="D691" s="29"/>
      <c r="E691" s="29"/>
      <c r="F691" s="29"/>
      <c r="G691" s="29"/>
      <c r="H691" s="29"/>
      <c r="I691" s="29"/>
      <c r="J691" s="29"/>
      <c r="K691" s="29"/>
      <c r="L691" s="29"/>
      <c r="M691" s="29"/>
      <c r="N691" s="29"/>
      <c r="O691" s="29"/>
      <c r="P691" s="29"/>
      <c r="Q691" s="29"/>
    </row>
    <row r="692">
      <c r="A692" s="29"/>
      <c r="B692" s="29"/>
      <c r="C692" s="29"/>
      <c r="D692" s="29"/>
      <c r="E692" s="29"/>
      <c r="F692" s="29"/>
      <c r="G692" s="29"/>
      <c r="H692" s="29"/>
      <c r="I692" s="29"/>
      <c r="J692" s="29"/>
      <c r="K692" s="29"/>
      <c r="L692" s="29"/>
      <c r="M692" s="29"/>
      <c r="N692" s="29"/>
      <c r="O692" s="29"/>
      <c r="P692" s="29"/>
      <c r="Q692" s="29"/>
    </row>
    <row r="693">
      <c r="A693" s="29"/>
      <c r="B693" s="29"/>
      <c r="C693" s="29"/>
      <c r="D693" s="29"/>
      <c r="E693" s="29"/>
      <c r="F693" s="29"/>
      <c r="G693" s="29"/>
      <c r="H693" s="29"/>
      <c r="I693" s="29"/>
      <c r="J693" s="29"/>
      <c r="K693" s="29"/>
      <c r="L693" s="29"/>
      <c r="M693" s="29"/>
      <c r="N693" s="29"/>
      <c r="O693" s="29"/>
      <c r="P693" s="29"/>
      <c r="Q693" s="29"/>
    </row>
    <row r="694">
      <c r="A694" s="29"/>
      <c r="B694" s="29"/>
      <c r="C694" s="29"/>
      <c r="D694" s="29"/>
      <c r="E694" s="29"/>
      <c r="F694" s="29"/>
      <c r="G694" s="29"/>
      <c r="H694" s="29"/>
      <c r="I694" s="29"/>
      <c r="J694" s="29"/>
      <c r="K694" s="29"/>
      <c r="L694" s="29"/>
      <c r="M694" s="29"/>
      <c r="N694" s="29"/>
      <c r="O694" s="29"/>
      <c r="P694" s="29"/>
      <c r="Q694" s="29"/>
    </row>
    <row r="695">
      <c r="A695" s="29"/>
      <c r="B695" s="29"/>
      <c r="C695" s="29"/>
      <c r="D695" s="29"/>
      <c r="E695" s="29"/>
      <c r="F695" s="29"/>
      <c r="G695" s="29"/>
      <c r="H695" s="29"/>
      <c r="I695" s="29"/>
      <c r="J695" s="29"/>
      <c r="K695" s="29"/>
      <c r="L695" s="29"/>
      <c r="M695" s="29"/>
      <c r="N695" s="29"/>
      <c r="O695" s="29"/>
      <c r="P695" s="29"/>
      <c r="Q695" s="29"/>
    </row>
    <row r="696">
      <c r="A696" s="29"/>
      <c r="B696" s="29"/>
      <c r="C696" s="29"/>
      <c r="D696" s="29"/>
      <c r="E696" s="29"/>
      <c r="F696" s="29"/>
      <c r="G696" s="29"/>
      <c r="H696" s="29"/>
      <c r="I696" s="29"/>
      <c r="J696" s="29"/>
      <c r="K696" s="29"/>
      <c r="L696" s="29"/>
      <c r="M696" s="29"/>
      <c r="N696" s="29"/>
      <c r="O696" s="29"/>
      <c r="P696" s="29"/>
      <c r="Q696" s="29"/>
    </row>
    <row r="697">
      <c r="A697" s="29"/>
      <c r="B697" s="29"/>
      <c r="C697" s="29"/>
      <c r="D697" s="29"/>
      <c r="E697" s="29"/>
      <c r="F697" s="29"/>
      <c r="G697" s="29"/>
      <c r="H697" s="29"/>
      <c r="I697" s="29"/>
      <c r="J697" s="29"/>
      <c r="K697" s="29"/>
      <c r="L697" s="29"/>
      <c r="M697" s="29"/>
      <c r="N697" s="29"/>
      <c r="O697" s="29"/>
      <c r="P697" s="29"/>
      <c r="Q697" s="29"/>
    </row>
    <row r="698">
      <c r="A698" s="29"/>
      <c r="B698" s="29"/>
      <c r="C698" s="29"/>
      <c r="D698" s="29"/>
      <c r="E698" s="29"/>
      <c r="F698" s="29"/>
      <c r="G698" s="29"/>
      <c r="H698" s="29"/>
      <c r="I698" s="29"/>
      <c r="J698" s="29"/>
      <c r="K698" s="29"/>
      <c r="L698" s="29"/>
      <c r="M698" s="29"/>
      <c r="N698" s="29"/>
      <c r="O698" s="29"/>
      <c r="P698" s="29"/>
      <c r="Q698" s="29"/>
    </row>
    <row r="699">
      <c r="A699" s="29"/>
      <c r="B699" s="29"/>
      <c r="C699" s="29"/>
      <c r="D699" s="29"/>
      <c r="E699" s="29"/>
      <c r="F699" s="29"/>
      <c r="G699" s="29"/>
      <c r="H699" s="29"/>
      <c r="I699" s="29"/>
      <c r="J699" s="29"/>
      <c r="K699" s="29"/>
      <c r="L699" s="29"/>
      <c r="M699" s="29"/>
      <c r="N699" s="29"/>
      <c r="O699" s="29"/>
      <c r="P699" s="29"/>
      <c r="Q699" s="29"/>
    </row>
    <row r="700">
      <c r="A700" s="29"/>
      <c r="B700" s="29"/>
      <c r="C700" s="29"/>
      <c r="D700" s="29"/>
      <c r="E700" s="29"/>
      <c r="F700" s="29"/>
      <c r="G700" s="29"/>
      <c r="H700" s="29"/>
      <c r="I700" s="29"/>
      <c r="J700" s="29"/>
      <c r="K700" s="29"/>
      <c r="L700" s="29"/>
      <c r="M700" s="29"/>
      <c r="N700" s="29"/>
      <c r="O700" s="29"/>
      <c r="P700" s="29"/>
      <c r="Q700" s="29"/>
    </row>
    <row r="701">
      <c r="A701" s="29"/>
      <c r="B701" s="29"/>
      <c r="C701" s="29"/>
      <c r="D701" s="29"/>
      <c r="E701" s="29"/>
      <c r="F701" s="29"/>
      <c r="G701" s="29"/>
      <c r="H701" s="29"/>
      <c r="I701" s="29"/>
      <c r="J701" s="29"/>
      <c r="K701" s="29"/>
      <c r="L701" s="29"/>
      <c r="M701" s="29"/>
      <c r="N701" s="29"/>
      <c r="O701" s="29"/>
      <c r="P701" s="29"/>
      <c r="Q701" s="29"/>
    </row>
    <row r="702">
      <c r="A702" s="29"/>
      <c r="B702" s="29"/>
      <c r="C702" s="29"/>
      <c r="D702" s="29"/>
      <c r="E702" s="29"/>
      <c r="F702" s="29"/>
      <c r="G702" s="29"/>
      <c r="H702" s="29"/>
      <c r="I702" s="29"/>
      <c r="J702" s="29"/>
      <c r="K702" s="29"/>
      <c r="L702" s="29"/>
      <c r="M702" s="29"/>
      <c r="N702" s="29"/>
      <c r="O702" s="29"/>
      <c r="P702" s="29"/>
      <c r="Q702" s="29"/>
    </row>
    <row r="703">
      <c r="A703" s="29"/>
      <c r="B703" s="29"/>
      <c r="C703" s="29"/>
      <c r="D703" s="29"/>
      <c r="E703" s="29"/>
      <c r="F703" s="29"/>
      <c r="G703" s="29"/>
      <c r="H703" s="29"/>
      <c r="I703" s="29"/>
      <c r="J703" s="29"/>
      <c r="K703" s="29"/>
      <c r="L703" s="29"/>
      <c r="M703" s="29"/>
      <c r="N703" s="29"/>
      <c r="O703" s="29"/>
      <c r="P703" s="29"/>
      <c r="Q703" s="29"/>
    </row>
    <row r="704">
      <c r="A704" s="29"/>
      <c r="B704" s="29"/>
      <c r="C704" s="29"/>
      <c r="D704" s="29"/>
      <c r="E704" s="29"/>
      <c r="F704" s="29"/>
      <c r="G704" s="29"/>
      <c r="H704" s="29"/>
      <c r="I704" s="29"/>
      <c r="J704" s="29"/>
      <c r="K704" s="29"/>
      <c r="L704" s="29"/>
      <c r="M704" s="29"/>
      <c r="N704" s="29"/>
      <c r="O704" s="29"/>
      <c r="P704" s="29"/>
      <c r="Q704" s="29"/>
    </row>
    <row r="705">
      <c r="A705" s="29"/>
      <c r="B705" s="29"/>
      <c r="C705" s="29"/>
      <c r="D705" s="29"/>
      <c r="E705" s="29"/>
      <c r="F705" s="29"/>
      <c r="G705" s="29"/>
      <c r="H705" s="29"/>
      <c r="I705" s="29"/>
      <c r="J705" s="29"/>
      <c r="K705" s="29"/>
      <c r="L705" s="29"/>
      <c r="M705" s="29"/>
      <c r="N705" s="29"/>
      <c r="O705" s="29"/>
      <c r="P705" s="29"/>
      <c r="Q705" s="29"/>
    </row>
    <row r="706">
      <c r="A706" s="29"/>
      <c r="B706" s="29"/>
      <c r="C706" s="29"/>
      <c r="D706" s="29"/>
      <c r="E706" s="29"/>
      <c r="F706" s="29"/>
      <c r="G706" s="29"/>
      <c r="H706" s="29"/>
      <c r="I706" s="29"/>
      <c r="J706" s="29"/>
      <c r="K706" s="29"/>
      <c r="L706" s="29"/>
      <c r="M706" s="29"/>
      <c r="N706" s="29"/>
      <c r="O706" s="29"/>
      <c r="P706" s="29"/>
      <c r="Q706" s="29"/>
    </row>
    <row r="707">
      <c r="A707" s="29"/>
      <c r="B707" s="29"/>
      <c r="C707" s="29"/>
      <c r="D707" s="29"/>
      <c r="E707" s="29"/>
      <c r="F707" s="29"/>
      <c r="G707" s="29"/>
      <c r="H707" s="29"/>
      <c r="I707" s="29"/>
      <c r="J707" s="29"/>
      <c r="K707" s="29"/>
      <c r="L707" s="29"/>
      <c r="M707" s="29"/>
      <c r="N707" s="29"/>
      <c r="O707" s="29"/>
      <c r="P707" s="29"/>
      <c r="Q707" s="29"/>
    </row>
    <row r="708">
      <c r="A708" s="29"/>
      <c r="B708" s="29"/>
      <c r="C708" s="29"/>
      <c r="D708" s="29"/>
      <c r="E708" s="29"/>
      <c r="F708" s="29"/>
      <c r="G708" s="29"/>
      <c r="H708" s="29"/>
      <c r="I708" s="29"/>
      <c r="J708" s="29"/>
      <c r="K708" s="29"/>
      <c r="L708" s="29"/>
      <c r="M708" s="29"/>
      <c r="N708" s="29"/>
      <c r="O708" s="29"/>
      <c r="P708" s="29"/>
      <c r="Q708" s="29"/>
    </row>
    <row r="709">
      <c r="A709" s="29"/>
      <c r="B709" s="29"/>
      <c r="C709" s="29"/>
      <c r="D709" s="29"/>
      <c r="E709" s="29"/>
      <c r="F709" s="29"/>
      <c r="G709" s="29"/>
      <c r="H709" s="29"/>
      <c r="I709" s="29"/>
      <c r="J709" s="29"/>
      <c r="K709" s="29"/>
      <c r="L709" s="29"/>
      <c r="M709" s="29"/>
      <c r="N709" s="29"/>
      <c r="O709" s="29"/>
      <c r="P709" s="29"/>
      <c r="Q709" s="29"/>
    </row>
    <row r="710">
      <c r="A710" s="29"/>
      <c r="B710" s="29"/>
      <c r="C710" s="29"/>
      <c r="D710" s="29"/>
      <c r="E710" s="29"/>
      <c r="F710" s="29"/>
      <c r="G710" s="29"/>
      <c r="H710" s="29"/>
      <c r="I710" s="29"/>
      <c r="J710" s="29"/>
      <c r="K710" s="29"/>
      <c r="L710" s="29"/>
      <c r="M710" s="29"/>
      <c r="N710" s="29"/>
      <c r="O710" s="29"/>
      <c r="P710" s="29"/>
      <c r="Q710" s="29"/>
    </row>
    <row r="711">
      <c r="A711" s="29"/>
      <c r="B711" s="29"/>
      <c r="C711" s="29"/>
      <c r="D711" s="29"/>
      <c r="E711" s="29"/>
      <c r="F711" s="29"/>
      <c r="G711" s="29"/>
      <c r="H711" s="29"/>
      <c r="I711" s="29"/>
      <c r="J711" s="29"/>
      <c r="K711" s="29"/>
      <c r="L711" s="29"/>
      <c r="M711" s="29"/>
      <c r="N711" s="29"/>
      <c r="O711" s="29"/>
      <c r="P711" s="29"/>
      <c r="Q711" s="29"/>
    </row>
    <row r="712">
      <c r="A712" s="29"/>
      <c r="B712" s="29"/>
      <c r="C712" s="29"/>
      <c r="D712" s="29"/>
      <c r="E712" s="29"/>
      <c r="F712" s="29"/>
      <c r="G712" s="29"/>
      <c r="H712" s="29"/>
      <c r="I712" s="29"/>
      <c r="J712" s="29"/>
      <c r="K712" s="29"/>
      <c r="L712" s="29"/>
      <c r="M712" s="29"/>
      <c r="N712" s="29"/>
      <c r="O712" s="29"/>
      <c r="P712" s="29"/>
      <c r="Q712" s="29"/>
    </row>
    <row r="713">
      <c r="A713" s="29"/>
      <c r="B713" s="29"/>
      <c r="C713" s="29"/>
      <c r="D713" s="29"/>
      <c r="E713" s="29"/>
      <c r="F713" s="29"/>
      <c r="G713" s="29"/>
      <c r="H713" s="29"/>
      <c r="I713" s="29"/>
      <c r="J713" s="29"/>
      <c r="K713" s="29"/>
      <c r="L713" s="29"/>
      <c r="M713" s="29"/>
      <c r="N713" s="29"/>
      <c r="O713" s="29"/>
      <c r="P713" s="29"/>
      <c r="Q713" s="29"/>
    </row>
    <row r="714">
      <c r="A714" s="29"/>
      <c r="B714" s="29"/>
      <c r="C714" s="29"/>
      <c r="D714" s="29"/>
      <c r="E714" s="29"/>
      <c r="F714" s="29"/>
      <c r="G714" s="29"/>
      <c r="H714" s="29"/>
      <c r="I714" s="29"/>
      <c r="J714" s="29"/>
      <c r="K714" s="29"/>
      <c r="L714" s="29"/>
      <c r="M714" s="29"/>
      <c r="N714" s="29"/>
      <c r="O714" s="29"/>
      <c r="P714" s="29"/>
      <c r="Q714" s="29"/>
    </row>
    <row r="715">
      <c r="A715" s="29"/>
      <c r="B715" s="29"/>
      <c r="C715" s="29"/>
      <c r="D715" s="29"/>
      <c r="E715" s="29"/>
      <c r="F715" s="29"/>
      <c r="G715" s="29"/>
      <c r="H715" s="29"/>
      <c r="I715" s="29"/>
      <c r="J715" s="29"/>
      <c r="K715" s="29"/>
      <c r="L715" s="29"/>
      <c r="M715" s="29"/>
      <c r="N715" s="29"/>
      <c r="O715" s="29"/>
      <c r="P715" s="29"/>
      <c r="Q715" s="29"/>
    </row>
    <row r="716">
      <c r="A716" s="29"/>
      <c r="B716" s="29"/>
      <c r="C716" s="29"/>
      <c r="D716" s="29"/>
      <c r="E716" s="29"/>
      <c r="F716" s="29"/>
      <c r="G716" s="29"/>
      <c r="H716" s="29"/>
      <c r="I716" s="29"/>
      <c r="J716" s="29"/>
      <c r="K716" s="29"/>
      <c r="L716" s="29"/>
      <c r="M716" s="29"/>
      <c r="N716" s="29"/>
      <c r="O716" s="29"/>
      <c r="P716" s="29"/>
      <c r="Q716" s="29"/>
    </row>
    <row r="717">
      <c r="A717" s="29"/>
      <c r="B717" s="29"/>
      <c r="C717" s="29"/>
      <c r="D717" s="29"/>
      <c r="E717" s="29"/>
      <c r="F717" s="29"/>
      <c r="G717" s="29"/>
      <c r="H717" s="29"/>
      <c r="I717" s="29"/>
      <c r="J717" s="29"/>
      <c r="K717" s="29"/>
      <c r="L717" s="29"/>
      <c r="M717" s="29"/>
      <c r="N717" s="29"/>
      <c r="O717" s="29"/>
      <c r="P717" s="29"/>
      <c r="Q717" s="29"/>
    </row>
    <row r="718">
      <c r="A718" s="29"/>
      <c r="B718" s="29"/>
      <c r="C718" s="29"/>
      <c r="D718" s="29"/>
      <c r="E718" s="29"/>
      <c r="F718" s="29"/>
      <c r="G718" s="29"/>
      <c r="H718" s="29"/>
      <c r="I718" s="29"/>
      <c r="J718" s="29"/>
      <c r="K718" s="29"/>
      <c r="L718" s="29"/>
      <c r="M718" s="29"/>
      <c r="N718" s="29"/>
      <c r="O718" s="29"/>
      <c r="P718" s="29"/>
      <c r="Q718" s="29"/>
    </row>
    <row r="719">
      <c r="A719" s="29"/>
      <c r="B719" s="29"/>
      <c r="C719" s="29"/>
      <c r="D719" s="29"/>
      <c r="E719" s="29"/>
      <c r="F719" s="29"/>
      <c r="G719" s="29"/>
      <c r="H719" s="29"/>
      <c r="I719" s="29"/>
      <c r="J719" s="29"/>
      <c r="K719" s="29"/>
      <c r="L719" s="29"/>
      <c r="M719" s="29"/>
      <c r="N719" s="29"/>
      <c r="O719" s="29"/>
      <c r="P719" s="29"/>
      <c r="Q719" s="29"/>
    </row>
    <row r="720">
      <c r="A720" s="29"/>
      <c r="B720" s="29"/>
      <c r="C720" s="29"/>
      <c r="D720" s="29"/>
      <c r="E720" s="29"/>
      <c r="F720" s="29"/>
      <c r="G720" s="29"/>
      <c r="H720" s="29"/>
      <c r="I720" s="29"/>
      <c r="J720" s="29"/>
      <c r="K720" s="29"/>
      <c r="L720" s="29"/>
      <c r="M720" s="29"/>
      <c r="N720" s="29"/>
      <c r="O720" s="29"/>
      <c r="P720" s="29"/>
      <c r="Q720" s="29"/>
    </row>
    <row r="721">
      <c r="A721" s="29"/>
      <c r="B721" s="29"/>
      <c r="C721" s="29"/>
      <c r="D721" s="29"/>
      <c r="E721" s="29"/>
      <c r="F721" s="29"/>
      <c r="G721" s="29"/>
      <c r="H721" s="29"/>
      <c r="I721" s="29"/>
      <c r="J721" s="29"/>
      <c r="K721" s="29"/>
      <c r="L721" s="29"/>
      <c r="M721" s="29"/>
      <c r="N721" s="29"/>
      <c r="O721" s="29"/>
      <c r="P721" s="29"/>
      <c r="Q721" s="29"/>
    </row>
    <row r="722">
      <c r="A722" s="29"/>
      <c r="B722" s="29"/>
      <c r="C722" s="29"/>
      <c r="D722" s="29"/>
      <c r="E722" s="29"/>
      <c r="F722" s="29"/>
      <c r="G722" s="29"/>
      <c r="H722" s="29"/>
      <c r="I722" s="29"/>
      <c r="J722" s="29"/>
      <c r="K722" s="29"/>
      <c r="L722" s="29"/>
      <c r="M722" s="29"/>
      <c r="N722" s="29"/>
      <c r="O722" s="29"/>
      <c r="P722" s="29"/>
      <c r="Q722" s="29"/>
    </row>
    <row r="723">
      <c r="A723" s="29"/>
      <c r="B723" s="29"/>
      <c r="C723" s="29"/>
      <c r="D723" s="29"/>
      <c r="E723" s="29"/>
      <c r="F723" s="29"/>
      <c r="G723" s="29"/>
      <c r="H723" s="29"/>
      <c r="I723" s="29"/>
      <c r="J723" s="29"/>
      <c r="K723" s="29"/>
      <c r="L723" s="29"/>
      <c r="M723" s="29"/>
      <c r="N723" s="29"/>
      <c r="O723" s="29"/>
      <c r="P723" s="29"/>
      <c r="Q723" s="29"/>
    </row>
    <row r="724">
      <c r="A724" s="29"/>
      <c r="B724" s="29"/>
      <c r="C724" s="29"/>
      <c r="D724" s="29"/>
      <c r="E724" s="29"/>
      <c r="F724" s="29"/>
      <c r="G724" s="29"/>
      <c r="H724" s="29"/>
      <c r="I724" s="29"/>
      <c r="J724" s="29"/>
      <c r="K724" s="29"/>
      <c r="L724" s="29"/>
      <c r="M724" s="29"/>
      <c r="N724" s="29"/>
      <c r="O724" s="29"/>
      <c r="P724" s="29"/>
      <c r="Q724" s="29"/>
    </row>
    <row r="725">
      <c r="A725" s="29"/>
      <c r="B725" s="29"/>
      <c r="C725" s="29"/>
      <c r="D725" s="29"/>
      <c r="E725" s="29"/>
      <c r="F725" s="29"/>
      <c r="G725" s="29"/>
      <c r="H725" s="29"/>
      <c r="I725" s="29"/>
      <c r="J725" s="29"/>
      <c r="K725" s="29"/>
      <c r="L725" s="29"/>
      <c r="M725" s="29"/>
      <c r="N725" s="29"/>
      <c r="O725" s="29"/>
      <c r="P725" s="29"/>
      <c r="Q725" s="29"/>
    </row>
    <row r="726">
      <c r="A726" s="29"/>
      <c r="B726" s="29"/>
      <c r="C726" s="29"/>
      <c r="D726" s="29"/>
      <c r="E726" s="29"/>
      <c r="F726" s="29"/>
      <c r="G726" s="29"/>
      <c r="H726" s="29"/>
      <c r="I726" s="29"/>
      <c r="J726" s="29"/>
      <c r="K726" s="29"/>
      <c r="L726" s="29"/>
      <c r="M726" s="29"/>
      <c r="N726" s="29"/>
      <c r="O726" s="29"/>
      <c r="P726" s="29"/>
      <c r="Q726" s="29"/>
    </row>
    <row r="727">
      <c r="A727" s="29"/>
      <c r="B727" s="29"/>
      <c r="C727" s="29"/>
      <c r="D727" s="29"/>
      <c r="E727" s="29"/>
      <c r="F727" s="29"/>
      <c r="G727" s="29"/>
      <c r="H727" s="29"/>
      <c r="I727" s="29"/>
      <c r="J727" s="29"/>
      <c r="K727" s="29"/>
      <c r="L727" s="29"/>
      <c r="M727" s="29"/>
      <c r="N727" s="29"/>
      <c r="O727" s="29"/>
      <c r="P727" s="29"/>
      <c r="Q727" s="29"/>
    </row>
    <row r="728">
      <c r="A728" s="29"/>
      <c r="B728" s="29"/>
      <c r="C728" s="29"/>
      <c r="D728" s="29"/>
      <c r="E728" s="29"/>
      <c r="F728" s="29"/>
      <c r="G728" s="29"/>
      <c r="H728" s="29"/>
      <c r="I728" s="29"/>
      <c r="J728" s="29"/>
      <c r="K728" s="29"/>
      <c r="L728" s="29"/>
      <c r="M728" s="29"/>
      <c r="N728" s="29"/>
      <c r="O728" s="29"/>
      <c r="P728" s="29"/>
      <c r="Q728" s="29"/>
    </row>
    <row r="729">
      <c r="A729" s="29"/>
      <c r="B729" s="29"/>
      <c r="C729" s="29"/>
      <c r="D729" s="29"/>
      <c r="E729" s="29"/>
      <c r="F729" s="29"/>
      <c r="G729" s="29"/>
      <c r="H729" s="29"/>
      <c r="I729" s="29"/>
      <c r="J729" s="29"/>
      <c r="K729" s="29"/>
      <c r="L729" s="29"/>
      <c r="M729" s="29"/>
      <c r="N729" s="29"/>
      <c r="O729" s="29"/>
      <c r="P729" s="29"/>
      <c r="Q729" s="29"/>
    </row>
    <row r="730">
      <c r="A730" s="29"/>
      <c r="B730" s="29"/>
      <c r="C730" s="29"/>
      <c r="D730" s="29"/>
      <c r="E730" s="29"/>
      <c r="F730" s="29"/>
      <c r="G730" s="29"/>
      <c r="H730" s="29"/>
      <c r="I730" s="29"/>
      <c r="J730" s="29"/>
      <c r="K730" s="29"/>
      <c r="L730" s="29"/>
      <c r="M730" s="29"/>
      <c r="N730" s="29"/>
      <c r="O730" s="29"/>
      <c r="P730" s="29"/>
      <c r="Q730" s="29"/>
    </row>
    <row r="731">
      <c r="A731" s="29"/>
      <c r="B731" s="29"/>
      <c r="C731" s="29"/>
      <c r="D731" s="29"/>
      <c r="E731" s="29"/>
      <c r="F731" s="29"/>
      <c r="G731" s="29"/>
      <c r="H731" s="29"/>
      <c r="I731" s="29"/>
      <c r="J731" s="29"/>
      <c r="K731" s="29"/>
      <c r="L731" s="29"/>
      <c r="M731" s="29"/>
      <c r="N731" s="29"/>
      <c r="O731" s="29"/>
      <c r="P731" s="29"/>
      <c r="Q731" s="29"/>
    </row>
    <row r="732">
      <c r="A732" s="29"/>
      <c r="B732" s="29"/>
      <c r="C732" s="29"/>
      <c r="D732" s="29"/>
      <c r="E732" s="29"/>
      <c r="F732" s="29"/>
      <c r="G732" s="29"/>
      <c r="H732" s="29"/>
      <c r="I732" s="29"/>
      <c r="J732" s="29"/>
      <c r="K732" s="29"/>
      <c r="L732" s="29"/>
      <c r="M732" s="29"/>
      <c r="N732" s="29"/>
      <c r="O732" s="29"/>
      <c r="P732" s="29"/>
      <c r="Q732" s="29"/>
    </row>
    <row r="733">
      <c r="A733" s="29"/>
      <c r="B733" s="29"/>
      <c r="C733" s="29"/>
      <c r="D733" s="29"/>
      <c r="E733" s="29"/>
      <c r="F733" s="29"/>
      <c r="G733" s="29"/>
      <c r="H733" s="29"/>
      <c r="I733" s="29"/>
      <c r="J733" s="29"/>
      <c r="K733" s="29"/>
      <c r="L733" s="29"/>
      <c r="M733" s="29"/>
      <c r="N733" s="29"/>
      <c r="O733" s="29"/>
      <c r="P733" s="29"/>
      <c r="Q733" s="29"/>
    </row>
    <row r="734">
      <c r="A734" s="29"/>
      <c r="B734" s="29"/>
      <c r="C734" s="29"/>
      <c r="D734" s="29"/>
      <c r="E734" s="29"/>
      <c r="F734" s="29"/>
      <c r="G734" s="29"/>
      <c r="H734" s="29"/>
      <c r="I734" s="29"/>
      <c r="J734" s="29"/>
      <c r="K734" s="29"/>
      <c r="L734" s="29"/>
      <c r="M734" s="29"/>
      <c r="N734" s="29"/>
      <c r="O734" s="29"/>
      <c r="P734" s="29"/>
      <c r="Q734" s="29"/>
    </row>
    <row r="735">
      <c r="A735" s="29"/>
      <c r="B735" s="29"/>
      <c r="C735" s="29"/>
      <c r="D735" s="29"/>
      <c r="E735" s="29"/>
      <c r="F735" s="29"/>
      <c r="G735" s="29"/>
      <c r="H735" s="29"/>
      <c r="I735" s="29"/>
      <c r="J735" s="29"/>
      <c r="K735" s="29"/>
      <c r="L735" s="29"/>
      <c r="M735" s="29"/>
      <c r="N735" s="29"/>
      <c r="O735" s="29"/>
      <c r="P735" s="29"/>
      <c r="Q735" s="29"/>
    </row>
    <row r="736">
      <c r="A736" s="29"/>
      <c r="B736" s="29"/>
      <c r="C736" s="29"/>
      <c r="D736" s="29"/>
      <c r="E736" s="29"/>
      <c r="F736" s="29"/>
      <c r="G736" s="29"/>
      <c r="H736" s="29"/>
      <c r="I736" s="29"/>
      <c r="J736" s="29"/>
      <c r="K736" s="29"/>
      <c r="L736" s="29"/>
      <c r="M736" s="29"/>
      <c r="N736" s="29"/>
      <c r="O736" s="29"/>
      <c r="P736" s="29"/>
      <c r="Q736" s="29"/>
    </row>
    <row r="737">
      <c r="A737" s="29"/>
      <c r="B737" s="29"/>
      <c r="C737" s="29"/>
      <c r="D737" s="29"/>
      <c r="E737" s="29"/>
      <c r="F737" s="29"/>
      <c r="G737" s="29"/>
      <c r="H737" s="29"/>
      <c r="I737" s="29"/>
      <c r="J737" s="29"/>
      <c r="K737" s="29"/>
      <c r="L737" s="29"/>
      <c r="M737" s="29"/>
      <c r="N737" s="29"/>
      <c r="O737" s="29"/>
      <c r="P737" s="29"/>
      <c r="Q737" s="29"/>
    </row>
    <row r="738">
      <c r="A738" s="29"/>
      <c r="B738" s="29"/>
      <c r="C738" s="29"/>
      <c r="D738" s="29"/>
      <c r="E738" s="29"/>
      <c r="F738" s="29"/>
      <c r="G738" s="29"/>
      <c r="H738" s="29"/>
      <c r="I738" s="29"/>
      <c r="J738" s="29"/>
      <c r="K738" s="29"/>
      <c r="L738" s="29"/>
      <c r="M738" s="29"/>
      <c r="N738" s="29"/>
      <c r="O738" s="29"/>
      <c r="P738" s="29"/>
      <c r="Q738" s="29"/>
    </row>
    <row r="739">
      <c r="A739" s="29"/>
      <c r="B739" s="29"/>
      <c r="C739" s="29"/>
      <c r="D739" s="29"/>
      <c r="E739" s="29"/>
      <c r="F739" s="29"/>
      <c r="G739" s="29"/>
      <c r="H739" s="29"/>
      <c r="I739" s="29"/>
      <c r="J739" s="29"/>
      <c r="K739" s="29"/>
      <c r="L739" s="29"/>
      <c r="M739" s="29"/>
      <c r="N739" s="29"/>
      <c r="O739" s="29"/>
      <c r="P739" s="29"/>
      <c r="Q739" s="29"/>
    </row>
    <row r="740">
      <c r="A740" s="29"/>
      <c r="B740" s="29"/>
      <c r="C740" s="29"/>
      <c r="D740" s="29"/>
      <c r="E740" s="29"/>
      <c r="F740" s="29"/>
      <c r="G740" s="29"/>
      <c r="H740" s="29"/>
      <c r="I740" s="29"/>
      <c r="J740" s="29"/>
      <c r="K740" s="29"/>
      <c r="L740" s="29"/>
      <c r="M740" s="29"/>
      <c r="N740" s="29"/>
      <c r="O740" s="29"/>
      <c r="P740" s="29"/>
      <c r="Q740" s="29"/>
    </row>
    <row r="741">
      <c r="A741" s="29"/>
      <c r="B741" s="29"/>
      <c r="C741" s="29"/>
      <c r="D741" s="29"/>
      <c r="E741" s="29"/>
      <c r="F741" s="29"/>
      <c r="G741" s="29"/>
      <c r="H741" s="29"/>
      <c r="I741" s="29"/>
      <c r="J741" s="29"/>
      <c r="K741" s="29"/>
      <c r="L741" s="29"/>
      <c r="M741" s="29"/>
      <c r="N741" s="29"/>
      <c r="O741" s="29"/>
      <c r="P741" s="29"/>
      <c r="Q741" s="29"/>
    </row>
    <row r="742">
      <c r="A742" s="29"/>
      <c r="B742" s="29"/>
      <c r="C742" s="29"/>
      <c r="D742" s="29"/>
      <c r="E742" s="29"/>
      <c r="F742" s="29"/>
      <c r="G742" s="29"/>
      <c r="H742" s="29"/>
      <c r="I742" s="29"/>
      <c r="J742" s="29"/>
      <c r="K742" s="29"/>
      <c r="L742" s="29"/>
      <c r="M742" s="29"/>
      <c r="N742" s="29"/>
      <c r="O742" s="29"/>
      <c r="P742" s="29"/>
      <c r="Q742" s="29"/>
    </row>
    <row r="743">
      <c r="A743" s="29"/>
      <c r="B743" s="29"/>
      <c r="C743" s="29"/>
      <c r="D743" s="29"/>
      <c r="E743" s="29"/>
      <c r="F743" s="29"/>
      <c r="G743" s="29"/>
      <c r="H743" s="29"/>
      <c r="I743" s="29"/>
      <c r="J743" s="29"/>
      <c r="K743" s="29"/>
      <c r="L743" s="29"/>
      <c r="M743" s="29"/>
      <c r="N743" s="29"/>
      <c r="O743" s="29"/>
      <c r="P743" s="29"/>
      <c r="Q743" s="29"/>
    </row>
    <row r="744">
      <c r="A744" s="29"/>
      <c r="B744" s="29"/>
      <c r="C744" s="29"/>
      <c r="D744" s="29"/>
      <c r="E744" s="29"/>
      <c r="F744" s="29"/>
      <c r="G744" s="29"/>
      <c r="H744" s="29"/>
      <c r="I744" s="29"/>
      <c r="J744" s="29"/>
      <c r="K744" s="29"/>
      <c r="L744" s="29"/>
      <c r="M744" s="29"/>
      <c r="N744" s="29"/>
      <c r="O744" s="29"/>
      <c r="P744" s="29"/>
      <c r="Q744" s="29"/>
    </row>
    <row r="745">
      <c r="A745" s="29"/>
      <c r="B745" s="29"/>
      <c r="C745" s="29"/>
      <c r="D745" s="29"/>
      <c r="E745" s="29"/>
      <c r="F745" s="29"/>
      <c r="G745" s="29"/>
      <c r="H745" s="29"/>
      <c r="I745" s="29"/>
      <c r="J745" s="29"/>
      <c r="K745" s="29"/>
      <c r="L745" s="29"/>
      <c r="M745" s="29"/>
      <c r="N745" s="29"/>
      <c r="O745" s="29"/>
      <c r="P745" s="29"/>
      <c r="Q745" s="29"/>
    </row>
    <row r="746">
      <c r="A746" s="29"/>
      <c r="B746" s="29"/>
      <c r="C746" s="29"/>
      <c r="D746" s="29"/>
      <c r="E746" s="29"/>
      <c r="F746" s="29"/>
      <c r="G746" s="29"/>
      <c r="H746" s="29"/>
      <c r="I746" s="29"/>
      <c r="J746" s="29"/>
      <c r="K746" s="29"/>
      <c r="L746" s="29"/>
      <c r="M746" s="29"/>
      <c r="N746" s="29"/>
      <c r="O746" s="29"/>
      <c r="P746" s="29"/>
      <c r="Q746" s="29"/>
    </row>
    <row r="747">
      <c r="A747" s="29"/>
      <c r="B747" s="29"/>
      <c r="C747" s="29"/>
      <c r="D747" s="29"/>
      <c r="E747" s="29"/>
      <c r="F747" s="29"/>
      <c r="G747" s="29"/>
      <c r="H747" s="29"/>
      <c r="I747" s="29"/>
      <c r="J747" s="29"/>
      <c r="K747" s="29"/>
      <c r="L747" s="29"/>
      <c r="M747" s="29"/>
      <c r="N747" s="29"/>
      <c r="O747" s="29"/>
      <c r="P747" s="29"/>
      <c r="Q747" s="29"/>
    </row>
    <row r="748">
      <c r="A748" s="29"/>
      <c r="B748" s="29"/>
      <c r="C748" s="29"/>
      <c r="D748" s="29"/>
      <c r="E748" s="29"/>
      <c r="F748" s="29"/>
      <c r="G748" s="29"/>
      <c r="H748" s="29"/>
      <c r="I748" s="29"/>
      <c r="J748" s="29"/>
      <c r="K748" s="29"/>
      <c r="L748" s="29"/>
      <c r="M748" s="29"/>
      <c r="N748" s="29"/>
      <c r="O748" s="29"/>
      <c r="P748" s="29"/>
      <c r="Q748" s="29"/>
    </row>
    <row r="749">
      <c r="A749" s="29"/>
      <c r="B749" s="29"/>
      <c r="C749" s="29"/>
      <c r="D749" s="29"/>
      <c r="E749" s="29"/>
      <c r="F749" s="29"/>
      <c r="G749" s="29"/>
      <c r="H749" s="29"/>
      <c r="I749" s="29"/>
      <c r="J749" s="29"/>
      <c r="K749" s="29"/>
      <c r="L749" s="29"/>
      <c r="M749" s="29"/>
      <c r="N749" s="29"/>
      <c r="O749" s="29"/>
      <c r="P749" s="29"/>
      <c r="Q749" s="29"/>
    </row>
    <row r="750">
      <c r="A750" s="29"/>
      <c r="B750" s="29"/>
      <c r="C750" s="29"/>
      <c r="D750" s="29"/>
      <c r="E750" s="29"/>
      <c r="F750" s="29"/>
      <c r="G750" s="29"/>
      <c r="H750" s="29"/>
      <c r="I750" s="29"/>
      <c r="J750" s="29"/>
      <c r="K750" s="29"/>
      <c r="L750" s="29"/>
      <c r="M750" s="29"/>
      <c r="N750" s="29"/>
      <c r="O750" s="29"/>
      <c r="P750" s="29"/>
      <c r="Q750" s="29"/>
    </row>
    <row r="751">
      <c r="A751" s="29"/>
      <c r="B751" s="29"/>
      <c r="C751" s="29"/>
      <c r="D751" s="29"/>
      <c r="E751" s="29"/>
      <c r="F751" s="29"/>
      <c r="G751" s="29"/>
      <c r="H751" s="29"/>
      <c r="I751" s="29"/>
      <c r="J751" s="29"/>
      <c r="K751" s="29"/>
      <c r="L751" s="29"/>
      <c r="M751" s="29"/>
      <c r="N751" s="29"/>
      <c r="O751" s="29"/>
      <c r="P751" s="29"/>
      <c r="Q751" s="29"/>
    </row>
    <row r="752">
      <c r="A752" s="29"/>
      <c r="B752" s="29"/>
      <c r="C752" s="29"/>
      <c r="D752" s="29"/>
      <c r="E752" s="29"/>
      <c r="F752" s="29"/>
      <c r="G752" s="29"/>
      <c r="H752" s="29"/>
      <c r="I752" s="29"/>
      <c r="J752" s="29"/>
      <c r="K752" s="29"/>
      <c r="L752" s="29"/>
      <c r="M752" s="29"/>
      <c r="N752" s="29"/>
      <c r="O752" s="29"/>
      <c r="P752" s="29"/>
      <c r="Q752" s="29"/>
    </row>
    <row r="753">
      <c r="A753" s="29"/>
      <c r="B753" s="29"/>
      <c r="C753" s="29"/>
      <c r="D753" s="29"/>
      <c r="E753" s="29"/>
      <c r="F753" s="29"/>
      <c r="G753" s="29"/>
      <c r="H753" s="29"/>
      <c r="I753" s="29"/>
      <c r="J753" s="29"/>
      <c r="K753" s="29"/>
      <c r="L753" s="29"/>
      <c r="M753" s="29"/>
      <c r="N753" s="29"/>
      <c r="O753" s="29"/>
      <c r="P753" s="29"/>
      <c r="Q753" s="29"/>
    </row>
    <row r="754">
      <c r="A754" s="29"/>
      <c r="B754" s="29"/>
      <c r="C754" s="29"/>
      <c r="D754" s="29"/>
      <c r="E754" s="29"/>
      <c r="F754" s="29"/>
      <c r="G754" s="29"/>
      <c r="H754" s="29"/>
      <c r="I754" s="29"/>
      <c r="J754" s="29"/>
      <c r="K754" s="29"/>
      <c r="L754" s="29"/>
      <c r="M754" s="29"/>
      <c r="N754" s="29"/>
      <c r="O754" s="29"/>
      <c r="P754" s="29"/>
      <c r="Q754" s="29"/>
    </row>
    <row r="755">
      <c r="A755" s="29"/>
      <c r="B755" s="29"/>
      <c r="C755" s="29"/>
      <c r="D755" s="29"/>
      <c r="E755" s="29"/>
      <c r="F755" s="29"/>
      <c r="G755" s="29"/>
      <c r="H755" s="29"/>
      <c r="I755" s="29"/>
      <c r="J755" s="29"/>
      <c r="K755" s="29"/>
      <c r="L755" s="29"/>
      <c r="M755" s="29"/>
      <c r="N755" s="29"/>
      <c r="O755" s="29"/>
      <c r="P755" s="29"/>
      <c r="Q755" s="29"/>
    </row>
    <row r="756">
      <c r="A756" s="29"/>
      <c r="B756" s="29"/>
      <c r="C756" s="29"/>
      <c r="D756" s="29"/>
      <c r="E756" s="29"/>
      <c r="F756" s="29"/>
      <c r="G756" s="29"/>
      <c r="H756" s="29"/>
      <c r="I756" s="29"/>
      <c r="J756" s="29"/>
      <c r="K756" s="29"/>
      <c r="L756" s="29"/>
      <c r="M756" s="29"/>
      <c r="N756" s="29"/>
      <c r="O756" s="29"/>
      <c r="P756" s="29"/>
      <c r="Q756" s="29"/>
    </row>
    <row r="757">
      <c r="A757" s="29"/>
      <c r="B757" s="29"/>
      <c r="C757" s="29"/>
      <c r="D757" s="29"/>
      <c r="E757" s="29"/>
      <c r="F757" s="29"/>
      <c r="G757" s="29"/>
      <c r="H757" s="29"/>
      <c r="I757" s="29"/>
      <c r="J757" s="29"/>
      <c r="K757" s="29"/>
      <c r="L757" s="29"/>
      <c r="M757" s="29"/>
      <c r="N757" s="29"/>
      <c r="O757" s="29"/>
      <c r="P757" s="29"/>
      <c r="Q757" s="29"/>
    </row>
    <row r="758">
      <c r="A758" s="29"/>
      <c r="B758" s="29"/>
      <c r="C758" s="29"/>
      <c r="D758" s="29"/>
      <c r="E758" s="29"/>
      <c r="F758" s="29"/>
      <c r="G758" s="29"/>
      <c r="H758" s="29"/>
      <c r="I758" s="29"/>
      <c r="J758" s="29"/>
      <c r="K758" s="29"/>
      <c r="L758" s="29"/>
      <c r="M758" s="29"/>
      <c r="N758" s="29"/>
      <c r="O758" s="29"/>
      <c r="P758" s="29"/>
      <c r="Q758" s="29"/>
    </row>
    <row r="759">
      <c r="A759" s="29"/>
      <c r="B759" s="29"/>
      <c r="C759" s="29"/>
      <c r="D759" s="29"/>
      <c r="E759" s="29"/>
      <c r="F759" s="29"/>
      <c r="G759" s="29"/>
      <c r="H759" s="29"/>
      <c r="I759" s="29"/>
      <c r="J759" s="29"/>
      <c r="K759" s="29"/>
      <c r="L759" s="29"/>
      <c r="M759" s="29"/>
      <c r="N759" s="29"/>
      <c r="O759" s="29"/>
      <c r="P759" s="29"/>
      <c r="Q759" s="29"/>
    </row>
    <row r="760">
      <c r="A760" s="29"/>
      <c r="B760" s="29"/>
      <c r="C760" s="29"/>
      <c r="D760" s="29"/>
      <c r="E760" s="29"/>
      <c r="F760" s="29"/>
      <c r="G760" s="29"/>
      <c r="H760" s="29"/>
      <c r="I760" s="29"/>
      <c r="J760" s="29"/>
      <c r="K760" s="29"/>
      <c r="L760" s="29"/>
      <c r="M760" s="29"/>
      <c r="N760" s="29"/>
      <c r="O760" s="29"/>
      <c r="P760" s="29"/>
      <c r="Q760" s="29"/>
    </row>
    <row r="761">
      <c r="A761" s="29"/>
      <c r="B761" s="29"/>
      <c r="C761" s="29"/>
      <c r="D761" s="29"/>
      <c r="E761" s="29"/>
      <c r="F761" s="29"/>
      <c r="G761" s="29"/>
      <c r="H761" s="29"/>
      <c r="I761" s="29"/>
      <c r="J761" s="29"/>
      <c r="K761" s="29"/>
      <c r="L761" s="29"/>
      <c r="M761" s="29"/>
      <c r="N761" s="29"/>
      <c r="O761" s="29"/>
      <c r="P761" s="29"/>
      <c r="Q761" s="29"/>
    </row>
    <row r="762">
      <c r="A762" s="29"/>
      <c r="B762" s="29"/>
      <c r="C762" s="29"/>
      <c r="D762" s="29"/>
      <c r="E762" s="29"/>
      <c r="F762" s="29"/>
      <c r="G762" s="29"/>
      <c r="H762" s="29"/>
      <c r="I762" s="29"/>
      <c r="J762" s="29"/>
      <c r="K762" s="29"/>
      <c r="L762" s="29"/>
      <c r="M762" s="29"/>
      <c r="N762" s="29"/>
      <c r="O762" s="29"/>
      <c r="P762" s="29"/>
      <c r="Q762" s="29"/>
    </row>
    <row r="763">
      <c r="A763" s="29"/>
      <c r="B763" s="29"/>
      <c r="C763" s="29"/>
      <c r="D763" s="29"/>
      <c r="E763" s="29"/>
      <c r="F763" s="29"/>
      <c r="G763" s="29"/>
      <c r="H763" s="29"/>
      <c r="I763" s="29"/>
      <c r="J763" s="29"/>
      <c r="K763" s="29"/>
      <c r="L763" s="29"/>
      <c r="M763" s="29"/>
      <c r="N763" s="29"/>
      <c r="O763" s="29"/>
      <c r="P763" s="29"/>
      <c r="Q763" s="29"/>
    </row>
    <row r="764">
      <c r="A764" s="29"/>
      <c r="B764" s="29"/>
      <c r="C764" s="29"/>
      <c r="D764" s="29"/>
      <c r="E764" s="29"/>
      <c r="F764" s="29"/>
      <c r="G764" s="29"/>
      <c r="H764" s="29"/>
      <c r="I764" s="29"/>
      <c r="J764" s="29"/>
      <c r="K764" s="29"/>
      <c r="L764" s="29"/>
      <c r="M764" s="29"/>
      <c r="N764" s="29"/>
      <c r="O764" s="29"/>
      <c r="P764" s="29"/>
      <c r="Q764" s="29"/>
    </row>
    <row r="765">
      <c r="A765" s="29"/>
      <c r="B765" s="29"/>
      <c r="C765" s="29"/>
      <c r="D765" s="29"/>
      <c r="E765" s="29"/>
      <c r="F765" s="29"/>
      <c r="G765" s="29"/>
      <c r="H765" s="29"/>
      <c r="I765" s="29"/>
      <c r="J765" s="29"/>
      <c r="K765" s="29"/>
      <c r="L765" s="29"/>
      <c r="M765" s="29"/>
      <c r="N765" s="29"/>
      <c r="O765" s="29"/>
      <c r="P765" s="29"/>
      <c r="Q765" s="29"/>
    </row>
    <row r="766">
      <c r="A766" s="29"/>
      <c r="B766" s="29"/>
      <c r="C766" s="29"/>
      <c r="D766" s="29"/>
      <c r="E766" s="29"/>
      <c r="F766" s="29"/>
      <c r="G766" s="29"/>
      <c r="H766" s="29"/>
      <c r="I766" s="29"/>
      <c r="J766" s="29"/>
      <c r="K766" s="29"/>
      <c r="L766" s="29"/>
      <c r="M766" s="29"/>
      <c r="N766" s="29"/>
      <c r="O766" s="29"/>
      <c r="P766" s="29"/>
      <c r="Q766" s="29"/>
    </row>
    <row r="767">
      <c r="A767" s="29"/>
      <c r="B767" s="29"/>
      <c r="C767" s="29"/>
      <c r="D767" s="29"/>
      <c r="E767" s="29"/>
      <c r="F767" s="29"/>
      <c r="G767" s="29"/>
      <c r="H767" s="29"/>
      <c r="I767" s="29"/>
      <c r="J767" s="29"/>
      <c r="K767" s="29"/>
      <c r="L767" s="29"/>
      <c r="M767" s="29"/>
      <c r="N767" s="29"/>
      <c r="O767" s="29"/>
      <c r="P767" s="29"/>
      <c r="Q767" s="29"/>
    </row>
    <row r="768">
      <c r="A768" s="29"/>
      <c r="B768" s="29"/>
      <c r="C768" s="29"/>
      <c r="D768" s="29"/>
      <c r="E768" s="29"/>
      <c r="F768" s="29"/>
      <c r="G768" s="29"/>
      <c r="H768" s="29"/>
      <c r="I768" s="29"/>
      <c r="J768" s="29"/>
      <c r="K768" s="29"/>
      <c r="L768" s="29"/>
      <c r="M768" s="29"/>
      <c r="N768" s="29"/>
      <c r="O768" s="29"/>
      <c r="P768" s="29"/>
      <c r="Q768" s="29"/>
    </row>
    <row r="769">
      <c r="A769" s="29"/>
      <c r="B769" s="29"/>
      <c r="C769" s="29"/>
      <c r="D769" s="29"/>
      <c r="E769" s="29"/>
      <c r="F769" s="29"/>
      <c r="G769" s="29"/>
      <c r="H769" s="29"/>
      <c r="I769" s="29"/>
      <c r="J769" s="29"/>
      <c r="K769" s="29"/>
      <c r="L769" s="29"/>
      <c r="M769" s="29"/>
      <c r="N769" s="29"/>
      <c r="O769" s="29"/>
      <c r="P769" s="29"/>
      <c r="Q769" s="29"/>
    </row>
    <row r="770">
      <c r="A770" s="29"/>
      <c r="B770" s="29"/>
      <c r="C770" s="29"/>
      <c r="D770" s="29"/>
      <c r="E770" s="29"/>
      <c r="F770" s="29"/>
      <c r="G770" s="29"/>
      <c r="H770" s="29"/>
      <c r="I770" s="29"/>
      <c r="J770" s="29"/>
      <c r="K770" s="29"/>
      <c r="L770" s="29"/>
      <c r="M770" s="29"/>
      <c r="N770" s="29"/>
      <c r="O770" s="29"/>
      <c r="P770" s="29"/>
      <c r="Q770" s="29"/>
    </row>
    <row r="771">
      <c r="A771" s="29"/>
      <c r="B771" s="29"/>
      <c r="C771" s="29"/>
      <c r="D771" s="29"/>
      <c r="E771" s="29"/>
      <c r="F771" s="29"/>
      <c r="G771" s="29"/>
      <c r="H771" s="29"/>
      <c r="I771" s="29"/>
      <c r="J771" s="29"/>
      <c r="K771" s="29"/>
      <c r="L771" s="29"/>
      <c r="M771" s="29"/>
      <c r="N771" s="29"/>
      <c r="O771" s="29"/>
      <c r="P771" s="29"/>
      <c r="Q771" s="29"/>
    </row>
    <row r="772">
      <c r="A772" s="29"/>
      <c r="B772" s="29"/>
      <c r="C772" s="29"/>
      <c r="D772" s="29"/>
      <c r="E772" s="29"/>
      <c r="F772" s="29"/>
      <c r="G772" s="29"/>
      <c r="H772" s="29"/>
      <c r="I772" s="29"/>
      <c r="J772" s="29"/>
      <c r="K772" s="29"/>
      <c r="L772" s="29"/>
      <c r="M772" s="29"/>
      <c r="N772" s="29"/>
      <c r="O772" s="29"/>
      <c r="P772" s="29"/>
      <c r="Q772" s="29"/>
    </row>
    <row r="773">
      <c r="A773" s="29"/>
      <c r="B773" s="29"/>
      <c r="C773" s="29"/>
      <c r="D773" s="29"/>
      <c r="E773" s="29"/>
      <c r="F773" s="29"/>
      <c r="G773" s="29"/>
      <c r="H773" s="29"/>
      <c r="I773" s="29"/>
      <c r="J773" s="29"/>
      <c r="K773" s="29"/>
      <c r="L773" s="29"/>
      <c r="M773" s="29"/>
      <c r="N773" s="29"/>
      <c r="O773" s="29"/>
      <c r="P773" s="29"/>
      <c r="Q773" s="29"/>
    </row>
    <row r="774">
      <c r="A774" s="29"/>
      <c r="B774" s="29"/>
      <c r="C774" s="29"/>
      <c r="D774" s="29"/>
      <c r="E774" s="29"/>
      <c r="F774" s="29"/>
      <c r="G774" s="29"/>
      <c r="H774" s="29"/>
      <c r="I774" s="29"/>
      <c r="J774" s="29"/>
      <c r="K774" s="29"/>
      <c r="L774" s="29"/>
      <c r="M774" s="29"/>
      <c r="N774" s="29"/>
      <c r="O774" s="29"/>
      <c r="P774" s="29"/>
      <c r="Q774" s="29"/>
    </row>
    <row r="775">
      <c r="A775" s="29"/>
      <c r="B775" s="29"/>
      <c r="C775" s="29"/>
      <c r="D775" s="29"/>
      <c r="E775" s="29"/>
      <c r="F775" s="29"/>
      <c r="G775" s="29"/>
      <c r="H775" s="29"/>
      <c r="I775" s="29"/>
      <c r="J775" s="29"/>
      <c r="K775" s="29"/>
      <c r="L775" s="29"/>
      <c r="M775" s="29"/>
      <c r="N775" s="29"/>
      <c r="O775" s="29"/>
      <c r="P775" s="29"/>
      <c r="Q775" s="29"/>
    </row>
    <row r="776">
      <c r="A776" s="29"/>
      <c r="B776" s="29"/>
      <c r="C776" s="29"/>
      <c r="D776" s="29"/>
      <c r="E776" s="29"/>
      <c r="F776" s="29"/>
      <c r="G776" s="29"/>
      <c r="H776" s="29"/>
      <c r="I776" s="29"/>
      <c r="J776" s="29"/>
      <c r="K776" s="29"/>
      <c r="L776" s="29"/>
      <c r="M776" s="29"/>
      <c r="N776" s="29"/>
      <c r="O776" s="29"/>
      <c r="P776" s="29"/>
      <c r="Q776" s="29"/>
    </row>
    <row r="777">
      <c r="A777" s="29"/>
      <c r="B777" s="29"/>
      <c r="C777" s="29"/>
      <c r="D777" s="29"/>
      <c r="E777" s="29"/>
      <c r="F777" s="29"/>
      <c r="G777" s="29"/>
      <c r="H777" s="29"/>
      <c r="I777" s="29"/>
      <c r="J777" s="29"/>
      <c r="K777" s="29"/>
      <c r="L777" s="29"/>
      <c r="M777" s="29"/>
      <c r="N777" s="29"/>
      <c r="O777" s="29"/>
      <c r="P777" s="29"/>
      <c r="Q777" s="29"/>
    </row>
    <row r="778">
      <c r="A778" s="29"/>
      <c r="B778" s="29"/>
      <c r="C778" s="29"/>
      <c r="D778" s="29"/>
      <c r="E778" s="29"/>
      <c r="F778" s="29"/>
      <c r="G778" s="29"/>
      <c r="H778" s="29"/>
      <c r="I778" s="29"/>
      <c r="J778" s="29"/>
      <c r="K778" s="29"/>
      <c r="L778" s="29"/>
      <c r="M778" s="29"/>
      <c r="N778" s="29"/>
      <c r="O778" s="29"/>
      <c r="P778" s="29"/>
      <c r="Q778" s="29"/>
    </row>
    <row r="779">
      <c r="A779" s="29"/>
      <c r="B779" s="29"/>
      <c r="C779" s="29"/>
      <c r="D779" s="29"/>
      <c r="E779" s="29"/>
      <c r="F779" s="29"/>
      <c r="G779" s="29"/>
      <c r="H779" s="29"/>
      <c r="I779" s="29"/>
      <c r="J779" s="29"/>
      <c r="K779" s="29"/>
      <c r="L779" s="29"/>
      <c r="M779" s="29"/>
      <c r="N779" s="29"/>
      <c r="O779" s="29"/>
      <c r="P779" s="29"/>
      <c r="Q779" s="29"/>
    </row>
    <row r="780">
      <c r="A780" s="29"/>
      <c r="B780" s="29"/>
      <c r="C780" s="29"/>
      <c r="D780" s="29"/>
      <c r="E780" s="29"/>
      <c r="F780" s="29"/>
      <c r="G780" s="29"/>
      <c r="H780" s="29"/>
      <c r="I780" s="29"/>
      <c r="J780" s="29"/>
      <c r="K780" s="29"/>
      <c r="L780" s="29"/>
      <c r="M780" s="29"/>
      <c r="N780" s="29"/>
      <c r="O780" s="29"/>
      <c r="P780" s="29"/>
      <c r="Q780" s="29"/>
    </row>
    <row r="781">
      <c r="A781" s="29"/>
      <c r="B781" s="29"/>
      <c r="C781" s="29"/>
      <c r="D781" s="29"/>
      <c r="E781" s="29"/>
      <c r="F781" s="29"/>
      <c r="G781" s="29"/>
      <c r="H781" s="29"/>
      <c r="I781" s="29"/>
      <c r="J781" s="29"/>
      <c r="K781" s="29"/>
      <c r="L781" s="29"/>
      <c r="M781" s="29"/>
      <c r="N781" s="29"/>
      <c r="O781" s="29"/>
      <c r="P781" s="29"/>
      <c r="Q781" s="29"/>
    </row>
    <row r="782">
      <c r="A782" s="29"/>
      <c r="B782" s="29"/>
      <c r="C782" s="29"/>
      <c r="D782" s="29"/>
      <c r="E782" s="29"/>
      <c r="F782" s="29"/>
      <c r="G782" s="29"/>
      <c r="H782" s="29"/>
      <c r="I782" s="29"/>
      <c r="J782" s="29"/>
      <c r="K782" s="29"/>
      <c r="L782" s="29"/>
      <c r="M782" s="29"/>
      <c r="N782" s="29"/>
      <c r="O782" s="29"/>
      <c r="P782" s="29"/>
      <c r="Q782" s="29"/>
    </row>
    <row r="783">
      <c r="A783" s="29"/>
      <c r="B783" s="29"/>
      <c r="C783" s="29"/>
      <c r="D783" s="29"/>
      <c r="E783" s="29"/>
      <c r="F783" s="29"/>
      <c r="G783" s="29"/>
      <c r="H783" s="29"/>
      <c r="I783" s="29"/>
      <c r="J783" s="29"/>
      <c r="K783" s="29"/>
      <c r="L783" s="29"/>
      <c r="M783" s="29"/>
      <c r="N783" s="29"/>
      <c r="O783" s="29"/>
      <c r="P783" s="29"/>
      <c r="Q783" s="29"/>
    </row>
    <row r="784">
      <c r="A784" s="29"/>
      <c r="B784" s="29"/>
      <c r="C784" s="29"/>
      <c r="D784" s="29"/>
      <c r="E784" s="29"/>
      <c r="F784" s="29"/>
      <c r="G784" s="29"/>
      <c r="H784" s="29"/>
      <c r="I784" s="29"/>
      <c r="J784" s="29"/>
      <c r="K784" s="29"/>
      <c r="L784" s="29"/>
      <c r="M784" s="29"/>
      <c r="N784" s="29"/>
      <c r="O784" s="29"/>
      <c r="P784" s="29"/>
      <c r="Q784" s="29"/>
    </row>
    <row r="785">
      <c r="A785" s="29"/>
      <c r="B785" s="29"/>
      <c r="C785" s="29"/>
      <c r="D785" s="29"/>
      <c r="E785" s="29"/>
      <c r="F785" s="29"/>
      <c r="G785" s="29"/>
      <c r="H785" s="29"/>
      <c r="I785" s="29"/>
      <c r="J785" s="29"/>
      <c r="K785" s="29"/>
      <c r="L785" s="29"/>
      <c r="M785" s="29"/>
      <c r="N785" s="29"/>
      <c r="O785" s="29"/>
      <c r="P785" s="29"/>
      <c r="Q785" s="29"/>
    </row>
    <row r="786">
      <c r="A786" s="29"/>
      <c r="B786" s="29"/>
      <c r="C786" s="29"/>
      <c r="D786" s="29"/>
      <c r="E786" s="29"/>
      <c r="F786" s="29"/>
      <c r="G786" s="29"/>
      <c r="H786" s="29"/>
      <c r="I786" s="29"/>
      <c r="J786" s="29"/>
      <c r="K786" s="29"/>
      <c r="L786" s="29"/>
      <c r="M786" s="29"/>
      <c r="N786" s="29"/>
      <c r="O786" s="29"/>
      <c r="P786" s="29"/>
      <c r="Q786" s="29"/>
    </row>
    <row r="787">
      <c r="A787" s="29"/>
      <c r="B787" s="29"/>
      <c r="C787" s="29"/>
      <c r="D787" s="29"/>
      <c r="E787" s="29"/>
      <c r="F787" s="29"/>
      <c r="G787" s="29"/>
      <c r="H787" s="29"/>
      <c r="I787" s="29"/>
      <c r="J787" s="29"/>
      <c r="K787" s="29"/>
      <c r="L787" s="29"/>
      <c r="M787" s="29"/>
      <c r="N787" s="29"/>
      <c r="O787" s="29"/>
      <c r="P787" s="29"/>
      <c r="Q787" s="29"/>
    </row>
    <row r="788">
      <c r="A788" s="29"/>
      <c r="B788" s="29"/>
      <c r="C788" s="29"/>
      <c r="D788" s="29"/>
      <c r="E788" s="29"/>
      <c r="F788" s="29"/>
      <c r="G788" s="29"/>
      <c r="H788" s="29"/>
      <c r="I788" s="29"/>
      <c r="J788" s="29"/>
      <c r="K788" s="29"/>
      <c r="L788" s="29"/>
      <c r="M788" s="29"/>
      <c r="N788" s="29"/>
      <c r="O788" s="29"/>
      <c r="P788" s="29"/>
      <c r="Q788" s="29"/>
    </row>
    <row r="789">
      <c r="A789" s="29"/>
      <c r="B789" s="29"/>
      <c r="C789" s="29"/>
      <c r="D789" s="29"/>
      <c r="E789" s="29"/>
      <c r="F789" s="29"/>
      <c r="G789" s="29"/>
      <c r="H789" s="29"/>
      <c r="I789" s="29"/>
      <c r="J789" s="29"/>
      <c r="K789" s="29"/>
      <c r="L789" s="29"/>
      <c r="M789" s="29"/>
      <c r="N789" s="29"/>
      <c r="O789" s="29"/>
      <c r="P789" s="29"/>
      <c r="Q789" s="29"/>
    </row>
    <row r="790">
      <c r="A790" s="29"/>
      <c r="B790" s="29"/>
      <c r="C790" s="29"/>
      <c r="D790" s="29"/>
      <c r="E790" s="29"/>
      <c r="F790" s="29"/>
      <c r="G790" s="29"/>
      <c r="H790" s="29"/>
      <c r="I790" s="29"/>
      <c r="J790" s="29"/>
      <c r="K790" s="29"/>
      <c r="L790" s="29"/>
      <c r="M790" s="29"/>
      <c r="N790" s="29"/>
      <c r="O790" s="29"/>
      <c r="P790" s="29"/>
      <c r="Q790" s="29"/>
    </row>
    <row r="791">
      <c r="A791" s="29"/>
      <c r="B791" s="29"/>
      <c r="C791" s="29"/>
      <c r="D791" s="29"/>
      <c r="E791" s="29"/>
      <c r="F791" s="29"/>
      <c r="G791" s="29"/>
      <c r="H791" s="29"/>
      <c r="I791" s="29"/>
      <c r="J791" s="29"/>
      <c r="K791" s="29"/>
      <c r="L791" s="29"/>
      <c r="M791" s="29"/>
      <c r="N791" s="29"/>
      <c r="O791" s="29"/>
      <c r="P791" s="29"/>
      <c r="Q791" s="29"/>
    </row>
    <row r="792">
      <c r="A792" s="29"/>
      <c r="B792" s="29"/>
      <c r="C792" s="29"/>
      <c r="D792" s="29"/>
      <c r="E792" s="29"/>
      <c r="F792" s="29"/>
      <c r="G792" s="29"/>
      <c r="H792" s="29"/>
      <c r="I792" s="29"/>
      <c r="J792" s="29"/>
      <c r="K792" s="29"/>
      <c r="L792" s="29"/>
      <c r="M792" s="29"/>
      <c r="N792" s="29"/>
      <c r="O792" s="29"/>
      <c r="P792" s="29"/>
      <c r="Q792" s="29"/>
    </row>
    <row r="793">
      <c r="A793" s="29"/>
      <c r="B793" s="29"/>
      <c r="C793" s="29"/>
      <c r="D793" s="29"/>
      <c r="E793" s="29"/>
      <c r="F793" s="29"/>
      <c r="G793" s="29"/>
      <c r="H793" s="29"/>
      <c r="I793" s="29"/>
      <c r="J793" s="29"/>
      <c r="K793" s="29"/>
      <c r="L793" s="29"/>
      <c r="M793" s="29"/>
      <c r="N793" s="29"/>
      <c r="O793" s="29"/>
      <c r="P793" s="29"/>
      <c r="Q793" s="29"/>
    </row>
    <row r="794">
      <c r="A794" s="29"/>
      <c r="B794" s="29"/>
      <c r="C794" s="29"/>
      <c r="D794" s="29"/>
      <c r="E794" s="29"/>
      <c r="F794" s="29"/>
      <c r="G794" s="29"/>
      <c r="H794" s="29"/>
      <c r="I794" s="29"/>
      <c r="J794" s="29"/>
      <c r="K794" s="29"/>
      <c r="L794" s="29"/>
      <c r="M794" s="29"/>
      <c r="N794" s="29"/>
      <c r="O794" s="29"/>
      <c r="P794" s="29"/>
      <c r="Q794" s="29"/>
    </row>
    <row r="795">
      <c r="A795" s="29"/>
      <c r="B795" s="29"/>
      <c r="C795" s="29"/>
      <c r="D795" s="29"/>
      <c r="E795" s="29"/>
      <c r="F795" s="29"/>
      <c r="G795" s="29"/>
      <c r="H795" s="29"/>
      <c r="I795" s="29"/>
      <c r="J795" s="29"/>
      <c r="K795" s="29"/>
      <c r="L795" s="29"/>
      <c r="M795" s="29"/>
      <c r="N795" s="29"/>
      <c r="O795" s="29"/>
      <c r="P795" s="29"/>
      <c r="Q795" s="29"/>
    </row>
    <row r="796">
      <c r="A796" s="29"/>
      <c r="B796" s="29"/>
      <c r="C796" s="29"/>
      <c r="D796" s="29"/>
      <c r="E796" s="29"/>
      <c r="F796" s="29"/>
      <c r="G796" s="29"/>
      <c r="H796" s="29"/>
      <c r="I796" s="29"/>
      <c r="J796" s="29"/>
      <c r="K796" s="29"/>
      <c r="L796" s="29"/>
      <c r="M796" s="29"/>
      <c r="N796" s="29"/>
      <c r="O796" s="29"/>
      <c r="P796" s="29"/>
      <c r="Q796" s="29"/>
    </row>
    <row r="797">
      <c r="A797" s="29"/>
      <c r="B797" s="29"/>
      <c r="C797" s="29"/>
      <c r="D797" s="29"/>
      <c r="E797" s="29"/>
      <c r="F797" s="29"/>
      <c r="G797" s="29"/>
      <c r="H797" s="29"/>
      <c r="I797" s="29"/>
      <c r="J797" s="29"/>
      <c r="K797" s="29"/>
      <c r="L797" s="29"/>
      <c r="M797" s="29"/>
      <c r="N797" s="29"/>
      <c r="O797" s="29"/>
      <c r="P797" s="29"/>
      <c r="Q797" s="29"/>
    </row>
    <row r="798">
      <c r="A798" s="29"/>
      <c r="B798" s="29"/>
      <c r="C798" s="29"/>
      <c r="D798" s="29"/>
      <c r="E798" s="29"/>
      <c r="F798" s="29"/>
      <c r="G798" s="29"/>
      <c r="H798" s="29"/>
      <c r="I798" s="29"/>
      <c r="J798" s="29"/>
      <c r="K798" s="29"/>
      <c r="L798" s="29"/>
      <c r="M798" s="29"/>
      <c r="N798" s="29"/>
      <c r="O798" s="29"/>
      <c r="P798" s="29"/>
      <c r="Q798" s="29"/>
    </row>
    <row r="799">
      <c r="A799" s="29"/>
      <c r="B799" s="29"/>
      <c r="C799" s="29"/>
      <c r="D799" s="29"/>
      <c r="E799" s="29"/>
      <c r="F799" s="29"/>
      <c r="G799" s="29"/>
      <c r="H799" s="29"/>
      <c r="I799" s="29"/>
      <c r="J799" s="29"/>
      <c r="K799" s="29"/>
      <c r="L799" s="29"/>
      <c r="M799" s="29"/>
      <c r="N799" s="29"/>
      <c r="O799" s="29"/>
      <c r="P799" s="29"/>
      <c r="Q799" s="29"/>
    </row>
    <row r="800">
      <c r="A800" s="29"/>
      <c r="B800" s="29"/>
      <c r="C800" s="29"/>
      <c r="D800" s="29"/>
      <c r="E800" s="29"/>
      <c r="F800" s="29"/>
      <c r="G800" s="29"/>
      <c r="H800" s="29"/>
      <c r="I800" s="29"/>
      <c r="J800" s="29"/>
      <c r="K800" s="29"/>
      <c r="L800" s="29"/>
      <c r="M800" s="29"/>
      <c r="N800" s="29"/>
      <c r="O800" s="29"/>
      <c r="P800" s="29"/>
      <c r="Q800" s="29"/>
    </row>
    <row r="801">
      <c r="A801" s="29"/>
      <c r="B801" s="29"/>
      <c r="C801" s="29"/>
      <c r="D801" s="29"/>
      <c r="E801" s="29"/>
      <c r="F801" s="29"/>
      <c r="G801" s="29"/>
      <c r="H801" s="29"/>
      <c r="I801" s="29"/>
      <c r="J801" s="29"/>
      <c r="K801" s="29"/>
      <c r="L801" s="29"/>
      <c r="M801" s="29"/>
      <c r="N801" s="29"/>
      <c r="O801" s="29"/>
      <c r="P801" s="29"/>
      <c r="Q801" s="29"/>
    </row>
    <row r="802">
      <c r="A802" s="29"/>
      <c r="B802" s="29"/>
      <c r="C802" s="29"/>
      <c r="D802" s="29"/>
      <c r="E802" s="29"/>
      <c r="F802" s="29"/>
      <c r="G802" s="29"/>
      <c r="H802" s="29"/>
      <c r="I802" s="29"/>
      <c r="J802" s="29"/>
      <c r="K802" s="29"/>
      <c r="L802" s="29"/>
      <c r="M802" s="29"/>
      <c r="N802" s="29"/>
      <c r="O802" s="29"/>
      <c r="P802" s="29"/>
      <c r="Q802" s="29"/>
    </row>
    <row r="803">
      <c r="A803" s="29"/>
      <c r="B803" s="29"/>
      <c r="C803" s="29"/>
      <c r="D803" s="29"/>
      <c r="E803" s="29"/>
      <c r="F803" s="29"/>
      <c r="G803" s="29"/>
      <c r="H803" s="29"/>
      <c r="I803" s="29"/>
      <c r="J803" s="29"/>
      <c r="K803" s="29"/>
      <c r="L803" s="29"/>
      <c r="M803" s="29"/>
      <c r="N803" s="29"/>
      <c r="O803" s="29"/>
      <c r="P803" s="29"/>
      <c r="Q803" s="29"/>
    </row>
    <row r="804">
      <c r="A804" s="29"/>
      <c r="B804" s="29"/>
      <c r="C804" s="29"/>
      <c r="D804" s="29"/>
      <c r="E804" s="29"/>
      <c r="F804" s="29"/>
      <c r="G804" s="29"/>
      <c r="H804" s="29"/>
      <c r="I804" s="29"/>
      <c r="J804" s="29"/>
      <c r="K804" s="29"/>
      <c r="L804" s="29"/>
      <c r="M804" s="29"/>
      <c r="N804" s="29"/>
      <c r="O804" s="29"/>
      <c r="P804" s="29"/>
      <c r="Q804" s="29"/>
    </row>
    <row r="805">
      <c r="A805" s="29"/>
      <c r="B805" s="29"/>
      <c r="C805" s="29"/>
      <c r="D805" s="29"/>
      <c r="E805" s="29"/>
      <c r="F805" s="29"/>
      <c r="G805" s="29"/>
      <c r="H805" s="29"/>
      <c r="I805" s="29"/>
      <c r="J805" s="29"/>
      <c r="K805" s="29"/>
      <c r="L805" s="29"/>
      <c r="M805" s="29"/>
      <c r="N805" s="29"/>
      <c r="O805" s="29"/>
      <c r="P805" s="29"/>
      <c r="Q805" s="29"/>
    </row>
    <row r="806">
      <c r="A806" s="29"/>
      <c r="B806" s="29"/>
      <c r="C806" s="29"/>
      <c r="D806" s="29"/>
      <c r="E806" s="29"/>
      <c r="F806" s="29"/>
      <c r="G806" s="29"/>
      <c r="H806" s="29"/>
      <c r="I806" s="29"/>
      <c r="J806" s="29"/>
      <c r="K806" s="29"/>
      <c r="L806" s="29"/>
      <c r="M806" s="29"/>
      <c r="N806" s="29"/>
      <c r="O806" s="29"/>
      <c r="P806" s="29"/>
      <c r="Q806" s="29"/>
    </row>
    <row r="807">
      <c r="A807" s="29"/>
      <c r="B807" s="29"/>
      <c r="C807" s="29"/>
      <c r="D807" s="29"/>
      <c r="E807" s="29"/>
      <c r="F807" s="29"/>
      <c r="G807" s="29"/>
      <c r="H807" s="29"/>
      <c r="I807" s="29"/>
      <c r="J807" s="29"/>
      <c r="K807" s="29"/>
      <c r="L807" s="29"/>
      <c r="M807" s="29"/>
      <c r="N807" s="29"/>
      <c r="O807" s="29"/>
      <c r="P807" s="29"/>
      <c r="Q807" s="29"/>
    </row>
    <row r="808">
      <c r="A808" s="29"/>
      <c r="B808" s="29"/>
      <c r="C808" s="29"/>
      <c r="D808" s="29"/>
      <c r="E808" s="29"/>
      <c r="F808" s="29"/>
      <c r="G808" s="29"/>
      <c r="H808" s="29"/>
      <c r="I808" s="29"/>
      <c r="J808" s="29"/>
      <c r="K808" s="29"/>
      <c r="L808" s="29"/>
      <c r="M808" s="29"/>
      <c r="N808" s="29"/>
      <c r="O808" s="29"/>
      <c r="P808" s="29"/>
      <c r="Q808" s="29"/>
    </row>
    <row r="809">
      <c r="A809" s="29"/>
      <c r="B809" s="29"/>
      <c r="C809" s="29"/>
      <c r="D809" s="29"/>
      <c r="E809" s="29"/>
      <c r="F809" s="29"/>
      <c r="G809" s="29"/>
      <c r="H809" s="29"/>
      <c r="I809" s="29"/>
      <c r="J809" s="29"/>
      <c r="K809" s="29"/>
      <c r="L809" s="29"/>
      <c r="M809" s="29"/>
      <c r="N809" s="29"/>
      <c r="O809" s="29"/>
      <c r="P809" s="29"/>
      <c r="Q809" s="29"/>
    </row>
    <row r="810">
      <c r="A810" s="29"/>
      <c r="B810" s="29"/>
      <c r="C810" s="29"/>
      <c r="D810" s="29"/>
      <c r="E810" s="29"/>
      <c r="F810" s="29"/>
      <c r="G810" s="29"/>
      <c r="H810" s="29"/>
      <c r="I810" s="29"/>
      <c r="J810" s="29"/>
      <c r="K810" s="29"/>
      <c r="L810" s="29"/>
      <c r="M810" s="29"/>
      <c r="N810" s="29"/>
      <c r="O810" s="29"/>
      <c r="P810" s="29"/>
      <c r="Q810" s="29"/>
    </row>
    <row r="811">
      <c r="A811" s="29"/>
      <c r="B811" s="29"/>
      <c r="C811" s="29"/>
      <c r="D811" s="29"/>
      <c r="E811" s="29"/>
      <c r="F811" s="29"/>
      <c r="G811" s="29"/>
      <c r="H811" s="29"/>
      <c r="I811" s="29"/>
      <c r="J811" s="29"/>
      <c r="K811" s="29"/>
      <c r="L811" s="29"/>
      <c r="M811" s="29"/>
      <c r="N811" s="29"/>
      <c r="O811" s="29"/>
      <c r="P811" s="29"/>
      <c r="Q811" s="29"/>
    </row>
    <row r="812">
      <c r="A812" s="29"/>
      <c r="B812" s="29"/>
      <c r="C812" s="29"/>
      <c r="D812" s="29"/>
      <c r="E812" s="29"/>
      <c r="F812" s="29"/>
      <c r="G812" s="29"/>
      <c r="H812" s="29"/>
      <c r="I812" s="29"/>
      <c r="J812" s="29"/>
      <c r="K812" s="29"/>
      <c r="L812" s="29"/>
      <c r="M812" s="29"/>
      <c r="N812" s="29"/>
      <c r="O812" s="29"/>
      <c r="P812" s="29"/>
      <c r="Q812" s="29"/>
    </row>
    <row r="813">
      <c r="A813" s="29"/>
      <c r="B813" s="29"/>
      <c r="C813" s="29"/>
      <c r="D813" s="29"/>
      <c r="E813" s="29"/>
      <c r="F813" s="29"/>
      <c r="G813" s="29"/>
      <c r="H813" s="29"/>
      <c r="I813" s="29"/>
      <c r="J813" s="29"/>
      <c r="K813" s="29"/>
      <c r="L813" s="29"/>
      <c r="M813" s="29"/>
      <c r="N813" s="29"/>
      <c r="O813" s="29"/>
      <c r="P813" s="29"/>
      <c r="Q813" s="29"/>
    </row>
    <row r="814">
      <c r="A814" s="29"/>
      <c r="B814" s="29"/>
      <c r="C814" s="29"/>
      <c r="D814" s="29"/>
      <c r="E814" s="29"/>
      <c r="F814" s="29"/>
      <c r="G814" s="29"/>
      <c r="H814" s="29"/>
      <c r="I814" s="29"/>
      <c r="J814" s="29"/>
      <c r="K814" s="29"/>
      <c r="L814" s="29"/>
      <c r="M814" s="29"/>
      <c r="N814" s="29"/>
      <c r="O814" s="29"/>
      <c r="P814" s="29"/>
      <c r="Q814" s="29"/>
    </row>
    <row r="815">
      <c r="A815" s="29"/>
      <c r="B815" s="29"/>
      <c r="C815" s="29"/>
      <c r="D815" s="29"/>
      <c r="E815" s="29"/>
      <c r="F815" s="29"/>
      <c r="G815" s="29"/>
      <c r="H815" s="29"/>
      <c r="I815" s="29"/>
      <c r="J815" s="29"/>
      <c r="K815" s="29"/>
      <c r="L815" s="29"/>
      <c r="M815" s="29"/>
      <c r="N815" s="29"/>
      <c r="O815" s="29"/>
      <c r="P815" s="29"/>
      <c r="Q815" s="29"/>
    </row>
    <row r="816">
      <c r="A816" s="29"/>
      <c r="B816" s="29"/>
      <c r="C816" s="29"/>
      <c r="D816" s="29"/>
      <c r="E816" s="29"/>
      <c r="F816" s="29"/>
      <c r="G816" s="29"/>
      <c r="H816" s="29"/>
      <c r="I816" s="29"/>
      <c r="J816" s="29"/>
      <c r="K816" s="29"/>
      <c r="L816" s="29"/>
      <c r="M816" s="29"/>
      <c r="N816" s="29"/>
      <c r="O816" s="29"/>
      <c r="P816" s="29"/>
      <c r="Q816" s="29"/>
    </row>
    <row r="817">
      <c r="A817" s="29"/>
      <c r="B817" s="29"/>
      <c r="C817" s="29"/>
      <c r="D817" s="29"/>
      <c r="E817" s="29"/>
      <c r="F817" s="29"/>
      <c r="G817" s="29"/>
      <c r="H817" s="29"/>
      <c r="I817" s="29"/>
      <c r="J817" s="29"/>
      <c r="K817" s="29"/>
      <c r="L817" s="29"/>
      <c r="M817" s="29"/>
      <c r="N817" s="29"/>
      <c r="O817" s="29"/>
      <c r="P817" s="29"/>
      <c r="Q817" s="29"/>
    </row>
    <row r="818">
      <c r="A818" s="29"/>
      <c r="B818" s="29"/>
      <c r="C818" s="29"/>
      <c r="D818" s="29"/>
      <c r="E818" s="29"/>
      <c r="F818" s="29"/>
      <c r="G818" s="29"/>
      <c r="H818" s="29"/>
      <c r="I818" s="29"/>
      <c r="J818" s="29"/>
      <c r="K818" s="29"/>
      <c r="L818" s="29"/>
      <c r="M818" s="29"/>
      <c r="N818" s="29"/>
      <c r="O818" s="29"/>
      <c r="P818" s="29"/>
      <c r="Q818" s="29"/>
    </row>
    <row r="819">
      <c r="A819" s="29"/>
      <c r="B819" s="29"/>
      <c r="C819" s="29"/>
      <c r="D819" s="29"/>
      <c r="E819" s="29"/>
      <c r="F819" s="29"/>
      <c r="G819" s="29"/>
      <c r="H819" s="29"/>
      <c r="I819" s="29"/>
      <c r="J819" s="29"/>
      <c r="K819" s="29"/>
      <c r="L819" s="29"/>
      <c r="M819" s="29"/>
      <c r="N819" s="29"/>
      <c r="O819" s="29"/>
      <c r="P819" s="29"/>
      <c r="Q819" s="29"/>
    </row>
    <row r="820">
      <c r="A820" s="29"/>
      <c r="B820" s="29"/>
      <c r="C820" s="29"/>
      <c r="D820" s="29"/>
      <c r="E820" s="29"/>
      <c r="F820" s="29"/>
      <c r="G820" s="29"/>
      <c r="H820" s="29"/>
      <c r="I820" s="29"/>
      <c r="J820" s="29"/>
      <c r="K820" s="29"/>
      <c r="L820" s="29"/>
      <c r="M820" s="29"/>
      <c r="N820" s="29"/>
      <c r="O820" s="29"/>
      <c r="P820" s="29"/>
      <c r="Q820" s="29"/>
    </row>
    <row r="821">
      <c r="A821" s="29"/>
      <c r="B821" s="29"/>
      <c r="C821" s="29"/>
      <c r="D821" s="29"/>
      <c r="E821" s="29"/>
      <c r="F821" s="29"/>
      <c r="G821" s="29"/>
      <c r="H821" s="29"/>
      <c r="I821" s="29"/>
      <c r="J821" s="29"/>
      <c r="K821" s="29"/>
      <c r="L821" s="29"/>
      <c r="M821" s="29"/>
      <c r="N821" s="29"/>
      <c r="O821" s="29"/>
      <c r="P821" s="29"/>
      <c r="Q821" s="29"/>
    </row>
    <row r="822">
      <c r="A822" s="29"/>
      <c r="B822" s="29"/>
      <c r="C822" s="29"/>
      <c r="D822" s="29"/>
      <c r="E822" s="29"/>
      <c r="F822" s="29"/>
      <c r="G822" s="29"/>
      <c r="H822" s="29"/>
      <c r="I822" s="29"/>
      <c r="J822" s="29"/>
      <c r="K822" s="29"/>
      <c r="L822" s="29"/>
      <c r="M822" s="29"/>
      <c r="N822" s="29"/>
      <c r="O822" s="29"/>
      <c r="P822" s="29"/>
      <c r="Q822" s="29"/>
    </row>
    <row r="823">
      <c r="A823" s="29"/>
      <c r="B823" s="29"/>
      <c r="C823" s="29"/>
      <c r="D823" s="29"/>
      <c r="E823" s="29"/>
      <c r="F823" s="29"/>
      <c r="G823" s="29"/>
      <c r="H823" s="29"/>
      <c r="I823" s="29"/>
      <c r="J823" s="29"/>
      <c r="K823" s="29"/>
      <c r="L823" s="29"/>
      <c r="M823" s="29"/>
      <c r="N823" s="29"/>
      <c r="O823" s="29"/>
      <c r="P823" s="29"/>
      <c r="Q823" s="29"/>
    </row>
    <row r="824">
      <c r="A824" s="29"/>
      <c r="B824" s="29"/>
      <c r="C824" s="29"/>
      <c r="D824" s="29"/>
      <c r="E824" s="29"/>
      <c r="F824" s="29"/>
      <c r="G824" s="29"/>
      <c r="H824" s="29"/>
      <c r="I824" s="29"/>
      <c r="J824" s="29"/>
      <c r="K824" s="29"/>
      <c r="L824" s="29"/>
      <c r="M824" s="29"/>
      <c r="N824" s="29"/>
      <c r="O824" s="29"/>
      <c r="P824" s="29"/>
      <c r="Q824" s="29"/>
    </row>
    <row r="825">
      <c r="A825" s="29"/>
      <c r="B825" s="29"/>
      <c r="C825" s="29"/>
      <c r="D825" s="29"/>
      <c r="E825" s="29"/>
      <c r="F825" s="29"/>
      <c r="G825" s="29"/>
      <c r="H825" s="29"/>
      <c r="I825" s="29"/>
      <c r="J825" s="29"/>
      <c r="K825" s="29"/>
      <c r="L825" s="29"/>
      <c r="M825" s="29"/>
      <c r="N825" s="29"/>
      <c r="O825" s="29"/>
      <c r="P825" s="29"/>
      <c r="Q825" s="29"/>
    </row>
    <row r="826">
      <c r="A826" s="29"/>
      <c r="B826" s="29"/>
      <c r="C826" s="29"/>
      <c r="D826" s="29"/>
      <c r="E826" s="29"/>
      <c r="F826" s="29"/>
      <c r="G826" s="29"/>
      <c r="H826" s="29"/>
      <c r="I826" s="29"/>
      <c r="J826" s="29"/>
      <c r="K826" s="29"/>
      <c r="L826" s="29"/>
      <c r="M826" s="29"/>
      <c r="N826" s="29"/>
      <c r="O826" s="29"/>
      <c r="P826" s="29"/>
      <c r="Q826" s="29"/>
    </row>
    <row r="827">
      <c r="A827" s="29"/>
      <c r="B827" s="29"/>
      <c r="C827" s="29"/>
      <c r="D827" s="29"/>
      <c r="E827" s="29"/>
      <c r="F827" s="29"/>
      <c r="G827" s="29"/>
      <c r="H827" s="29"/>
      <c r="I827" s="29"/>
      <c r="J827" s="29"/>
      <c r="K827" s="29"/>
      <c r="L827" s="29"/>
      <c r="M827" s="29"/>
      <c r="N827" s="29"/>
      <c r="O827" s="29"/>
      <c r="P827" s="29"/>
      <c r="Q827" s="29"/>
    </row>
    <row r="828">
      <c r="A828" s="29"/>
      <c r="B828" s="29"/>
      <c r="C828" s="29"/>
      <c r="D828" s="29"/>
      <c r="E828" s="29"/>
      <c r="F828" s="29"/>
      <c r="G828" s="29"/>
      <c r="H828" s="29"/>
      <c r="I828" s="29"/>
      <c r="J828" s="29"/>
      <c r="K828" s="29"/>
      <c r="L828" s="29"/>
      <c r="M828" s="29"/>
      <c r="N828" s="29"/>
      <c r="O828" s="29"/>
      <c r="P828" s="29"/>
      <c r="Q828" s="29"/>
    </row>
    <row r="829">
      <c r="A829" s="29"/>
      <c r="B829" s="29"/>
      <c r="C829" s="29"/>
      <c r="D829" s="29"/>
      <c r="E829" s="29"/>
      <c r="F829" s="29"/>
      <c r="G829" s="29"/>
      <c r="H829" s="29"/>
      <c r="I829" s="29"/>
      <c r="J829" s="29"/>
      <c r="K829" s="29"/>
      <c r="L829" s="29"/>
      <c r="M829" s="29"/>
      <c r="N829" s="29"/>
      <c r="O829" s="29"/>
      <c r="P829" s="29"/>
      <c r="Q829" s="29"/>
    </row>
    <row r="830">
      <c r="A830" s="29"/>
      <c r="B830" s="29"/>
      <c r="C830" s="29"/>
      <c r="D830" s="29"/>
      <c r="E830" s="29"/>
      <c r="F830" s="29"/>
      <c r="G830" s="29"/>
      <c r="H830" s="29"/>
      <c r="I830" s="29"/>
      <c r="J830" s="29"/>
      <c r="K830" s="29"/>
      <c r="L830" s="29"/>
      <c r="M830" s="29"/>
      <c r="N830" s="29"/>
      <c r="O830" s="29"/>
      <c r="P830" s="29"/>
      <c r="Q830" s="29"/>
    </row>
    <row r="831">
      <c r="A831" s="29"/>
      <c r="B831" s="29"/>
      <c r="C831" s="29"/>
      <c r="D831" s="29"/>
      <c r="E831" s="29"/>
      <c r="F831" s="29"/>
      <c r="G831" s="29"/>
      <c r="H831" s="29"/>
      <c r="I831" s="29"/>
      <c r="J831" s="29"/>
      <c r="K831" s="29"/>
      <c r="L831" s="29"/>
      <c r="M831" s="29"/>
      <c r="N831" s="29"/>
      <c r="O831" s="29"/>
      <c r="P831" s="29"/>
      <c r="Q831" s="29"/>
    </row>
    <row r="832">
      <c r="A832" s="29"/>
      <c r="B832" s="29"/>
      <c r="C832" s="29"/>
      <c r="D832" s="29"/>
      <c r="E832" s="29"/>
      <c r="F832" s="29"/>
      <c r="G832" s="29"/>
      <c r="H832" s="29"/>
      <c r="I832" s="29"/>
      <c r="J832" s="29"/>
      <c r="K832" s="29"/>
      <c r="L832" s="29"/>
      <c r="M832" s="29"/>
      <c r="N832" s="29"/>
      <c r="O832" s="29"/>
      <c r="P832" s="29"/>
      <c r="Q832" s="29"/>
    </row>
    <row r="833">
      <c r="A833" s="29"/>
      <c r="B833" s="29"/>
      <c r="C833" s="29"/>
      <c r="D833" s="29"/>
      <c r="E833" s="29"/>
      <c r="F833" s="29"/>
      <c r="G833" s="29"/>
      <c r="H833" s="29"/>
      <c r="I833" s="29"/>
      <c r="J833" s="29"/>
      <c r="K833" s="29"/>
      <c r="L833" s="29"/>
      <c r="M833" s="29"/>
      <c r="N833" s="29"/>
      <c r="O833" s="29"/>
      <c r="P833" s="29"/>
      <c r="Q833" s="29"/>
    </row>
    <row r="834">
      <c r="A834" s="29"/>
      <c r="B834" s="29"/>
      <c r="C834" s="29"/>
      <c r="D834" s="29"/>
      <c r="E834" s="29"/>
      <c r="F834" s="29"/>
      <c r="G834" s="29"/>
      <c r="H834" s="29"/>
      <c r="I834" s="29"/>
      <c r="J834" s="29"/>
      <c r="K834" s="29"/>
      <c r="L834" s="29"/>
      <c r="M834" s="29"/>
      <c r="N834" s="29"/>
      <c r="O834" s="29"/>
      <c r="P834" s="29"/>
      <c r="Q834" s="29"/>
    </row>
    <row r="835">
      <c r="A835" s="29"/>
      <c r="B835" s="29"/>
      <c r="C835" s="29"/>
      <c r="D835" s="29"/>
      <c r="E835" s="29"/>
      <c r="F835" s="29"/>
      <c r="G835" s="29"/>
      <c r="H835" s="29"/>
      <c r="I835" s="29"/>
      <c r="J835" s="29"/>
      <c r="K835" s="29"/>
      <c r="L835" s="29"/>
      <c r="M835" s="29"/>
      <c r="N835" s="29"/>
      <c r="O835" s="29"/>
      <c r="P835" s="29"/>
      <c r="Q835" s="29"/>
    </row>
    <row r="836">
      <c r="A836" s="29"/>
      <c r="B836" s="29"/>
      <c r="C836" s="29"/>
      <c r="D836" s="29"/>
      <c r="E836" s="29"/>
      <c r="F836" s="29"/>
      <c r="G836" s="29"/>
      <c r="H836" s="29"/>
      <c r="I836" s="29"/>
      <c r="J836" s="29"/>
      <c r="K836" s="29"/>
      <c r="L836" s="29"/>
      <c r="M836" s="29"/>
      <c r="N836" s="29"/>
      <c r="O836" s="29"/>
      <c r="P836" s="29"/>
      <c r="Q836" s="29"/>
    </row>
    <row r="837">
      <c r="A837" s="29"/>
      <c r="B837" s="29"/>
      <c r="C837" s="29"/>
      <c r="D837" s="29"/>
      <c r="E837" s="29"/>
      <c r="F837" s="29"/>
      <c r="G837" s="29"/>
      <c r="H837" s="29"/>
      <c r="I837" s="29"/>
      <c r="J837" s="29"/>
      <c r="K837" s="29"/>
      <c r="L837" s="29"/>
      <c r="M837" s="29"/>
      <c r="N837" s="29"/>
      <c r="O837" s="29"/>
      <c r="P837" s="29"/>
      <c r="Q837" s="29"/>
    </row>
    <row r="838">
      <c r="A838" s="29"/>
      <c r="B838" s="29"/>
      <c r="C838" s="29"/>
      <c r="D838" s="29"/>
      <c r="E838" s="29"/>
      <c r="F838" s="29"/>
      <c r="G838" s="29"/>
      <c r="H838" s="29"/>
      <c r="I838" s="29"/>
      <c r="J838" s="29"/>
      <c r="K838" s="29"/>
      <c r="L838" s="29"/>
      <c r="M838" s="29"/>
      <c r="N838" s="29"/>
      <c r="O838" s="29"/>
      <c r="P838" s="29"/>
      <c r="Q838" s="29"/>
    </row>
    <row r="839">
      <c r="A839" s="29"/>
      <c r="B839" s="29"/>
      <c r="C839" s="29"/>
      <c r="D839" s="29"/>
      <c r="E839" s="29"/>
      <c r="F839" s="29"/>
      <c r="G839" s="29"/>
      <c r="H839" s="29"/>
      <c r="I839" s="29"/>
      <c r="J839" s="29"/>
      <c r="K839" s="29"/>
      <c r="L839" s="29"/>
      <c r="M839" s="29"/>
      <c r="N839" s="29"/>
      <c r="O839" s="29"/>
      <c r="P839" s="29"/>
      <c r="Q839" s="29"/>
    </row>
    <row r="840">
      <c r="A840" s="29"/>
      <c r="B840" s="29"/>
      <c r="C840" s="29"/>
      <c r="D840" s="29"/>
      <c r="E840" s="29"/>
      <c r="F840" s="29"/>
      <c r="G840" s="29"/>
      <c r="H840" s="29"/>
      <c r="I840" s="29"/>
      <c r="J840" s="29"/>
      <c r="K840" s="29"/>
      <c r="L840" s="29"/>
      <c r="M840" s="29"/>
      <c r="N840" s="29"/>
      <c r="O840" s="29"/>
      <c r="P840" s="29"/>
      <c r="Q840" s="29"/>
    </row>
    <row r="841">
      <c r="A841" s="29"/>
      <c r="B841" s="29"/>
      <c r="C841" s="29"/>
      <c r="D841" s="29"/>
      <c r="E841" s="29"/>
      <c r="F841" s="29"/>
      <c r="G841" s="29"/>
      <c r="H841" s="29"/>
      <c r="I841" s="29"/>
      <c r="J841" s="29"/>
      <c r="K841" s="29"/>
      <c r="L841" s="29"/>
      <c r="M841" s="29"/>
      <c r="N841" s="29"/>
      <c r="O841" s="29"/>
      <c r="P841" s="29"/>
      <c r="Q841" s="29"/>
    </row>
    <row r="842">
      <c r="A842" s="29"/>
      <c r="B842" s="29"/>
      <c r="C842" s="29"/>
      <c r="D842" s="29"/>
      <c r="E842" s="29"/>
      <c r="F842" s="29"/>
      <c r="G842" s="29"/>
      <c r="H842" s="29"/>
      <c r="I842" s="29"/>
      <c r="J842" s="29"/>
      <c r="K842" s="29"/>
      <c r="L842" s="29"/>
      <c r="M842" s="29"/>
      <c r="N842" s="29"/>
      <c r="O842" s="29"/>
      <c r="P842" s="29"/>
      <c r="Q842" s="29"/>
    </row>
    <row r="843">
      <c r="A843" s="29"/>
      <c r="B843" s="29"/>
      <c r="C843" s="29"/>
      <c r="D843" s="29"/>
      <c r="E843" s="29"/>
      <c r="F843" s="29"/>
      <c r="G843" s="29"/>
      <c r="H843" s="29"/>
      <c r="I843" s="29"/>
      <c r="J843" s="29"/>
      <c r="K843" s="29"/>
      <c r="L843" s="29"/>
      <c r="M843" s="29"/>
      <c r="N843" s="29"/>
      <c r="O843" s="29"/>
      <c r="P843" s="29"/>
      <c r="Q843" s="29"/>
    </row>
    <row r="844">
      <c r="A844" s="29"/>
      <c r="B844" s="29"/>
      <c r="C844" s="29"/>
      <c r="D844" s="29"/>
      <c r="E844" s="29"/>
      <c r="F844" s="29"/>
      <c r="G844" s="29"/>
      <c r="H844" s="29"/>
      <c r="I844" s="29"/>
      <c r="J844" s="29"/>
      <c r="K844" s="29"/>
      <c r="L844" s="29"/>
      <c r="M844" s="29"/>
      <c r="N844" s="29"/>
      <c r="O844" s="29"/>
      <c r="P844" s="29"/>
      <c r="Q844" s="29"/>
    </row>
    <row r="845">
      <c r="A845" s="29"/>
      <c r="B845" s="29"/>
      <c r="C845" s="29"/>
      <c r="D845" s="29"/>
      <c r="E845" s="29"/>
      <c r="F845" s="29"/>
      <c r="G845" s="29"/>
      <c r="H845" s="29"/>
      <c r="I845" s="29"/>
      <c r="J845" s="29"/>
      <c r="K845" s="29"/>
      <c r="L845" s="29"/>
      <c r="M845" s="29"/>
      <c r="N845" s="29"/>
      <c r="O845" s="29"/>
      <c r="P845" s="29"/>
      <c r="Q845" s="29"/>
    </row>
    <row r="846">
      <c r="A846" s="29"/>
      <c r="B846" s="29"/>
      <c r="C846" s="29"/>
      <c r="D846" s="29"/>
      <c r="E846" s="29"/>
      <c r="F846" s="29"/>
      <c r="G846" s="29"/>
      <c r="H846" s="29"/>
      <c r="I846" s="29"/>
      <c r="J846" s="29"/>
      <c r="K846" s="29"/>
      <c r="L846" s="29"/>
      <c r="M846" s="29"/>
      <c r="N846" s="29"/>
      <c r="O846" s="29"/>
      <c r="P846" s="29"/>
      <c r="Q846" s="29"/>
    </row>
    <row r="847">
      <c r="A847" s="29"/>
      <c r="B847" s="29"/>
      <c r="C847" s="29"/>
      <c r="D847" s="29"/>
      <c r="E847" s="29"/>
      <c r="F847" s="29"/>
      <c r="G847" s="29"/>
      <c r="H847" s="29"/>
      <c r="I847" s="29"/>
      <c r="J847" s="29"/>
      <c r="K847" s="29"/>
      <c r="L847" s="29"/>
      <c r="M847" s="29"/>
      <c r="N847" s="29"/>
      <c r="O847" s="29"/>
      <c r="P847" s="29"/>
      <c r="Q847" s="29"/>
    </row>
    <row r="848">
      <c r="A848" s="29"/>
      <c r="B848" s="29"/>
      <c r="C848" s="29"/>
      <c r="D848" s="29"/>
      <c r="E848" s="29"/>
      <c r="F848" s="29"/>
      <c r="G848" s="29"/>
      <c r="H848" s="29"/>
      <c r="I848" s="29"/>
      <c r="J848" s="29"/>
      <c r="K848" s="29"/>
      <c r="L848" s="29"/>
      <c r="M848" s="29"/>
      <c r="N848" s="29"/>
      <c r="O848" s="29"/>
      <c r="P848" s="29"/>
      <c r="Q848" s="29"/>
    </row>
    <row r="849">
      <c r="A849" s="29"/>
      <c r="B849" s="29"/>
      <c r="C849" s="29"/>
      <c r="D849" s="29"/>
      <c r="E849" s="29"/>
      <c r="F849" s="29"/>
      <c r="G849" s="29"/>
      <c r="H849" s="29"/>
      <c r="I849" s="29"/>
      <c r="J849" s="29"/>
      <c r="K849" s="29"/>
      <c r="L849" s="29"/>
      <c r="M849" s="29"/>
      <c r="N849" s="29"/>
      <c r="O849" s="29"/>
      <c r="P849" s="29"/>
      <c r="Q849" s="29"/>
    </row>
    <row r="850">
      <c r="A850" s="29"/>
      <c r="B850" s="29"/>
      <c r="C850" s="29"/>
      <c r="D850" s="29"/>
      <c r="E850" s="29"/>
      <c r="F850" s="29"/>
      <c r="G850" s="29"/>
      <c r="H850" s="29"/>
      <c r="I850" s="29"/>
      <c r="J850" s="29"/>
      <c r="K850" s="29"/>
      <c r="L850" s="29"/>
      <c r="M850" s="29"/>
      <c r="N850" s="29"/>
      <c r="O850" s="29"/>
      <c r="P850" s="29"/>
      <c r="Q850" s="29"/>
    </row>
    <row r="851">
      <c r="A851" s="29"/>
      <c r="B851" s="29"/>
      <c r="C851" s="29"/>
      <c r="D851" s="29"/>
      <c r="E851" s="29"/>
      <c r="F851" s="29"/>
      <c r="G851" s="29"/>
      <c r="H851" s="29"/>
      <c r="I851" s="29"/>
      <c r="J851" s="29"/>
      <c r="K851" s="29"/>
      <c r="L851" s="29"/>
      <c r="M851" s="29"/>
      <c r="N851" s="29"/>
      <c r="O851" s="29"/>
      <c r="P851" s="29"/>
      <c r="Q851" s="29"/>
    </row>
    <row r="852">
      <c r="A852" s="29"/>
      <c r="B852" s="29"/>
      <c r="C852" s="29"/>
      <c r="D852" s="29"/>
      <c r="E852" s="29"/>
      <c r="F852" s="29"/>
      <c r="G852" s="29"/>
      <c r="H852" s="29"/>
      <c r="I852" s="29"/>
      <c r="J852" s="29"/>
      <c r="K852" s="29"/>
      <c r="L852" s="29"/>
      <c r="M852" s="29"/>
      <c r="N852" s="29"/>
      <c r="O852" s="29"/>
      <c r="P852" s="29"/>
      <c r="Q852" s="29"/>
    </row>
    <row r="853">
      <c r="A853" s="29"/>
      <c r="B853" s="29"/>
      <c r="C853" s="29"/>
      <c r="D853" s="29"/>
      <c r="E853" s="29"/>
      <c r="F853" s="29"/>
      <c r="G853" s="29"/>
      <c r="H853" s="29"/>
      <c r="I853" s="29"/>
      <c r="J853" s="29"/>
      <c r="K853" s="29"/>
      <c r="L853" s="29"/>
      <c r="M853" s="29"/>
      <c r="N853" s="29"/>
      <c r="O853" s="29"/>
      <c r="P853" s="29"/>
      <c r="Q853" s="29"/>
    </row>
    <row r="854">
      <c r="A854" s="29"/>
      <c r="B854" s="29"/>
      <c r="C854" s="29"/>
      <c r="D854" s="29"/>
      <c r="E854" s="29"/>
      <c r="F854" s="29"/>
      <c r="G854" s="29"/>
      <c r="H854" s="29"/>
      <c r="I854" s="29"/>
      <c r="J854" s="29"/>
      <c r="K854" s="29"/>
      <c r="L854" s="29"/>
      <c r="M854" s="29"/>
      <c r="N854" s="29"/>
      <c r="O854" s="29"/>
      <c r="P854" s="29"/>
      <c r="Q854" s="29"/>
    </row>
    <row r="855">
      <c r="A855" s="29"/>
      <c r="B855" s="29"/>
      <c r="C855" s="29"/>
      <c r="D855" s="29"/>
      <c r="E855" s="29"/>
      <c r="F855" s="29"/>
      <c r="G855" s="29"/>
      <c r="H855" s="29"/>
      <c r="I855" s="29"/>
      <c r="J855" s="29"/>
      <c r="K855" s="29"/>
      <c r="L855" s="29"/>
      <c r="M855" s="29"/>
      <c r="N855" s="29"/>
      <c r="O855" s="29"/>
      <c r="P855" s="29"/>
      <c r="Q855" s="29"/>
    </row>
    <row r="856">
      <c r="A856" s="29"/>
      <c r="B856" s="29"/>
      <c r="C856" s="29"/>
      <c r="D856" s="29"/>
      <c r="E856" s="29"/>
      <c r="F856" s="29"/>
      <c r="G856" s="29"/>
      <c r="H856" s="29"/>
      <c r="I856" s="29"/>
      <c r="J856" s="29"/>
      <c r="K856" s="29"/>
      <c r="L856" s="29"/>
      <c r="M856" s="29"/>
      <c r="N856" s="29"/>
      <c r="O856" s="29"/>
      <c r="P856" s="29"/>
      <c r="Q856" s="29"/>
    </row>
    <row r="857">
      <c r="A857" s="29"/>
      <c r="B857" s="29"/>
      <c r="C857" s="29"/>
      <c r="D857" s="29"/>
      <c r="E857" s="29"/>
      <c r="F857" s="29"/>
      <c r="G857" s="29"/>
      <c r="H857" s="29"/>
      <c r="I857" s="29"/>
      <c r="J857" s="29"/>
      <c r="K857" s="29"/>
      <c r="L857" s="29"/>
      <c r="M857" s="29"/>
      <c r="N857" s="29"/>
      <c r="O857" s="29"/>
      <c r="P857" s="29"/>
      <c r="Q857" s="29"/>
    </row>
    <row r="858">
      <c r="A858" s="29"/>
      <c r="B858" s="29"/>
      <c r="C858" s="29"/>
      <c r="D858" s="29"/>
      <c r="E858" s="29"/>
      <c r="F858" s="29"/>
      <c r="G858" s="29"/>
      <c r="H858" s="29"/>
      <c r="I858" s="29"/>
      <c r="J858" s="29"/>
      <c r="K858" s="29"/>
      <c r="L858" s="29"/>
      <c r="M858" s="29"/>
      <c r="N858" s="29"/>
      <c r="O858" s="29"/>
      <c r="P858" s="29"/>
      <c r="Q858" s="29"/>
    </row>
    <row r="859">
      <c r="A859" s="29"/>
      <c r="B859" s="29"/>
      <c r="C859" s="29"/>
      <c r="D859" s="29"/>
      <c r="E859" s="29"/>
      <c r="F859" s="29"/>
      <c r="G859" s="29"/>
      <c r="H859" s="29"/>
      <c r="I859" s="29"/>
      <c r="J859" s="29"/>
      <c r="K859" s="29"/>
      <c r="L859" s="29"/>
      <c r="M859" s="29"/>
      <c r="N859" s="29"/>
      <c r="O859" s="29"/>
      <c r="P859" s="29"/>
      <c r="Q859" s="29"/>
    </row>
    <row r="860">
      <c r="A860" s="29"/>
      <c r="B860" s="29"/>
      <c r="C860" s="29"/>
      <c r="D860" s="29"/>
      <c r="E860" s="29"/>
      <c r="F860" s="29"/>
      <c r="G860" s="29"/>
      <c r="H860" s="29"/>
      <c r="I860" s="29"/>
      <c r="J860" s="29"/>
      <c r="K860" s="29"/>
      <c r="L860" s="29"/>
      <c r="M860" s="29"/>
      <c r="N860" s="29"/>
      <c r="O860" s="29"/>
      <c r="P860" s="29"/>
      <c r="Q860" s="29"/>
    </row>
    <row r="861">
      <c r="A861" s="29"/>
      <c r="B861" s="29"/>
      <c r="C861" s="29"/>
      <c r="D861" s="29"/>
      <c r="E861" s="29"/>
      <c r="F861" s="29"/>
      <c r="G861" s="29"/>
      <c r="H861" s="29"/>
      <c r="I861" s="29"/>
      <c r="J861" s="29"/>
      <c r="K861" s="29"/>
      <c r="L861" s="29"/>
      <c r="M861" s="29"/>
      <c r="N861" s="29"/>
      <c r="O861" s="29"/>
      <c r="P861" s="29"/>
      <c r="Q861" s="29"/>
    </row>
    <row r="862">
      <c r="A862" s="29"/>
      <c r="B862" s="29"/>
      <c r="C862" s="29"/>
      <c r="D862" s="29"/>
      <c r="E862" s="29"/>
      <c r="F862" s="29"/>
      <c r="G862" s="29"/>
      <c r="H862" s="29"/>
      <c r="I862" s="29"/>
      <c r="J862" s="29"/>
      <c r="K862" s="29"/>
      <c r="L862" s="29"/>
      <c r="M862" s="29"/>
      <c r="N862" s="29"/>
      <c r="O862" s="29"/>
      <c r="P862" s="29"/>
      <c r="Q862" s="29"/>
    </row>
    <row r="863">
      <c r="A863" s="29"/>
      <c r="B863" s="29"/>
      <c r="C863" s="29"/>
      <c r="D863" s="29"/>
      <c r="E863" s="29"/>
      <c r="F863" s="29"/>
      <c r="G863" s="29"/>
      <c r="H863" s="29"/>
      <c r="I863" s="29"/>
      <c r="J863" s="29"/>
      <c r="K863" s="29"/>
      <c r="L863" s="29"/>
      <c r="M863" s="29"/>
      <c r="N863" s="29"/>
      <c r="O863" s="29"/>
      <c r="P863" s="29"/>
      <c r="Q863" s="29"/>
    </row>
    <row r="864">
      <c r="A864" s="29"/>
      <c r="B864" s="29"/>
      <c r="C864" s="29"/>
      <c r="D864" s="29"/>
      <c r="E864" s="29"/>
      <c r="F864" s="29"/>
      <c r="G864" s="29"/>
      <c r="H864" s="29"/>
      <c r="I864" s="29"/>
      <c r="J864" s="29"/>
      <c r="K864" s="29"/>
      <c r="L864" s="29"/>
      <c r="M864" s="29"/>
      <c r="N864" s="29"/>
      <c r="O864" s="29"/>
      <c r="P864" s="29"/>
      <c r="Q864" s="29"/>
    </row>
    <row r="865">
      <c r="A865" s="29"/>
      <c r="B865" s="29"/>
      <c r="C865" s="29"/>
      <c r="D865" s="29"/>
      <c r="E865" s="29"/>
      <c r="F865" s="29"/>
      <c r="G865" s="29"/>
      <c r="H865" s="29"/>
      <c r="I865" s="29"/>
      <c r="J865" s="29"/>
      <c r="K865" s="29"/>
      <c r="L865" s="29"/>
      <c r="M865" s="29"/>
      <c r="N865" s="29"/>
      <c r="O865" s="29"/>
      <c r="P865" s="29"/>
      <c r="Q865" s="29"/>
    </row>
    <row r="866">
      <c r="A866" s="29"/>
      <c r="B866" s="29"/>
      <c r="C866" s="29"/>
      <c r="D866" s="29"/>
      <c r="E866" s="29"/>
      <c r="F866" s="29"/>
      <c r="G866" s="29"/>
      <c r="H866" s="29"/>
      <c r="I866" s="29"/>
      <c r="J866" s="29"/>
      <c r="K866" s="29"/>
      <c r="L866" s="29"/>
      <c r="M866" s="29"/>
      <c r="N866" s="29"/>
      <c r="O866" s="29"/>
      <c r="P866" s="29"/>
      <c r="Q866" s="29"/>
    </row>
    <row r="867">
      <c r="A867" s="29"/>
      <c r="B867" s="29"/>
      <c r="C867" s="29"/>
      <c r="D867" s="29"/>
      <c r="E867" s="29"/>
      <c r="F867" s="29"/>
      <c r="G867" s="29"/>
      <c r="H867" s="29"/>
      <c r="I867" s="29"/>
      <c r="J867" s="29"/>
      <c r="K867" s="29"/>
      <c r="L867" s="29"/>
      <c r="M867" s="29"/>
      <c r="N867" s="29"/>
      <c r="O867" s="29"/>
      <c r="P867" s="29"/>
      <c r="Q867" s="29"/>
    </row>
    <row r="868">
      <c r="A868" s="29"/>
      <c r="B868" s="29"/>
      <c r="C868" s="29"/>
      <c r="D868" s="29"/>
      <c r="E868" s="29"/>
      <c r="F868" s="29"/>
      <c r="G868" s="29"/>
      <c r="H868" s="29"/>
      <c r="I868" s="29"/>
      <c r="J868" s="29"/>
      <c r="K868" s="29"/>
      <c r="L868" s="29"/>
      <c r="M868" s="29"/>
      <c r="N868" s="29"/>
      <c r="O868" s="29"/>
      <c r="P868" s="29"/>
      <c r="Q868" s="29"/>
    </row>
    <row r="869">
      <c r="A869" s="29"/>
      <c r="B869" s="29"/>
      <c r="C869" s="29"/>
      <c r="D869" s="29"/>
      <c r="E869" s="29"/>
      <c r="F869" s="29"/>
      <c r="G869" s="29"/>
      <c r="H869" s="29"/>
      <c r="I869" s="29"/>
      <c r="J869" s="29"/>
      <c r="K869" s="29"/>
      <c r="L869" s="29"/>
      <c r="M869" s="29"/>
      <c r="N869" s="29"/>
      <c r="O869" s="29"/>
      <c r="P869" s="29"/>
      <c r="Q869" s="29"/>
    </row>
    <row r="870">
      <c r="A870" s="29"/>
      <c r="B870" s="29"/>
      <c r="C870" s="29"/>
      <c r="D870" s="29"/>
      <c r="E870" s="29"/>
      <c r="F870" s="29"/>
      <c r="G870" s="29"/>
      <c r="H870" s="29"/>
      <c r="I870" s="29"/>
      <c r="J870" s="29"/>
      <c r="K870" s="29"/>
      <c r="L870" s="29"/>
      <c r="M870" s="29"/>
      <c r="N870" s="29"/>
      <c r="O870" s="29"/>
      <c r="P870" s="29"/>
      <c r="Q870" s="29"/>
    </row>
    <row r="871">
      <c r="A871" s="29"/>
      <c r="B871" s="29"/>
      <c r="C871" s="29"/>
      <c r="D871" s="29"/>
      <c r="E871" s="29"/>
      <c r="F871" s="29"/>
      <c r="G871" s="29"/>
      <c r="H871" s="29"/>
      <c r="I871" s="29"/>
      <c r="J871" s="29"/>
      <c r="K871" s="29"/>
      <c r="L871" s="29"/>
      <c r="M871" s="29"/>
      <c r="N871" s="29"/>
      <c r="O871" s="29"/>
      <c r="P871" s="29"/>
      <c r="Q871" s="29"/>
    </row>
    <row r="872">
      <c r="A872" s="29"/>
      <c r="B872" s="29"/>
      <c r="C872" s="29"/>
      <c r="D872" s="29"/>
      <c r="E872" s="29"/>
      <c r="F872" s="29"/>
      <c r="G872" s="29"/>
      <c r="H872" s="29"/>
      <c r="I872" s="29"/>
      <c r="J872" s="29"/>
      <c r="K872" s="29"/>
      <c r="L872" s="29"/>
      <c r="M872" s="29"/>
      <c r="N872" s="29"/>
      <c r="O872" s="29"/>
      <c r="P872" s="29"/>
      <c r="Q872" s="29"/>
    </row>
    <row r="873">
      <c r="A873" s="29"/>
      <c r="B873" s="29"/>
      <c r="C873" s="29"/>
      <c r="D873" s="29"/>
      <c r="E873" s="29"/>
      <c r="F873" s="29"/>
      <c r="G873" s="29"/>
      <c r="H873" s="29"/>
      <c r="I873" s="29"/>
      <c r="J873" s="29"/>
      <c r="K873" s="29"/>
      <c r="L873" s="29"/>
      <c r="M873" s="29"/>
      <c r="N873" s="29"/>
      <c r="O873" s="29"/>
      <c r="P873" s="29"/>
      <c r="Q873" s="29"/>
    </row>
    <row r="874">
      <c r="A874" s="29"/>
      <c r="B874" s="29"/>
      <c r="C874" s="29"/>
      <c r="D874" s="29"/>
      <c r="E874" s="29"/>
      <c r="F874" s="29"/>
      <c r="G874" s="29"/>
      <c r="H874" s="29"/>
      <c r="I874" s="29"/>
      <c r="J874" s="29"/>
      <c r="K874" s="29"/>
      <c r="L874" s="29"/>
      <c r="M874" s="29"/>
      <c r="N874" s="29"/>
      <c r="O874" s="29"/>
      <c r="P874" s="29"/>
      <c r="Q874" s="29"/>
    </row>
    <row r="875">
      <c r="A875" s="29"/>
      <c r="B875" s="29"/>
      <c r="C875" s="29"/>
      <c r="D875" s="29"/>
      <c r="E875" s="29"/>
      <c r="F875" s="29"/>
      <c r="G875" s="29"/>
      <c r="H875" s="29"/>
      <c r="I875" s="29"/>
      <c r="J875" s="29"/>
      <c r="K875" s="29"/>
      <c r="L875" s="29"/>
      <c r="M875" s="29"/>
      <c r="N875" s="29"/>
      <c r="O875" s="29"/>
      <c r="P875" s="29"/>
      <c r="Q875" s="29"/>
    </row>
    <row r="876">
      <c r="A876" s="29"/>
      <c r="B876" s="29"/>
      <c r="C876" s="29"/>
      <c r="D876" s="29"/>
      <c r="E876" s="29"/>
      <c r="F876" s="29"/>
      <c r="G876" s="29"/>
      <c r="H876" s="29"/>
      <c r="I876" s="29"/>
      <c r="J876" s="29"/>
      <c r="K876" s="29"/>
      <c r="L876" s="29"/>
      <c r="M876" s="29"/>
      <c r="N876" s="29"/>
      <c r="O876" s="29"/>
      <c r="P876" s="29"/>
      <c r="Q876" s="29"/>
    </row>
    <row r="877">
      <c r="A877" s="29"/>
      <c r="B877" s="29"/>
      <c r="C877" s="29"/>
      <c r="D877" s="29"/>
      <c r="E877" s="29"/>
      <c r="F877" s="29"/>
      <c r="G877" s="29"/>
      <c r="H877" s="29"/>
      <c r="I877" s="29"/>
      <c r="J877" s="29"/>
      <c r="K877" s="29"/>
      <c r="L877" s="29"/>
      <c r="M877" s="29"/>
      <c r="N877" s="29"/>
      <c r="O877" s="29"/>
      <c r="P877" s="29"/>
      <c r="Q877" s="29"/>
    </row>
    <row r="878">
      <c r="A878" s="29"/>
      <c r="B878" s="29"/>
      <c r="C878" s="29"/>
      <c r="D878" s="29"/>
      <c r="E878" s="29"/>
      <c r="F878" s="29"/>
      <c r="G878" s="29"/>
      <c r="H878" s="29"/>
      <c r="I878" s="29"/>
      <c r="J878" s="29"/>
      <c r="K878" s="29"/>
      <c r="L878" s="29"/>
      <c r="M878" s="29"/>
      <c r="N878" s="29"/>
      <c r="O878" s="29"/>
      <c r="P878" s="29"/>
      <c r="Q878" s="29"/>
    </row>
    <row r="879">
      <c r="A879" s="29"/>
      <c r="B879" s="29"/>
      <c r="C879" s="29"/>
      <c r="D879" s="29"/>
      <c r="E879" s="29"/>
      <c r="F879" s="29"/>
      <c r="G879" s="29"/>
      <c r="H879" s="29"/>
      <c r="I879" s="29"/>
      <c r="J879" s="29"/>
      <c r="K879" s="29"/>
      <c r="L879" s="29"/>
      <c r="M879" s="29"/>
      <c r="N879" s="29"/>
      <c r="O879" s="29"/>
      <c r="P879" s="29"/>
      <c r="Q879" s="29"/>
    </row>
    <row r="880">
      <c r="A880" s="29"/>
      <c r="B880" s="29"/>
      <c r="C880" s="29"/>
      <c r="D880" s="29"/>
      <c r="E880" s="29"/>
      <c r="F880" s="29"/>
      <c r="G880" s="29"/>
      <c r="H880" s="29"/>
      <c r="I880" s="29"/>
      <c r="J880" s="29"/>
      <c r="K880" s="29"/>
      <c r="L880" s="29"/>
      <c r="M880" s="29"/>
      <c r="N880" s="29"/>
      <c r="O880" s="29"/>
      <c r="P880" s="29"/>
      <c r="Q880" s="29"/>
    </row>
    <row r="881">
      <c r="A881" s="29"/>
      <c r="B881" s="29"/>
      <c r="C881" s="29"/>
      <c r="D881" s="29"/>
      <c r="E881" s="29"/>
      <c r="F881" s="29"/>
      <c r="G881" s="29"/>
      <c r="H881" s="29"/>
      <c r="I881" s="29"/>
      <c r="J881" s="29"/>
      <c r="K881" s="29"/>
      <c r="L881" s="29"/>
      <c r="M881" s="29"/>
      <c r="N881" s="29"/>
      <c r="O881" s="29"/>
      <c r="P881" s="29"/>
      <c r="Q881" s="29"/>
    </row>
    <row r="882">
      <c r="A882" s="29"/>
      <c r="B882" s="29"/>
      <c r="C882" s="29"/>
      <c r="D882" s="29"/>
      <c r="E882" s="29"/>
      <c r="F882" s="29"/>
      <c r="G882" s="29"/>
      <c r="H882" s="29"/>
      <c r="I882" s="29"/>
      <c r="J882" s="29"/>
      <c r="K882" s="29"/>
      <c r="L882" s="29"/>
      <c r="M882" s="29"/>
      <c r="N882" s="29"/>
      <c r="O882" s="29"/>
      <c r="P882" s="29"/>
      <c r="Q882" s="29"/>
    </row>
    <row r="883">
      <c r="A883" s="29"/>
      <c r="B883" s="29"/>
      <c r="C883" s="29"/>
      <c r="D883" s="29"/>
      <c r="E883" s="29"/>
      <c r="F883" s="29"/>
      <c r="G883" s="29"/>
      <c r="H883" s="29"/>
      <c r="I883" s="29"/>
      <c r="J883" s="29"/>
      <c r="K883" s="29"/>
      <c r="L883" s="29"/>
      <c r="M883" s="29"/>
      <c r="N883" s="29"/>
      <c r="O883" s="29"/>
      <c r="P883" s="29"/>
      <c r="Q883" s="29"/>
    </row>
    <row r="884">
      <c r="A884" s="29"/>
      <c r="B884" s="29"/>
      <c r="C884" s="29"/>
      <c r="D884" s="29"/>
      <c r="E884" s="29"/>
      <c r="F884" s="29"/>
      <c r="G884" s="29"/>
      <c r="H884" s="29"/>
      <c r="I884" s="29"/>
      <c r="J884" s="29"/>
      <c r="K884" s="29"/>
      <c r="L884" s="29"/>
      <c r="M884" s="29"/>
      <c r="N884" s="29"/>
      <c r="O884" s="29"/>
      <c r="P884" s="29"/>
      <c r="Q884" s="29"/>
    </row>
    <row r="885">
      <c r="A885" s="29"/>
      <c r="B885" s="29"/>
      <c r="C885" s="29"/>
      <c r="D885" s="29"/>
      <c r="E885" s="29"/>
      <c r="F885" s="29"/>
      <c r="G885" s="29"/>
      <c r="H885" s="29"/>
      <c r="I885" s="29"/>
      <c r="J885" s="29"/>
      <c r="K885" s="29"/>
      <c r="L885" s="29"/>
      <c r="M885" s="29"/>
      <c r="N885" s="29"/>
      <c r="O885" s="29"/>
      <c r="P885" s="29"/>
      <c r="Q885" s="29"/>
    </row>
    <row r="886">
      <c r="A886" s="29"/>
      <c r="B886" s="29"/>
      <c r="C886" s="29"/>
      <c r="D886" s="29"/>
      <c r="E886" s="29"/>
      <c r="F886" s="29"/>
      <c r="G886" s="29"/>
      <c r="H886" s="29"/>
      <c r="I886" s="29"/>
      <c r="J886" s="29"/>
      <c r="K886" s="29"/>
      <c r="L886" s="29"/>
      <c r="M886" s="29"/>
      <c r="N886" s="29"/>
      <c r="O886" s="29"/>
      <c r="P886" s="29"/>
      <c r="Q886" s="29"/>
    </row>
    <row r="887">
      <c r="A887" s="29"/>
      <c r="B887" s="29"/>
      <c r="C887" s="29"/>
      <c r="D887" s="29"/>
      <c r="E887" s="29"/>
      <c r="F887" s="29"/>
      <c r="G887" s="29"/>
      <c r="H887" s="29"/>
      <c r="I887" s="29"/>
      <c r="J887" s="29"/>
      <c r="K887" s="29"/>
      <c r="L887" s="29"/>
      <c r="M887" s="29"/>
      <c r="N887" s="29"/>
      <c r="O887" s="29"/>
      <c r="P887" s="29"/>
      <c r="Q887" s="29"/>
    </row>
    <row r="888">
      <c r="A888" s="29"/>
      <c r="B888" s="29"/>
      <c r="C888" s="29"/>
      <c r="D888" s="29"/>
      <c r="E888" s="29"/>
      <c r="F888" s="29"/>
      <c r="G888" s="29"/>
      <c r="H888" s="29"/>
      <c r="I888" s="29"/>
      <c r="J888" s="29"/>
      <c r="K888" s="29"/>
      <c r="L888" s="29"/>
      <c r="M888" s="29"/>
      <c r="N888" s="29"/>
      <c r="O888" s="29"/>
      <c r="P888" s="29"/>
      <c r="Q888" s="29"/>
    </row>
    <row r="889">
      <c r="A889" s="29"/>
      <c r="B889" s="29"/>
      <c r="C889" s="29"/>
      <c r="D889" s="29"/>
      <c r="E889" s="29"/>
      <c r="F889" s="29"/>
      <c r="G889" s="29"/>
      <c r="H889" s="29"/>
      <c r="I889" s="29"/>
      <c r="J889" s="29"/>
      <c r="K889" s="29"/>
      <c r="L889" s="29"/>
      <c r="M889" s="29"/>
      <c r="N889" s="29"/>
      <c r="O889" s="29"/>
      <c r="P889" s="29"/>
      <c r="Q889" s="29"/>
    </row>
    <row r="890">
      <c r="A890" s="29"/>
      <c r="B890" s="29"/>
      <c r="C890" s="29"/>
      <c r="D890" s="29"/>
      <c r="E890" s="29"/>
      <c r="F890" s="29"/>
      <c r="G890" s="29"/>
      <c r="H890" s="29"/>
      <c r="I890" s="29"/>
      <c r="J890" s="29"/>
      <c r="K890" s="29"/>
      <c r="L890" s="29"/>
      <c r="M890" s="29"/>
      <c r="N890" s="29"/>
      <c r="O890" s="29"/>
      <c r="P890" s="29"/>
      <c r="Q890" s="29"/>
    </row>
    <row r="891">
      <c r="A891" s="29"/>
      <c r="B891" s="29"/>
      <c r="C891" s="29"/>
      <c r="D891" s="29"/>
      <c r="E891" s="29"/>
      <c r="F891" s="29"/>
      <c r="G891" s="29"/>
      <c r="H891" s="29"/>
      <c r="I891" s="29"/>
      <c r="J891" s="29"/>
      <c r="K891" s="29"/>
      <c r="L891" s="29"/>
      <c r="M891" s="29"/>
      <c r="N891" s="29"/>
      <c r="O891" s="29"/>
      <c r="P891" s="29"/>
      <c r="Q891" s="29"/>
    </row>
    <row r="892">
      <c r="A892" s="29"/>
      <c r="B892" s="29"/>
      <c r="C892" s="29"/>
      <c r="D892" s="29"/>
      <c r="E892" s="29"/>
      <c r="F892" s="29"/>
      <c r="G892" s="29"/>
      <c r="H892" s="29"/>
      <c r="I892" s="29"/>
      <c r="J892" s="29"/>
      <c r="K892" s="29"/>
      <c r="L892" s="29"/>
      <c r="M892" s="29"/>
      <c r="N892" s="29"/>
      <c r="O892" s="29"/>
      <c r="P892" s="29"/>
      <c r="Q892" s="29"/>
    </row>
    <row r="893">
      <c r="A893" s="29"/>
      <c r="B893" s="29"/>
      <c r="C893" s="29"/>
      <c r="D893" s="29"/>
      <c r="E893" s="29"/>
      <c r="F893" s="29"/>
      <c r="G893" s="29"/>
      <c r="H893" s="29"/>
      <c r="I893" s="29"/>
      <c r="J893" s="29"/>
      <c r="K893" s="29"/>
      <c r="L893" s="29"/>
      <c r="M893" s="29"/>
      <c r="N893" s="29"/>
      <c r="O893" s="29"/>
      <c r="P893" s="29"/>
      <c r="Q893" s="29"/>
    </row>
    <row r="894">
      <c r="A894" s="29"/>
      <c r="B894" s="29"/>
      <c r="C894" s="29"/>
      <c r="D894" s="29"/>
      <c r="E894" s="29"/>
      <c r="F894" s="29"/>
      <c r="G894" s="29"/>
      <c r="H894" s="29"/>
      <c r="I894" s="29"/>
      <c r="J894" s="29"/>
      <c r="K894" s="29"/>
      <c r="L894" s="29"/>
      <c r="M894" s="29"/>
      <c r="N894" s="29"/>
      <c r="O894" s="29"/>
      <c r="P894" s="29"/>
      <c r="Q894" s="29"/>
    </row>
    <row r="895">
      <c r="A895" s="29"/>
      <c r="B895" s="29"/>
      <c r="C895" s="29"/>
      <c r="D895" s="29"/>
      <c r="E895" s="29"/>
      <c r="F895" s="29"/>
      <c r="G895" s="29"/>
      <c r="H895" s="29"/>
      <c r="I895" s="29"/>
      <c r="J895" s="29"/>
      <c r="K895" s="29"/>
      <c r="L895" s="29"/>
      <c r="M895" s="29"/>
      <c r="N895" s="29"/>
      <c r="O895" s="29"/>
      <c r="P895" s="29"/>
      <c r="Q895" s="29"/>
    </row>
    <row r="896">
      <c r="A896" s="29"/>
      <c r="B896" s="29"/>
      <c r="C896" s="29"/>
      <c r="D896" s="29"/>
      <c r="E896" s="29"/>
      <c r="F896" s="29"/>
      <c r="G896" s="29"/>
      <c r="H896" s="29"/>
      <c r="I896" s="29"/>
      <c r="J896" s="29"/>
      <c r="K896" s="29"/>
      <c r="L896" s="29"/>
      <c r="M896" s="29"/>
      <c r="N896" s="29"/>
      <c r="O896" s="29"/>
      <c r="P896" s="29"/>
      <c r="Q896" s="29"/>
    </row>
    <row r="897">
      <c r="A897" s="29"/>
      <c r="B897" s="29"/>
      <c r="C897" s="29"/>
      <c r="D897" s="29"/>
      <c r="E897" s="29"/>
      <c r="F897" s="29"/>
      <c r="G897" s="29"/>
      <c r="H897" s="29"/>
      <c r="I897" s="29"/>
      <c r="J897" s="29"/>
      <c r="K897" s="29"/>
      <c r="L897" s="29"/>
      <c r="M897" s="29"/>
      <c r="N897" s="29"/>
      <c r="O897" s="29"/>
      <c r="P897" s="29"/>
      <c r="Q897" s="29"/>
    </row>
    <row r="898">
      <c r="A898" s="29"/>
      <c r="B898" s="29"/>
      <c r="C898" s="29"/>
      <c r="D898" s="29"/>
      <c r="E898" s="29"/>
      <c r="F898" s="29"/>
      <c r="G898" s="29"/>
      <c r="H898" s="29"/>
      <c r="I898" s="29"/>
      <c r="J898" s="29"/>
      <c r="K898" s="29"/>
      <c r="L898" s="29"/>
      <c r="M898" s="29"/>
      <c r="N898" s="29"/>
      <c r="O898" s="29"/>
      <c r="P898" s="29"/>
      <c r="Q898" s="29"/>
    </row>
    <row r="899">
      <c r="A899" s="29"/>
      <c r="B899" s="29"/>
      <c r="C899" s="29"/>
      <c r="D899" s="29"/>
      <c r="E899" s="29"/>
      <c r="F899" s="29"/>
      <c r="G899" s="29"/>
      <c r="H899" s="29"/>
      <c r="I899" s="29"/>
      <c r="J899" s="29"/>
      <c r="K899" s="29"/>
      <c r="L899" s="29"/>
      <c r="M899" s="29"/>
      <c r="N899" s="29"/>
      <c r="O899" s="29"/>
      <c r="P899" s="29"/>
      <c r="Q899" s="29"/>
    </row>
    <row r="900">
      <c r="A900" s="29"/>
      <c r="B900" s="29"/>
      <c r="C900" s="29"/>
      <c r="D900" s="29"/>
      <c r="E900" s="29"/>
      <c r="F900" s="29"/>
      <c r="G900" s="29"/>
      <c r="H900" s="29"/>
      <c r="I900" s="29"/>
      <c r="J900" s="29"/>
      <c r="K900" s="29"/>
      <c r="L900" s="29"/>
      <c r="M900" s="29"/>
      <c r="N900" s="29"/>
      <c r="O900" s="29"/>
      <c r="P900" s="29"/>
      <c r="Q900" s="29"/>
    </row>
    <row r="901">
      <c r="A901" s="29"/>
      <c r="B901" s="29"/>
      <c r="C901" s="29"/>
      <c r="D901" s="29"/>
      <c r="E901" s="29"/>
      <c r="F901" s="29"/>
      <c r="G901" s="29"/>
      <c r="H901" s="29"/>
      <c r="I901" s="29"/>
      <c r="J901" s="29"/>
      <c r="K901" s="29"/>
      <c r="L901" s="29"/>
      <c r="M901" s="29"/>
      <c r="N901" s="29"/>
      <c r="O901" s="29"/>
      <c r="P901" s="29"/>
      <c r="Q901" s="29"/>
    </row>
    <row r="902">
      <c r="A902" s="29"/>
      <c r="B902" s="29"/>
      <c r="C902" s="29"/>
      <c r="D902" s="29"/>
      <c r="E902" s="29"/>
      <c r="F902" s="29"/>
      <c r="G902" s="29"/>
      <c r="H902" s="29"/>
      <c r="I902" s="29"/>
      <c r="J902" s="29"/>
      <c r="K902" s="29"/>
      <c r="L902" s="29"/>
      <c r="M902" s="29"/>
      <c r="N902" s="29"/>
      <c r="O902" s="29"/>
      <c r="P902" s="29"/>
      <c r="Q902" s="29"/>
    </row>
    <row r="903">
      <c r="A903" s="29"/>
      <c r="B903" s="29"/>
      <c r="C903" s="29"/>
      <c r="D903" s="29"/>
      <c r="E903" s="29"/>
      <c r="F903" s="29"/>
      <c r="G903" s="29"/>
      <c r="H903" s="29"/>
      <c r="I903" s="29"/>
      <c r="J903" s="29"/>
      <c r="K903" s="29"/>
      <c r="L903" s="29"/>
      <c r="M903" s="29"/>
      <c r="N903" s="29"/>
      <c r="O903" s="29"/>
      <c r="P903" s="29"/>
      <c r="Q903" s="29"/>
    </row>
    <row r="904">
      <c r="A904" s="29"/>
      <c r="B904" s="29"/>
      <c r="C904" s="29"/>
      <c r="D904" s="29"/>
      <c r="E904" s="29"/>
      <c r="F904" s="29"/>
      <c r="G904" s="29"/>
      <c r="H904" s="29"/>
      <c r="I904" s="29"/>
      <c r="J904" s="29"/>
      <c r="K904" s="29"/>
      <c r="L904" s="29"/>
      <c r="M904" s="29"/>
      <c r="N904" s="29"/>
      <c r="O904" s="29"/>
      <c r="P904" s="29"/>
      <c r="Q904" s="29"/>
    </row>
    <row r="905">
      <c r="A905" s="29"/>
      <c r="B905" s="29"/>
      <c r="C905" s="29"/>
      <c r="D905" s="29"/>
      <c r="E905" s="29"/>
      <c r="F905" s="29"/>
      <c r="G905" s="29"/>
      <c r="H905" s="29"/>
      <c r="I905" s="29"/>
      <c r="J905" s="29"/>
      <c r="K905" s="29"/>
      <c r="L905" s="29"/>
      <c r="M905" s="29"/>
      <c r="N905" s="29"/>
      <c r="O905" s="29"/>
      <c r="P905" s="29"/>
      <c r="Q905" s="29"/>
    </row>
    <row r="906">
      <c r="A906" s="29"/>
      <c r="B906" s="29"/>
      <c r="C906" s="29"/>
      <c r="D906" s="29"/>
      <c r="E906" s="29"/>
      <c r="F906" s="29"/>
      <c r="G906" s="29"/>
      <c r="H906" s="29"/>
      <c r="I906" s="29"/>
      <c r="J906" s="29"/>
      <c r="K906" s="29"/>
      <c r="L906" s="29"/>
      <c r="M906" s="29"/>
      <c r="N906" s="29"/>
      <c r="O906" s="29"/>
      <c r="P906" s="29"/>
      <c r="Q906" s="29"/>
    </row>
    <row r="907">
      <c r="A907" s="29"/>
      <c r="B907" s="29"/>
      <c r="C907" s="29"/>
      <c r="D907" s="29"/>
      <c r="E907" s="29"/>
      <c r="F907" s="29"/>
      <c r="G907" s="29"/>
      <c r="H907" s="29"/>
      <c r="I907" s="29"/>
      <c r="J907" s="29"/>
      <c r="K907" s="29"/>
      <c r="L907" s="29"/>
      <c r="M907" s="29"/>
      <c r="N907" s="29"/>
      <c r="O907" s="29"/>
      <c r="P907" s="29"/>
      <c r="Q907" s="29"/>
    </row>
    <row r="908">
      <c r="A908" s="29"/>
      <c r="B908" s="29"/>
      <c r="C908" s="29"/>
      <c r="D908" s="29"/>
      <c r="E908" s="29"/>
      <c r="F908" s="29"/>
      <c r="G908" s="29"/>
      <c r="H908" s="29"/>
      <c r="I908" s="29"/>
      <c r="J908" s="29"/>
      <c r="K908" s="29"/>
      <c r="L908" s="29"/>
      <c r="M908" s="29"/>
      <c r="N908" s="29"/>
      <c r="O908" s="29"/>
      <c r="P908" s="29"/>
      <c r="Q908" s="29"/>
    </row>
    <row r="909">
      <c r="A909" s="29"/>
      <c r="B909" s="29"/>
      <c r="C909" s="29"/>
      <c r="D909" s="29"/>
      <c r="E909" s="29"/>
      <c r="F909" s="29"/>
      <c r="G909" s="29"/>
      <c r="H909" s="29"/>
      <c r="I909" s="29"/>
      <c r="J909" s="29"/>
      <c r="K909" s="29"/>
      <c r="L909" s="29"/>
      <c r="M909" s="29"/>
      <c r="N909" s="29"/>
      <c r="O909" s="29"/>
      <c r="P909" s="29"/>
      <c r="Q909" s="29"/>
    </row>
    <row r="910">
      <c r="A910" s="29"/>
      <c r="B910" s="29"/>
      <c r="C910" s="29"/>
      <c r="D910" s="29"/>
      <c r="E910" s="29"/>
      <c r="F910" s="29"/>
      <c r="G910" s="29"/>
      <c r="H910" s="29"/>
      <c r="I910" s="29"/>
      <c r="J910" s="29"/>
      <c r="K910" s="29"/>
      <c r="L910" s="29"/>
      <c r="M910" s="29"/>
      <c r="N910" s="29"/>
      <c r="O910" s="29"/>
      <c r="P910" s="29"/>
      <c r="Q910" s="29"/>
    </row>
    <row r="911">
      <c r="A911" s="29"/>
      <c r="B911" s="29"/>
      <c r="C911" s="29"/>
      <c r="D911" s="29"/>
      <c r="E911" s="29"/>
      <c r="F911" s="29"/>
      <c r="G911" s="29"/>
      <c r="H911" s="29"/>
      <c r="I911" s="29"/>
      <c r="J911" s="29"/>
      <c r="K911" s="29"/>
      <c r="L911" s="29"/>
      <c r="M911" s="29"/>
      <c r="N911" s="29"/>
      <c r="O911" s="29"/>
      <c r="P911" s="29"/>
      <c r="Q911" s="29"/>
    </row>
    <row r="912">
      <c r="A912" s="29"/>
      <c r="B912" s="29"/>
      <c r="C912" s="29"/>
      <c r="D912" s="29"/>
      <c r="E912" s="29"/>
      <c r="F912" s="29"/>
      <c r="G912" s="29"/>
      <c r="H912" s="29"/>
      <c r="I912" s="29"/>
      <c r="J912" s="29"/>
      <c r="K912" s="29"/>
      <c r="L912" s="29"/>
      <c r="M912" s="29"/>
      <c r="N912" s="29"/>
      <c r="O912" s="29"/>
      <c r="P912" s="29"/>
      <c r="Q912" s="29"/>
    </row>
    <row r="913">
      <c r="A913" s="29"/>
      <c r="B913" s="29"/>
      <c r="C913" s="29"/>
      <c r="D913" s="29"/>
      <c r="E913" s="29"/>
      <c r="F913" s="29"/>
      <c r="G913" s="29"/>
      <c r="H913" s="29"/>
      <c r="I913" s="29"/>
      <c r="J913" s="29"/>
      <c r="K913" s="29"/>
      <c r="L913" s="29"/>
      <c r="M913" s="29"/>
      <c r="N913" s="29"/>
      <c r="O913" s="29"/>
      <c r="P913" s="29"/>
      <c r="Q913" s="29"/>
    </row>
    <row r="914">
      <c r="A914" s="29"/>
      <c r="B914" s="29"/>
      <c r="C914" s="29"/>
      <c r="D914" s="29"/>
      <c r="E914" s="29"/>
      <c r="F914" s="29"/>
      <c r="G914" s="29"/>
      <c r="H914" s="29"/>
      <c r="I914" s="29"/>
      <c r="J914" s="29"/>
      <c r="K914" s="29"/>
      <c r="L914" s="29"/>
      <c r="M914" s="29"/>
      <c r="N914" s="29"/>
      <c r="O914" s="29"/>
      <c r="P914" s="29"/>
      <c r="Q914" s="29"/>
    </row>
    <row r="915">
      <c r="A915" s="29"/>
      <c r="B915" s="29"/>
      <c r="C915" s="29"/>
      <c r="D915" s="29"/>
      <c r="E915" s="29"/>
      <c r="F915" s="29"/>
      <c r="G915" s="29"/>
      <c r="H915" s="29"/>
      <c r="I915" s="29"/>
      <c r="J915" s="29"/>
      <c r="K915" s="29"/>
      <c r="L915" s="29"/>
      <c r="M915" s="29"/>
      <c r="N915" s="29"/>
      <c r="O915" s="29"/>
      <c r="P915" s="29"/>
      <c r="Q915" s="29"/>
    </row>
    <row r="916">
      <c r="A916" s="29"/>
      <c r="B916" s="29"/>
      <c r="C916" s="29"/>
      <c r="D916" s="29"/>
      <c r="E916" s="29"/>
      <c r="F916" s="29"/>
      <c r="G916" s="29"/>
      <c r="H916" s="29"/>
      <c r="I916" s="29"/>
      <c r="J916" s="29"/>
      <c r="K916" s="29"/>
      <c r="L916" s="29"/>
      <c r="M916" s="29"/>
      <c r="N916" s="29"/>
      <c r="O916" s="29"/>
      <c r="P916" s="29"/>
      <c r="Q916" s="29"/>
    </row>
    <row r="917">
      <c r="A917" s="29"/>
      <c r="B917" s="29"/>
      <c r="C917" s="29"/>
      <c r="D917" s="29"/>
      <c r="E917" s="29"/>
      <c r="F917" s="29"/>
      <c r="G917" s="29"/>
      <c r="H917" s="29"/>
      <c r="I917" s="29"/>
      <c r="J917" s="29"/>
      <c r="K917" s="29"/>
      <c r="L917" s="29"/>
      <c r="M917" s="29"/>
      <c r="N917" s="29"/>
      <c r="O917" s="29"/>
      <c r="P917" s="29"/>
      <c r="Q917" s="29"/>
    </row>
    <row r="918">
      <c r="A918" s="29"/>
      <c r="B918" s="29"/>
      <c r="C918" s="29"/>
      <c r="D918" s="29"/>
      <c r="E918" s="29"/>
      <c r="F918" s="29"/>
      <c r="G918" s="29"/>
      <c r="H918" s="29"/>
      <c r="I918" s="29"/>
      <c r="J918" s="29"/>
      <c r="K918" s="29"/>
      <c r="L918" s="29"/>
      <c r="M918" s="29"/>
      <c r="N918" s="29"/>
      <c r="O918" s="29"/>
      <c r="P918" s="29"/>
      <c r="Q918" s="29"/>
    </row>
    <row r="919">
      <c r="A919" s="29"/>
      <c r="B919" s="29"/>
      <c r="C919" s="29"/>
      <c r="D919" s="29"/>
      <c r="E919" s="29"/>
      <c r="F919" s="29"/>
      <c r="G919" s="29"/>
      <c r="H919" s="29"/>
      <c r="I919" s="29"/>
      <c r="J919" s="29"/>
      <c r="K919" s="29"/>
      <c r="L919" s="29"/>
      <c r="M919" s="29"/>
      <c r="N919" s="29"/>
      <c r="O919" s="29"/>
      <c r="P919" s="29"/>
      <c r="Q919" s="29"/>
    </row>
    <row r="920">
      <c r="A920" s="29"/>
      <c r="B920" s="29"/>
      <c r="C920" s="29"/>
      <c r="D920" s="29"/>
      <c r="E920" s="29"/>
      <c r="F920" s="29"/>
      <c r="G920" s="29"/>
      <c r="H920" s="29"/>
      <c r="I920" s="29"/>
      <c r="J920" s="29"/>
      <c r="K920" s="29"/>
      <c r="L920" s="29"/>
      <c r="M920" s="29"/>
      <c r="N920" s="29"/>
      <c r="O920" s="29"/>
      <c r="P920" s="29"/>
      <c r="Q920" s="29"/>
    </row>
    <row r="921">
      <c r="A921" s="29"/>
      <c r="B921" s="29"/>
      <c r="C921" s="29"/>
      <c r="D921" s="29"/>
      <c r="E921" s="29"/>
      <c r="F921" s="29"/>
      <c r="G921" s="29"/>
      <c r="H921" s="29"/>
      <c r="I921" s="29"/>
      <c r="J921" s="29"/>
      <c r="K921" s="29"/>
      <c r="L921" s="29"/>
      <c r="M921" s="29"/>
      <c r="N921" s="29"/>
      <c r="O921" s="29"/>
      <c r="P921" s="29"/>
      <c r="Q921" s="29"/>
    </row>
    <row r="922">
      <c r="A922" s="29"/>
      <c r="B922" s="29"/>
      <c r="C922" s="29"/>
      <c r="D922" s="29"/>
      <c r="E922" s="29"/>
      <c r="F922" s="29"/>
      <c r="G922" s="29"/>
      <c r="H922" s="29"/>
      <c r="I922" s="29"/>
      <c r="J922" s="29"/>
      <c r="K922" s="29"/>
      <c r="L922" s="29"/>
      <c r="M922" s="29"/>
      <c r="N922" s="29"/>
      <c r="O922" s="29"/>
      <c r="P922" s="29"/>
      <c r="Q922" s="29"/>
    </row>
    <row r="923">
      <c r="A923" s="29"/>
      <c r="B923" s="29"/>
      <c r="C923" s="29"/>
      <c r="D923" s="29"/>
      <c r="E923" s="29"/>
      <c r="F923" s="29"/>
      <c r="G923" s="29"/>
      <c r="H923" s="29"/>
      <c r="I923" s="29"/>
      <c r="J923" s="29"/>
      <c r="K923" s="29"/>
      <c r="L923" s="29"/>
      <c r="M923" s="29"/>
      <c r="N923" s="29"/>
      <c r="O923" s="29"/>
      <c r="P923" s="29"/>
      <c r="Q923" s="29"/>
    </row>
    <row r="924">
      <c r="A924" s="29"/>
      <c r="B924" s="29"/>
      <c r="C924" s="29"/>
      <c r="D924" s="29"/>
      <c r="E924" s="29"/>
      <c r="F924" s="29"/>
      <c r="G924" s="29"/>
      <c r="H924" s="29"/>
      <c r="I924" s="29"/>
      <c r="J924" s="29"/>
      <c r="K924" s="29"/>
      <c r="L924" s="29"/>
      <c r="M924" s="29"/>
      <c r="N924" s="29"/>
      <c r="O924" s="29"/>
      <c r="P924" s="29"/>
      <c r="Q924" s="29"/>
    </row>
    <row r="925">
      <c r="A925" s="29"/>
      <c r="B925" s="29"/>
      <c r="C925" s="29"/>
      <c r="D925" s="29"/>
      <c r="E925" s="29"/>
      <c r="F925" s="29"/>
      <c r="G925" s="29"/>
      <c r="H925" s="29"/>
      <c r="I925" s="29"/>
      <c r="J925" s="29"/>
      <c r="K925" s="29"/>
      <c r="L925" s="29"/>
      <c r="M925" s="29"/>
      <c r="N925" s="29"/>
      <c r="O925" s="29"/>
      <c r="P925" s="29"/>
      <c r="Q925" s="29"/>
    </row>
    <row r="926">
      <c r="A926" s="29"/>
      <c r="B926" s="29"/>
      <c r="C926" s="29"/>
      <c r="D926" s="29"/>
      <c r="E926" s="29"/>
      <c r="F926" s="29"/>
      <c r="G926" s="29"/>
      <c r="H926" s="29"/>
      <c r="I926" s="29"/>
      <c r="J926" s="29"/>
      <c r="K926" s="29"/>
      <c r="L926" s="29"/>
      <c r="M926" s="29"/>
      <c r="N926" s="29"/>
      <c r="O926" s="29"/>
      <c r="P926" s="29"/>
      <c r="Q926" s="29"/>
    </row>
    <row r="927">
      <c r="A927" s="29"/>
      <c r="B927" s="29"/>
      <c r="C927" s="29"/>
      <c r="D927" s="29"/>
      <c r="E927" s="29"/>
      <c r="F927" s="29"/>
      <c r="G927" s="29"/>
      <c r="H927" s="29"/>
      <c r="I927" s="29"/>
      <c r="J927" s="29"/>
      <c r="K927" s="29"/>
      <c r="L927" s="29"/>
      <c r="M927" s="29"/>
      <c r="N927" s="29"/>
      <c r="O927" s="29"/>
      <c r="P927" s="29"/>
      <c r="Q927" s="29"/>
    </row>
    <row r="928">
      <c r="A928" s="29"/>
      <c r="B928" s="29"/>
      <c r="C928" s="29"/>
      <c r="D928" s="29"/>
      <c r="E928" s="29"/>
      <c r="F928" s="29"/>
      <c r="G928" s="29"/>
      <c r="H928" s="29"/>
      <c r="I928" s="29"/>
      <c r="J928" s="29"/>
      <c r="K928" s="29"/>
      <c r="L928" s="29"/>
      <c r="M928" s="29"/>
      <c r="N928" s="29"/>
      <c r="O928" s="29"/>
      <c r="P928" s="29"/>
      <c r="Q928" s="29"/>
    </row>
    <row r="929">
      <c r="A929" s="29"/>
      <c r="B929" s="29"/>
      <c r="C929" s="29"/>
      <c r="D929" s="29"/>
      <c r="E929" s="29"/>
      <c r="F929" s="29"/>
      <c r="G929" s="29"/>
      <c r="H929" s="29"/>
      <c r="I929" s="29"/>
      <c r="J929" s="29"/>
      <c r="K929" s="29"/>
      <c r="L929" s="29"/>
      <c r="M929" s="29"/>
      <c r="N929" s="29"/>
      <c r="O929" s="29"/>
      <c r="P929" s="29"/>
      <c r="Q929" s="29"/>
    </row>
    <row r="930">
      <c r="A930" s="29"/>
      <c r="B930" s="29"/>
      <c r="C930" s="29"/>
      <c r="D930" s="29"/>
      <c r="E930" s="29"/>
      <c r="F930" s="29"/>
      <c r="G930" s="29"/>
      <c r="H930" s="29"/>
      <c r="I930" s="29"/>
      <c r="J930" s="29"/>
      <c r="K930" s="29"/>
      <c r="L930" s="29"/>
      <c r="M930" s="29"/>
      <c r="N930" s="29"/>
      <c r="O930" s="29"/>
      <c r="P930" s="29"/>
      <c r="Q930" s="29"/>
    </row>
    <row r="931">
      <c r="A931" s="29"/>
      <c r="B931" s="29"/>
      <c r="C931" s="29"/>
      <c r="D931" s="29"/>
      <c r="E931" s="29"/>
      <c r="F931" s="29"/>
      <c r="G931" s="29"/>
      <c r="H931" s="29"/>
      <c r="I931" s="29"/>
      <c r="J931" s="29"/>
      <c r="K931" s="29"/>
      <c r="L931" s="29"/>
      <c r="M931" s="29"/>
      <c r="N931" s="29"/>
      <c r="O931" s="29"/>
      <c r="P931" s="29"/>
      <c r="Q931" s="29"/>
    </row>
    <row r="932">
      <c r="A932" s="29"/>
      <c r="B932" s="29"/>
      <c r="C932" s="29"/>
      <c r="D932" s="29"/>
      <c r="E932" s="29"/>
      <c r="F932" s="29"/>
      <c r="G932" s="29"/>
      <c r="H932" s="29"/>
      <c r="I932" s="29"/>
      <c r="J932" s="29"/>
      <c r="K932" s="29"/>
      <c r="L932" s="29"/>
      <c r="M932" s="29"/>
      <c r="N932" s="29"/>
      <c r="O932" s="29"/>
      <c r="P932" s="29"/>
      <c r="Q932" s="29"/>
    </row>
    <row r="933">
      <c r="A933" s="29"/>
      <c r="B933" s="29"/>
      <c r="C933" s="29"/>
      <c r="D933" s="29"/>
      <c r="E933" s="29"/>
      <c r="F933" s="29"/>
      <c r="G933" s="29"/>
      <c r="H933" s="29"/>
      <c r="I933" s="29"/>
      <c r="J933" s="29"/>
      <c r="K933" s="29"/>
      <c r="L933" s="29"/>
      <c r="M933" s="29"/>
      <c r="N933" s="29"/>
      <c r="O933" s="29"/>
      <c r="P933" s="29"/>
      <c r="Q933" s="29"/>
    </row>
    <row r="934">
      <c r="A934" s="29"/>
      <c r="B934" s="29"/>
      <c r="C934" s="29"/>
      <c r="D934" s="29"/>
      <c r="E934" s="29"/>
      <c r="F934" s="29"/>
      <c r="G934" s="29"/>
      <c r="H934" s="29"/>
      <c r="I934" s="29"/>
      <c r="J934" s="29"/>
      <c r="K934" s="29"/>
      <c r="L934" s="29"/>
      <c r="M934" s="29"/>
      <c r="N934" s="29"/>
      <c r="O934" s="29"/>
      <c r="P934" s="29"/>
      <c r="Q934" s="29"/>
    </row>
    <row r="935">
      <c r="A935" s="29"/>
      <c r="B935" s="29"/>
      <c r="C935" s="29"/>
      <c r="D935" s="29"/>
      <c r="E935" s="29"/>
      <c r="F935" s="29"/>
      <c r="G935" s="29"/>
      <c r="H935" s="29"/>
      <c r="I935" s="29"/>
      <c r="J935" s="29"/>
      <c r="K935" s="29"/>
      <c r="L935" s="29"/>
      <c r="M935" s="29"/>
      <c r="N935" s="29"/>
      <c r="O935" s="29"/>
      <c r="P935" s="29"/>
      <c r="Q935" s="29"/>
    </row>
    <row r="936">
      <c r="A936" s="29"/>
      <c r="B936" s="29"/>
      <c r="C936" s="29"/>
      <c r="D936" s="29"/>
      <c r="E936" s="29"/>
      <c r="F936" s="29"/>
      <c r="G936" s="29"/>
      <c r="H936" s="29"/>
      <c r="I936" s="29"/>
      <c r="J936" s="29"/>
      <c r="K936" s="29"/>
      <c r="L936" s="29"/>
      <c r="M936" s="29"/>
      <c r="N936" s="29"/>
      <c r="O936" s="29"/>
      <c r="P936" s="29"/>
      <c r="Q936" s="29"/>
    </row>
    <row r="937">
      <c r="A937" s="29"/>
      <c r="B937" s="29"/>
      <c r="C937" s="29"/>
      <c r="D937" s="29"/>
      <c r="E937" s="29"/>
      <c r="F937" s="29"/>
      <c r="G937" s="29"/>
      <c r="H937" s="29"/>
      <c r="I937" s="29"/>
      <c r="J937" s="29"/>
      <c r="K937" s="29"/>
      <c r="L937" s="29"/>
      <c r="M937" s="29"/>
      <c r="N937" s="29"/>
      <c r="O937" s="29"/>
      <c r="P937" s="29"/>
      <c r="Q937" s="29"/>
    </row>
    <row r="938">
      <c r="A938" s="29"/>
      <c r="B938" s="29"/>
      <c r="C938" s="29"/>
      <c r="D938" s="29"/>
      <c r="E938" s="29"/>
      <c r="F938" s="29"/>
      <c r="G938" s="29"/>
      <c r="H938" s="29"/>
      <c r="I938" s="29"/>
      <c r="J938" s="29"/>
      <c r="K938" s="29"/>
      <c r="L938" s="29"/>
      <c r="M938" s="29"/>
      <c r="N938" s="29"/>
      <c r="O938" s="29"/>
      <c r="P938" s="29"/>
      <c r="Q938" s="29"/>
    </row>
    <row r="939">
      <c r="A939" s="29"/>
      <c r="B939" s="29"/>
      <c r="C939" s="29"/>
      <c r="D939" s="29"/>
      <c r="E939" s="29"/>
      <c r="F939" s="29"/>
      <c r="G939" s="29"/>
      <c r="H939" s="29"/>
      <c r="I939" s="29"/>
      <c r="J939" s="29"/>
      <c r="K939" s="29"/>
      <c r="L939" s="29"/>
      <c r="M939" s="29"/>
      <c r="N939" s="29"/>
      <c r="O939" s="29"/>
      <c r="P939" s="29"/>
      <c r="Q939" s="29"/>
    </row>
    <row r="940">
      <c r="A940" s="29"/>
      <c r="B940" s="29"/>
      <c r="C940" s="29"/>
      <c r="D940" s="29"/>
      <c r="E940" s="29"/>
      <c r="F940" s="29"/>
      <c r="G940" s="29"/>
      <c r="H940" s="29"/>
      <c r="I940" s="29"/>
      <c r="J940" s="29"/>
      <c r="K940" s="29"/>
      <c r="L940" s="29"/>
      <c r="M940" s="29"/>
      <c r="N940" s="29"/>
      <c r="O940" s="29"/>
      <c r="P940" s="29"/>
      <c r="Q940" s="29"/>
    </row>
    <row r="941">
      <c r="A941" s="29"/>
      <c r="B941" s="29"/>
      <c r="C941" s="29"/>
      <c r="D941" s="29"/>
      <c r="E941" s="29"/>
      <c r="F941" s="29"/>
      <c r="G941" s="29"/>
      <c r="H941" s="29"/>
      <c r="I941" s="29"/>
      <c r="J941" s="29"/>
      <c r="K941" s="29"/>
      <c r="L941" s="29"/>
      <c r="M941" s="29"/>
      <c r="N941" s="29"/>
      <c r="O941" s="29"/>
      <c r="P941" s="29"/>
      <c r="Q941" s="29"/>
    </row>
    <row r="942">
      <c r="A942" s="29"/>
      <c r="B942" s="29"/>
      <c r="C942" s="29"/>
      <c r="D942" s="29"/>
      <c r="E942" s="29"/>
      <c r="F942" s="29"/>
      <c r="G942" s="29"/>
      <c r="H942" s="29"/>
      <c r="I942" s="29"/>
      <c r="J942" s="29"/>
      <c r="K942" s="29"/>
      <c r="L942" s="29"/>
      <c r="M942" s="29"/>
      <c r="N942" s="29"/>
      <c r="O942" s="29"/>
      <c r="P942" s="29"/>
      <c r="Q942" s="29"/>
    </row>
    <row r="943">
      <c r="A943" s="29"/>
      <c r="B943" s="29"/>
      <c r="C943" s="29"/>
      <c r="D943" s="29"/>
      <c r="E943" s="29"/>
      <c r="F943" s="29"/>
      <c r="G943" s="29"/>
      <c r="H943" s="29"/>
      <c r="I943" s="29"/>
      <c r="J943" s="29"/>
      <c r="K943" s="29"/>
      <c r="L943" s="29"/>
      <c r="M943" s="29"/>
      <c r="N943" s="29"/>
      <c r="O943" s="29"/>
      <c r="P943" s="29"/>
      <c r="Q943" s="29"/>
    </row>
    <row r="944">
      <c r="A944" s="29"/>
      <c r="B944" s="29"/>
      <c r="C944" s="29"/>
      <c r="D944" s="29"/>
      <c r="E944" s="29"/>
      <c r="F944" s="29"/>
      <c r="G944" s="29"/>
      <c r="H944" s="29"/>
      <c r="I944" s="29"/>
      <c r="J944" s="29"/>
      <c r="K944" s="29"/>
      <c r="L944" s="29"/>
      <c r="M944" s="29"/>
      <c r="N944" s="29"/>
      <c r="O944" s="29"/>
      <c r="P944" s="29"/>
      <c r="Q944" s="29"/>
    </row>
    <row r="945">
      <c r="A945" s="29"/>
      <c r="B945" s="29"/>
      <c r="C945" s="29"/>
      <c r="D945" s="29"/>
      <c r="E945" s="29"/>
      <c r="F945" s="29"/>
      <c r="G945" s="29"/>
      <c r="H945" s="29"/>
      <c r="I945" s="29"/>
      <c r="J945" s="29"/>
      <c r="K945" s="29"/>
      <c r="L945" s="29"/>
      <c r="M945" s="29"/>
      <c r="N945" s="29"/>
      <c r="O945" s="29"/>
      <c r="P945" s="29"/>
      <c r="Q945" s="29"/>
    </row>
    <row r="946">
      <c r="A946" s="29"/>
      <c r="B946" s="29"/>
      <c r="C946" s="29"/>
      <c r="D946" s="29"/>
      <c r="E946" s="29"/>
      <c r="F946" s="29"/>
      <c r="G946" s="29"/>
      <c r="H946" s="29"/>
      <c r="I946" s="29"/>
      <c r="J946" s="29"/>
      <c r="K946" s="29"/>
      <c r="L946" s="29"/>
      <c r="M946" s="29"/>
      <c r="N946" s="29"/>
      <c r="O946" s="29"/>
      <c r="P946" s="29"/>
      <c r="Q946" s="29"/>
    </row>
    <row r="947">
      <c r="A947" s="29"/>
      <c r="B947" s="29"/>
      <c r="C947" s="29"/>
      <c r="D947" s="29"/>
      <c r="E947" s="29"/>
      <c r="F947" s="29"/>
      <c r="G947" s="29"/>
      <c r="H947" s="29"/>
      <c r="I947" s="29"/>
      <c r="J947" s="29"/>
      <c r="K947" s="29"/>
      <c r="L947" s="29"/>
      <c r="M947" s="29"/>
      <c r="N947" s="29"/>
      <c r="O947" s="29"/>
      <c r="P947" s="29"/>
      <c r="Q947" s="29"/>
    </row>
    <row r="948">
      <c r="A948" s="29"/>
      <c r="B948" s="29"/>
      <c r="C948" s="29"/>
      <c r="D948" s="29"/>
      <c r="E948" s="29"/>
      <c r="F948" s="29"/>
      <c r="G948" s="29"/>
      <c r="H948" s="29"/>
      <c r="I948" s="29"/>
      <c r="J948" s="29"/>
      <c r="K948" s="29"/>
      <c r="L948" s="29"/>
      <c r="M948" s="29"/>
      <c r="N948" s="29"/>
      <c r="O948" s="29"/>
      <c r="P948" s="29"/>
      <c r="Q948" s="29"/>
    </row>
    <row r="949">
      <c r="A949" s="29"/>
      <c r="B949" s="29"/>
      <c r="C949" s="29"/>
      <c r="D949" s="29"/>
      <c r="E949" s="29"/>
      <c r="F949" s="29"/>
      <c r="G949" s="29"/>
      <c r="H949" s="29"/>
      <c r="I949" s="29"/>
      <c r="J949" s="29"/>
      <c r="K949" s="29"/>
      <c r="L949" s="29"/>
      <c r="M949" s="29"/>
      <c r="N949" s="29"/>
      <c r="O949" s="29"/>
      <c r="P949" s="29"/>
      <c r="Q949" s="29"/>
    </row>
    <row r="950">
      <c r="A950" s="29"/>
      <c r="B950" s="29"/>
      <c r="C950" s="29"/>
      <c r="D950" s="29"/>
      <c r="E950" s="29"/>
      <c r="F950" s="29"/>
      <c r="G950" s="29"/>
      <c r="H950" s="29"/>
      <c r="I950" s="29"/>
      <c r="J950" s="29"/>
      <c r="K950" s="29"/>
      <c r="L950" s="29"/>
      <c r="M950" s="29"/>
      <c r="N950" s="29"/>
      <c r="O950" s="29"/>
      <c r="P950" s="29"/>
      <c r="Q950" s="29"/>
    </row>
    <row r="951">
      <c r="A951" s="29"/>
      <c r="B951" s="29"/>
      <c r="C951" s="29"/>
      <c r="D951" s="29"/>
      <c r="E951" s="29"/>
      <c r="F951" s="29"/>
      <c r="G951" s="29"/>
      <c r="H951" s="29"/>
      <c r="I951" s="29"/>
      <c r="J951" s="29"/>
      <c r="K951" s="29"/>
      <c r="L951" s="29"/>
      <c r="M951" s="29"/>
      <c r="N951" s="29"/>
      <c r="O951" s="29"/>
      <c r="P951" s="29"/>
      <c r="Q951" s="29"/>
    </row>
    <row r="952">
      <c r="A952" s="29"/>
      <c r="B952" s="29"/>
      <c r="C952" s="29"/>
      <c r="D952" s="29"/>
      <c r="E952" s="29"/>
      <c r="F952" s="29"/>
      <c r="G952" s="29"/>
      <c r="H952" s="29"/>
      <c r="I952" s="29"/>
      <c r="J952" s="29"/>
      <c r="K952" s="29"/>
      <c r="L952" s="29"/>
      <c r="M952" s="29"/>
      <c r="N952" s="29"/>
      <c r="O952" s="29"/>
      <c r="P952" s="29"/>
      <c r="Q952" s="29"/>
    </row>
    <row r="953">
      <c r="A953" s="29"/>
      <c r="B953" s="29"/>
      <c r="C953" s="29"/>
      <c r="D953" s="29"/>
      <c r="E953" s="29"/>
      <c r="F953" s="29"/>
      <c r="G953" s="29"/>
      <c r="H953" s="29"/>
      <c r="I953" s="29"/>
      <c r="J953" s="29"/>
      <c r="K953" s="29"/>
      <c r="L953" s="29"/>
      <c r="M953" s="29"/>
      <c r="N953" s="29"/>
      <c r="O953" s="29"/>
      <c r="P953" s="29"/>
      <c r="Q953" s="29"/>
    </row>
    <row r="954">
      <c r="A954" s="29"/>
      <c r="B954" s="29"/>
      <c r="C954" s="29"/>
      <c r="D954" s="29"/>
      <c r="E954" s="29"/>
      <c r="F954" s="29"/>
      <c r="G954" s="29"/>
      <c r="H954" s="29"/>
      <c r="I954" s="29"/>
      <c r="J954" s="29"/>
      <c r="K954" s="29"/>
      <c r="L954" s="29"/>
      <c r="M954" s="29"/>
      <c r="N954" s="29"/>
      <c r="O954" s="29"/>
      <c r="P954" s="29"/>
      <c r="Q954" s="29"/>
    </row>
    <row r="955">
      <c r="A955" s="29"/>
      <c r="B955" s="29"/>
      <c r="C955" s="29"/>
      <c r="D955" s="29"/>
      <c r="E955" s="29"/>
      <c r="F955" s="29"/>
      <c r="G955" s="29"/>
      <c r="H955" s="29"/>
      <c r="I955" s="29"/>
      <c r="J955" s="29"/>
      <c r="K955" s="29"/>
      <c r="L955" s="29"/>
      <c r="M955" s="29"/>
      <c r="N955" s="29"/>
      <c r="O955" s="29"/>
      <c r="P955" s="29"/>
      <c r="Q955" s="29"/>
    </row>
    <row r="956">
      <c r="A956" s="29"/>
      <c r="B956" s="29"/>
      <c r="C956" s="29"/>
      <c r="D956" s="29"/>
      <c r="E956" s="29"/>
      <c r="F956" s="29"/>
      <c r="G956" s="29"/>
      <c r="H956" s="29"/>
      <c r="I956" s="29"/>
      <c r="J956" s="29"/>
      <c r="K956" s="29"/>
      <c r="L956" s="29"/>
      <c r="M956" s="29"/>
      <c r="N956" s="29"/>
      <c r="O956" s="29"/>
      <c r="P956" s="29"/>
      <c r="Q956" s="29"/>
    </row>
    <row r="957">
      <c r="A957" s="29"/>
      <c r="B957" s="29"/>
      <c r="C957" s="29"/>
      <c r="D957" s="29"/>
      <c r="E957" s="29"/>
      <c r="F957" s="29"/>
      <c r="G957" s="29"/>
      <c r="H957" s="29"/>
      <c r="I957" s="29"/>
      <c r="J957" s="29"/>
      <c r="K957" s="29"/>
      <c r="L957" s="29"/>
      <c r="M957" s="29"/>
      <c r="N957" s="29"/>
      <c r="O957" s="29"/>
      <c r="P957" s="29"/>
      <c r="Q957" s="29"/>
    </row>
    <row r="958">
      <c r="A958" s="29"/>
      <c r="B958" s="29"/>
      <c r="C958" s="29"/>
      <c r="D958" s="29"/>
      <c r="E958" s="29"/>
      <c r="F958" s="29"/>
      <c r="G958" s="29"/>
      <c r="H958" s="29"/>
      <c r="I958" s="29"/>
      <c r="J958" s="29"/>
      <c r="K958" s="29"/>
      <c r="L958" s="29"/>
      <c r="M958" s="29"/>
      <c r="N958" s="29"/>
      <c r="O958" s="29"/>
      <c r="P958" s="29"/>
      <c r="Q958" s="29"/>
    </row>
    <row r="959">
      <c r="A959" s="29"/>
      <c r="B959" s="29"/>
      <c r="C959" s="29"/>
      <c r="D959" s="29"/>
      <c r="E959" s="29"/>
      <c r="F959" s="29"/>
      <c r="G959" s="29"/>
      <c r="H959" s="29"/>
      <c r="I959" s="29"/>
      <c r="J959" s="29"/>
      <c r="K959" s="29"/>
      <c r="L959" s="29"/>
      <c r="M959" s="29"/>
      <c r="N959" s="29"/>
      <c r="O959" s="29"/>
      <c r="P959" s="29"/>
      <c r="Q959" s="29"/>
    </row>
    <row r="960">
      <c r="A960" s="29"/>
      <c r="B960" s="29"/>
      <c r="C960" s="29"/>
      <c r="D960" s="29"/>
      <c r="E960" s="29"/>
      <c r="F960" s="29"/>
      <c r="G960" s="29"/>
      <c r="H960" s="29"/>
      <c r="I960" s="29"/>
      <c r="J960" s="29"/>
      <c r="K960" s="29"/>
      <c r="L960" s="29"/>
      <c r="M960" s="29"/>
      <c r="N960" s="29"/>
      <c r="O960" s="29"/>
      <c r="P960" s="29"/>
      <c r="Q960" s="29"/>
    </row>
    <row r="961">
      <c r="A961" s="29"/>
      <c r="B961" s="29"/>
      <c r="C961" s="29"/>
      <c r="D961" s="29"/>
      <c r="E961" s="29"/>
      <c r="F961" s="29"/>
      <c r="G961" s="29"/>
      <c r="H961" s="29"/>
      <c r="I961" s="29"/>
      <c r="J961" s="29"/>
      <c r="K961" s="29"/>
      <c r="L961" s="29"/>
      <c r="M961" s="29"/>
      <c r="N961" s="29"/>
      <c r="O961" s="29"/>
      <c r="P961" s="29"/>
      <c r="Q961" s="29"/>
    </row>
    <row r="962">
      <c r="A962" s="29"/>
      <c r="B962" s="29"/>
      <c r="C962" s="29"/>
      <c r="D962" s="29"/>
      <c r="E962" s="29"/>
      <c r="F962" s="29"/>
      <c r="G962" s="29"/>
      <c r="H962" s="29"/>
      <c r="I962" s="29"/>
      <c r="J962" s="29"/>
      <c r="K962" s="29"/>
      <c r="L962" s="29"/>
      <c r="M962" s="29"/>
      <c r="N962" s="29"/>
      <c r="O962" s="29"/>
      <c r="P962" s="29"/>
      <c r="Q962" s="29"/>
    </row>
    <row r="963">
      <c r="A963" s="29"/>
      <c r="B963" s="29"/>
      <c r="C963" s="29"/>
      <c r="D963" s="29"/>
      <c r="E963" s="29"/>
      <c r="F963" s="29"/>
      <c r="G963" s="29"/>
      <c r="H963" s="29"/>
      <c r="I963" s="29"/>
      <c r="J963" s="29"/>
      <c r="K963" s="29"/>
      <c r="L963" s="29"/>
      <c r="M963" s="29"/>
      <c r="N963" s="29"/>
      <c r="O963" s="29"/>
      <c r="P963" s="29"/>
      <c r="Q963" s="29"/>
    </row>
    <row r="964">
      <c r="A964" s="29"/>
      <c r="B964" s="29"/>
      <c r="C964" s="29"/>
      <c r="D964" s="29"/>
      <c r="E964" s="29"/>
      <c r="F964" s="29"/>
      <c r="G964" s="29"/>
      <c r="H964" s="29"/>
      <c r="I964" s="29"/>
      <c r="J964" s="29"/>
      <c r="K964" s="29"/>
      <c r="L964" s="29"/>
      <c r="M964" s="29"/>
      <c r="N964" s="29"/>
      <c r="O964" s="29"/>
      <c r="P964" s="29"/>
      <c r="Q964" s="29"/>
    </row>
    <row r="965">
      <c r="A965" s="29"/>
      <c r="B965" s="29"/>
      <c r="C965" s="29"/>
      <c r="D965" s="29"/>
      <c r="E965" s="29"/>
      <c r="F965" s="29"/>
      <c r="G965" s="29"/>
      <c r="H965" s="29"/>
      <c r="I965" s="29"/>
      <c r="J965" s="29"/>
      <c r="K965" s="29"/>
      <c r="L965" s="29"/>
      <c r="M965" s="29"/>
      <c r="N965" s="29"/>
      <c r="O965" s="29"/>
      <c r="P965" s="29"/>
      <c r="Q965" s="29"/>
    </row>
    <row r="966">
      <c r="A966" s="29"/>
      <c r="B966" s="29"/>
      <c r="C966" s="29"/>
      <c r="D966" s="29"/>
      <c r="E966" s="29"/>
      <c r="F966" s="29"/>
      <c r="G966" s="29"/>
      <c r="H966" s="29"/>
      <c r="I966" s="29"/>
      <c r="J966" s="29"/>
      <c r="K966" s="29"/>
      <c r="L966" s="29"/>
      <c r="M966" s="29"/>
      <c r="N966" s="29"/>
      <c r="O966" s="29"/>
      <c r="P966" s="29"/>
      <c r="Q966" s="29"/>
    </row>
    <row r="967">
      <c r="A967" s="29"/>
      <c r="B967" s="29"/>
      <c r="C967" s="29"/>
      <c r="D967" s="29"/>
      <c r="E967" s="29"/>
      <c r="F967" s="29"/>
      <c r="G967" s="29"/>
      <c r="H967" s="29"/>
      <c r="I967" s="29"/>
      <c r="J967" s="29"/>
      <c r="K967" s="29"/>
      <c r="L967" s="29"/>
      <c r="M967" s="29"/>
      <c r="N967" s="29"/>
      <c r="O967" s="29"/>
      <c r="P967" s="29"/>
      <c r="Q967" s="29"/>
    </row>
    <row r="968">
      <c r="A968" s="29"/>
      <c r="B968" s="29"/>
      <c r="C968" s="29"/>
      <c r="D968" s="29"/>
      <c r="E968" s="29"/>
      <c r="F968" s="29"/>
      <c r="G968" s="29"/>
      <c r="H968" s="29"/>
      <c r="I968" s="29"/>
      <c r="J968" s="29"/>
      <c r="K968" s="29"/>
      <c r="L968" s="29"/>
      <c r="M968" s="29"/>
      <c r="N968" s="29"/>
      <c r="O968" s="29"/>
      <c r="P968" s="29"/>
      <c r="Q968" s="29"/>
    </row>
    <row r="969">
      <c r="A969" s="29"/>
      <c r="B969" s="29"/>
      <c r="C969" s="29"/>
      <c r="D969" s="29"/>
      <c r="E969" s="29"/>
      <c r="F969" s="29"/>
      <c r="G969" s="29"/>
      <c r="H969" s="29"/>
      <c r="I969" s="29"/>
      <c r="J969" s="29"/>
      <c r="K969" s="29"/>
      <c r="L969" s="29"/>
      <c r="M969" s="29"/>
      <c r="N969" s="29"/>
      <c r="O969" s="29"/>
      <c r="P969" s="29"/>
      <c r="Q969" s="29"/>
    </row>
    <row r="970">
      <c r="A970" s="29"/>
      <c r="B970" s="29"/>
      <c r="C970" s="29"/>
      <c r="D970" s="29"/>
      <c r="E970" s="29"/>
      <c r="F970" s="29"/>
      <c r="G970" s="29"/>
      <c r="H970" s="29"/>
      <c r="I970" s="29"/>
      <c r="J970" s="29"/>
      <c r="K970" s="29"/>
      <c r="L970" s="29"/>
      <c r="M970" s="29"/>
      <c r="N970" s="29"/>
      <c r="O970" s="29"/>
      <c r="P970" s="29"/>
      <c r="Q970" s="29"/>
    </row>
    <row r="971">
      <c r="A971" s="29"/>
      <c r="B971" s="29"/>
      <c r="C971" s="29"/>
      <c r="D971" s="29"/>
      <c r="E971" s="29"/>
      <c r="F971" s="29"/>
      <c r="G971" s="29"/>
      <c r="H971" s="29"/>
      <c r="I971" s="29"/>
      <c r="J971" s="29"/>
      <c r="K971" s="29"/>
      <c r="L971" s="29"/>
      <c r="M971" s="29"/>
      <c r="N971" s="29"/>
      <c r="O971" s="29"/>
      <c r="P971" s="29"/>
      <c r="Q971" s="29"/>
    </row>
    <row r="972">
      <c r="A972" s="29"/>
      <c r="B972" s="29"/>
      <c r="C972" s="29"/>
      <c r="D972" s="29"/>
      <c r="E972" s="29"/>
      <c r="F972" s="29"/>
      <c r="G972" s="29"/>
      <c r="H972" s="29"/>
      <c r="I972" s="29"/>
      <c r="J972" s="29"/>
      <c r="K972" s="29"/>
      <c r="L972" s="29"/>
      <c r="M972" s="29"/>
      <c r="N972" s="29"/>
      <c r="O972" s="29"/>
      <c r="P972" s="29"/>
      <c r="Q972" s="29"/>
    </row>
    <row r="973">
      <c r="A973" s="29"/>
      <c r="B973" s="29"/>
      <c r="C973" s="29"/>
      <c r="D973" s="29"/>
      <c r="E973" s="29"/>
      <c r="F973" s="29"/>
      <c r="G973" s="29"/>
      <c r="H973" s="29"/>
      <c r="I973" s="29"/>
      <c r="J973" s="29"/>
      <c r="K973" s="29"/>
      <c r="L973" s="29"/>
      <c r="M973" s="29"/>
      <c r="N973" s="29"/>
      <c r="O973" s="29"/>
      <c r="P973" s="29"/>
      <c r="Q973" s="29"/>
    </row>
    <row r="974">
      <c r="A974" s="29"/>
      <c r="B974" s="29"/>
      <c r="C974" s="29"/>
      <c r="D974" s="29"/>
      <c r="E974" s="29"/>
      <c r="F974" s="29"/>
      <c r="G974" s="29"/>
      <c r="H974" s="29"/>
      <c r="I974" s="29"/>
      <c r="J974" s="29"/>
      <c r="K974" s="29"/>
      <c r="L974" s="29"/>
      <c r="M974" s="29"/>
      <c r="N974" s="29"/>
      <c r="O974" s="29"/>
      <c r="P974" s="29"/>
      <c r="Q974" s="29"/>
    </row>
    <row r="975">
      <c r="A975" s="29"/>
      <c r="B975" s="29"/>
      <c r="C975" s="29"/>
      <c r="D975" s="29"/>
      <c r="E975" s="29"/>
      <c r="F975" s="29"/>
      <c r="G975" s="29"/>
      <c r="H975" s="29"/>
      <c r="I975" s="29"/>
      <c r="J975" s="29"/>
      <c r="K975" s="29"/>
      <c r="L975" s="29"/>
      <c r="M975" s="29"/>
      <c r="N975" s="29"/>
      <c r="O975" s="29"/>
      <c r="P975" s="29"/>
      <c r="Q975" s="29"/>
    </row>
    <row r="976">
      <c r="A976" s="29"/>
      <c r="B976" s="29"/>
      <c r="C976" s="29"/>
      <c r="D976" s="29"/>
      <c r="E976" s="29"/>
      <c r="F976" s="29"/>
      <c r="G976" s="29"/>
      <c r="H976" s="29"/>
      <c r="I976" s="29"/>
      <c r="J976" s="29"/>
      <c r="K976" s="29"/>
      <c r="L976" s="29"/>
      <c r="M976" s="29"/>
      <c r="N976" s="29"/>
      <c r="O976" s="29"/>
      <c r="P976" s="29"/>
      <c r="Q976" s="29"/>
    </row>
    <row r="977">
      <c r="A977" s="29"/>
      <c r="B977" s="29"/>
      <c r="C977" s="29"/>
      <c r="D977" s="29"/>
      <c r="E977" s="29"/>
      <c r="F977" s="29"/>
      <c r="G977" s="29"/>
      <c r="H977" s="29"/>
      <c r="I977" s="29"/>
      <c r="J977" s="29"/>
      <c r="K977" s="29"/>
      <c r="L977" s="29"/>
      <c r="M977" s="29"/>
      <c r="N977" s="29"/>
      <c r="O977" s="29"/>
      <c r="P977" s="29"/>
      <c r="Q977" s="29"/>
    </row>
    <row r="978">
      <c r="A978" s="29"/>
      <c r="B978" s="29"/>
      <c r="C978" s="29"/>
      <c r="D978" s="29"/>
      <c r="E978" s="29"/>
      <c r="F978" s="29"/>
      <c r="G978" s="29"/>
      <c r="H978" s="29"/>
      <c r="I978" s="29"/>
      <c r="J978" s="29"/>
      <c r="K978" s="29"/>
      <c r="L978" s="29"/>
      <c r="M978" s="29"/>
      <c r="N978" s="29"/>
      <c r="O978" s="29"/>
      <c r="P978" s="29"/>
      <c r="Q978" s="29"/>
    </row>
    <row r="979">
      <c r="A979" s="29"/>
      <c r="B979" s="29"/>
      <c r="C979" s="29"/>
      <c r="D979" s="29"/>
      <c r="E979" s="29"/>
      <c r="F979" s="29"/>
      <c r="G979" s="29"/>
      <c r="H979" s="29"/>
      <c r="I979" s="29"/>
      <c r="J979" s="29"/>
      <c r="K979" s="29"/>
      <c r="L979" s="29"/>
      <c r="M979" s="29"/>
      <c r="N979" s="29"/>
      <c r="O979" s="29"/>
      <c r="P979" s="29"/>
      <c r="Q979" s="29"/>
    </row>
    <row r="980">
      <c r="A980" s="29"/>
      <c r="B980" s="29"/>
      <c r="C980" s="29"/>
      <c r="D980" s="29"/>
      <c r="E980" s="29"/>
      <c r="F980" s="29"/>
      <c r="G980" s="29"/>
      <c r="H980" s="29"/>
      <c r="I980" s="29"/>
      <c r="J980" s="29"/>
      <c r="K980" s="29"/>
      <c r="L980" s="29"/>
      <c r="M980" s="29"/>
      <c r="N980" s="29"/>
      <c r="O980" s="29"/>
      <c r="P980" s="29"/>
      <c r="Q980" s="29"/>
    </row>
    <row r="981">
      <c r="A981" s="29"/>
      <c r="B981" s="29"/>
      <c r="C981" s="29"/>
      <c r="D981" s="29"/>
      <c r="E981" s="29"/>
      <c r="F981" s="29"/>
      <c r="G981" s="29"/>
      <c r="H981" s="29"/>
      <c r="I981" s="29"/>
      <c r="J981" s="29"/>
      <c r="K981" s="29"/>
      <c r="L981" s="29"/>
      <c r="M981" s="29"/>
      <c r="N981" s="29"/>
      <c r="O981" s="29"/>
      <c r="P981" s="29"/>
      <c r="Q981" s="29"/>
    </row>
    <row r="982">
      <c r="A982" s="29"/>
      <c r="B982" s="29"/>
      <c r="C982" s="29"/>
      <c r="D982" s="29"/>
      <c r="E982" s="29"/>
      <c r="F982" s="29"/>
      <c r="G982" s="29"/>
      <c r="H982" s="29"/>
      <c r="I982" s="29"/>
      <c r="J982" s="29"/>
      <c r="K982" s="29"/>
      <c r="L982" s="29"/>
      <c r="M982" s="29"/>
      <c r="N982" s="29"/>
      <c r="O982" s="29"/>
      <c r="P982" s="29"/>
      <c r="Q982" s="29"/>
    </row>
    <row r="983">
      <c r="A983" s="29"/>
      <c r="B983" s="29"/>
      <c r="C983" s="29"/>
      <c r="D983" s="29"/>
      <c r="E983" s="29"/>
      <c r="F983" s="29"/>
      <c r="G983" s="29"/>
      <c r="H983" s="29"/>
      <c r="I983" s="29"/>
      <c r="J983" s="29"/>
      <c r="K983" s="29"/>
      <c r="L983" s="29"/>
      <c r="M983" s="29"/>
      <c r="N983" s="29"/>
      <c r="O983" s="29"/>
      <c r="P983" s="29"/>
      <c r="Q983" s="29"/>
    </row>
    <row r="984">
      <c r="A984" s="29"/>
      <c r="B984" s="29"/>
      <c r="C984" s="29"/>
      <c r="D984" s="29"/>
      <c r="E984" s="29"/>
      <c r="F984" s="29"/>
      <c r="G984" s="29"/>
      <c r="H984" s="29"/>
      <c r="I984" s="29"/>
      <c r="J984" s="29"/>
      <c r="K984" s="29"/>
      <c r="L984" s="29"/>
      <c r="M984" s="29"/>
      <c r="N984" s="29"/>
      <c r="O984" s="29"/>
      <c r="P984" s="29"/>
      <c r="Q984" s="29"/>
    </row>
    <row r="985">
      <c r="A985" s="29"/>
      <c r="B985" s="29"/>
      <c r="C985" s="29"/>
      <c r="D985" s="29"/>
      <c r="E985" s="29"/>
      <c r="F985" s="29"/>
      <c r="G985" s="29"/>
      <c r="H985" s="29"/>
      <c r="I985" s="29"/>
      <c r="J985" s="29"/>
      <c r="K985" s="29"/>
      <c r="L985" s="29"/>
      <c r="M985" s="29"/>
      <c r="N985" s="29"/>
      <c r="O985" s="29"/>
      <c r="P985" s="29"/>
      <c r="Q985" s="29"/>
    </row>
    <row r="986">
      <c r="A986" s="29"/>
      <c r="B986" s="29"/>
      <c r="C986" s="29"/>
      <c r="D986" s="29"/>
      <c r="E986" s="29"/>
      <c r="F986" s="29"/>
      <c r="G986" s="29"/>
      <c r="H986" s="29"/>
      <c r="I986" s="29"/>
      <c r="J986" s="29"/>
      <c r="K986" s="29"/>
      <c r="L986" s="29"/>
      <c r="M986" s="29"/>
      <c r="N986" s="29"/>
      <c r="O986" s="29"/>
      <c r="P986" s="29"/>
      <c r="Q986" s="29"/>
    </row>
    <row r="987">
      <c r="A987" s="29"/>
      <c r="B987" s="29"/>
      <c r="C987" s="29"/>
      <c r="D987" s="29"/>
      <c r="E987" s="29"/>
      <c r="F987" s="29"/>
      <c r="G987" s="29"/>
      <c r="H987" s="29"/>
      <c r="I987" s="29"/>
      <c r="J987" s="29"/>
      <c r="K987" s="29"/>
      <c r="L987" s="29"/>
      <c r="M987" s="29"/>
      <c r="N987" s="29"/>
      <c r="O987" s="29"/>
      <c r="P987" s="29"/>
      <c r="Q987" s="29"/>
    </row>
    <row r="988">
      <c r="A988" s="29"/>
      <c r="B988" s="29"/>
      <c r="C988" s="29"/>
      <c r="D988" s="29"/>
      <c r="E988" s="29"/>
      <c r="F988" s="29"/>
      <c r="G988" s="29"/>
      <c r="H988" s="29"/>
      <c r="I988" s="29"/>
      <c r="J988" s="29"/>
      <c r="K988" s="29"/>
      <c r="L988" s="29"/>
      <c r="M988" s="29"/>
      <c r="N988" s="29"/>
      <c r="O988" s="29"/>
      <c r="P988" s="29"/>
      <c r="Q988" s="29"/>
    </row>
    <row r="989">
      <c r="A989" s="29"/>
      <c r="B989" s="29"/>
      <c r="C989" s="29"/>
      <c r="D989" s="29"/>
      <c r="E989" s="29"/>
      <c r="F989" s="29"/>
      <c r="G989" s="29"/>
      <c r="H989" s="29"/>
      <c r="I989" s="29"/>
      <c r="J989" s="29"/>
      <c r="K989" s="29"/>
      <c r="L989" s="29"/>
      <c r="M989" s="29"/>
      <c r="N989" s="29"/>
      <c r="O989" s="29"/>
      <c r="P989" s="29"/>
      <c r="Q989" s="29"/>
    </row>
    <row r="990">
      <c r="A990" s="29"/>
      <c r="B990" s="29"/>
      <c r="C990" s="29"/>
      <c r="D990" s="29"/>
      <c r="E990" s="29"/>
      <c r="F990" s="29"/>
      <c r="G990" s="29"/>
      <c r="H990" s="29"/>
      <c r="I990" s="29"/>
      <c r="J990" s="29"/>
      <c r="K990" s="29"/>
      <c r="L990" s="29"/>
      <c r="M990" s="29"/>
      <c r="N990" s="29"/>
      <c r="O990" s="29"/>
      <c r="P990" s="29"/>
      <c r="Q990" s="29"/>
    </row>
    <row r="991">
      <c r="A991" s="29"/>
      <c r="B991" s="29"/>
      <c r="C991" s="29"/>
      <c r="D991" s="29"/>
      <c r="E991" s="29"/>
      <c r="F991" s="29"/>
      <c r="G991" s="29"/>
      <c r="H991" s="29"/>
      <c r="I991" s="29"/>
      <c r="J991" s="29"/>
      <c r="K991" s="29"/>
      <c r="L991" s="29"/>
      <c r="M991" s="29"/>
      <c r="N991" s="29"/>
      <c r="O991" s="29"/>
      <c r="P991" s="29"/>
      <c r="Q991" s="29"/>
    </row>
    <row r="992">
      <c r="A992" s="29"/>
      <c r="B992" s="29"/>
      <c r="C992" s="29"/>
      <c r="D992" s="29"/>
      <c r="E992" s="29"/>
      <c r="F992" s="29"/>
      <c r="G992" s="29"/>
      <c r="H992" s="29"/>
      <c r="I992" s="29"/>
      <c r="J992" s="29"/>
      <c r="K992" s="29"/>
      <c r="L992" s="29"/>
      <c r="M992" s="29"/>
      <c r="N992" s="29"/>
      <c r="O992" s="29"/>
      <c r="P992" s="29"/>
      <c r="Q992" s="29"/>
    </row>
    <row r="993">
      <c r="A993" s="29"/>
      <c r="B993" s="29"/>
      <c r="C993" s="29"/>
      <c r="D993" s="29"/>
      <c r="E993" s="29"/>
      <c r="F993" s="29"/>
      <c r="G993" s="29"/>
      <c r="H993" s="29"/>
      <c r="I993" s="29"/>
      <c r="J993" s="29"/>
      <c r="K993" s="29"/>
      <c r="L993" s="29"/>
      <c r="M993" s="29"/>
      <c r="N993" s="29"/>
      <c r="O993" s="29"/>
      <c r="P993" s="29"/>
      <c r="Q993" s="29"/>
    </row>
    <row r="994">
      <c r="A994" s="29"/>
      <c r="B994" s="29"/>
      <c r="C994" s="29"/>
      <c r="D994" s="29"/>
      <c r="E994" s="29"/>
      <c r="F994" s="29"/>
      <c r="G994" s="29"/>
      <c r="H994" s="29"/>
      <c r="I994" s="29"/>
      <c r="J994" s="29"/>
      <c r="K994" s="29"/>
      <c r="L994" s="29"/>
      <c r="M994" s="29"/>
      <c r="N994" s="29"/>
      <c r="O994" s="29"/>
      <c r="P994" s="29"/>
      <c r="Q994" s="29"/>
    </row>
    <row r="995">
      <c r="A995" s="29"/>
      <c r="B995" s="29"/>
      <c r="C995" s="29"/>
      <c r="D995" s="29"/>
      <c r="E995" s="29"/>
      <c r="F995" s="29"/>
      <c r="G995" s="29"/>
      <c r="H995" s="29"/>
      <c r="I995" s="29"/>
      <c r="J995" s="29"/>
      <c r="K995" s="29"/>
      <c r="L995" s="29"/>
      <c r="M995" s="29"/>
      <c r="N995" s="29"/>
      <c r="O995" s="29"/>
      <c r="P995" s="29"/>
      <c r="Q995" s="29"/>
    </row>
    <row r="996">
      <c r="A996" s="29"/>
      <c r="B996" s="29"/>
      <c r="C996" s="29"/>
      <c r="D996" s="29"/>
      <c r="E996" s="29"/>
      <c r="F996" s="29"/>
      <c r="G996" s="29"/>
      <c r="H996" s="29"/>
      <c r="I996" s="29"/>
      <c r="J996" s="29"/>
      <c r="K996" s="29"/>
      <c r="L996" s="29"/>
      <c r="M996" s="29"/>
      <c r="N996" s="29"/>
      <c r="O996" s="29"/>
      <c r="P996" s="29"/>
      <c r="Q996" s="29"/>
    </row>
    <row r="997">
      <c r="A997" s="29"/>
      <c r="B997" s="29"/>
      <c r="C997" s="29"/>
      <c r="D997" s="29"/>
      <c r="E997" s="29"/>
      <c r="F997" s="29"/>
      <c r="G997" s="29"/>
      <c r="H997" s="29"/>
      <c r="I997" s="29"/>
      <c r="J997" s="29"/>
      <c r="K997" s="29"/>
      <c r="L997" s="29"/>
      <c r="M997" s="29"/>
      <c r="N997" s="29"/>
      <c r="O997" s="29"/>
      <c r="P997" s="29"/>
      <c r="Q997" s="29"/>
    </row>
    <row r="998">
      <c r="A998" s="29"/>
      <c r="B998" s="29"/>
      <c r="C998" s="29"/>
      <c r="D998" s="29"/>
      <c r="E998" s="29"/>
      <c r="F998" s="29"/>
      <c r="G998" s="29"/>
      <c r="H998" s="29"/>
      <c r="I998" s="29"/>
      <c r="J998" s="29"/>
      <c r="K998" s="29"/>
      <c r="L998" s="29"/>
      <c r="M998" s="29"/>
      <c r="N998" s="29"/>
      <c r="O998" s="29"/>
      <c r="P998" s="29"/>
      <c r="Q998" s="29"/>
    </row>
    <row r="999">
      <c r="A999" s="29"/>
      <c r="B999" s="29"/>
      <c r="C999" s="29"/>
      <c r="D999" s="29"/>
      <c r="E999" s="29"/>
      <c r="F999" s="29"/>
      <c r="G999" s="29"/>
      <c r="H999" s="29"/>
      <c r="I999" s="29"/>
      <c r="J999" s="29"/>
      <c r="K999" s="29"/>
      <c r="L999" s="29"/>
      <c r="M999" s="29"/>
      <c r="N999" s="29"/>
      <c r="O999" s="29"/>
      <c r="P999" s="29"/>
      <c r="Q999" s="29"/>
    </row>
    <row r="1000">
      <c r="A1000" s="29"/>
      <c r="B1000" s="29"/>
      <c r="C1000" s="29"/>
      <c r="D1000" s="29"/>
      <c r="E1000" s="29"/>
      <c r="F1000" s="29"/>
      <c r="G1000" s="29"/>
      <c r="H1000" s="29"/>
      <c r="I1000" s="29"/>
      <c r="J1000" s="29"/>
      <c r="K1000" s="29"/>
      <c r="L1000" s="29"/>
      <c r="M1000" s="29"/>
      <c r="N1000" s="29"/>
      <c r="O1000" s="29"/>
      <c r="P1000" s="29"/>
      <c r="Q1000" s="29"/>
    </row>
  </sheetData>
  <autoFilter ref="$A$1:$F$531">
    <sortState ref="A1:F531">
      <sortCondition ref="D1:D531"/>
    </sortState>
  </autoFilter>
  <conditionalFormatting sqref="J1:J1000">
    <cfRule type="cellIs" dxfId="0" priority="1" operator="greaterThan">
      <formula>9.5</formula>
    </cfRule>
  </conditionalFormatting>
  <conditionalFormatting sqref="J1:J1000">
    <cfRule type="cellIs" dxfId="0" priority="2" operator="lessThan">
      <formula>-9.5</formula>
    </cfRule>
  </conditionalFormatting>
  <conditionalFormatting sqref="J1:J1000">
    <cfRule type="cellIs" dxfId="1" priority="3" operator="between">
      <formula>-4</formula>
      <formula>4</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25"/>
    <col customWidth="1" min="2" max="2" width="25.5"/>
  </cols>
  <sheetData>
    <row r="1">
      <c r="A1" s="54" t="s">
        <v>636</v>
      </c>
      <c r="B1" s="55"/>
    </row>
    <row r="2">
      <c r="A2" s="56"/>
    </row>
    <row r="3" hidden="1">
      <c r="A3" s="55" t="s">
        <v>637</v>
      </c>
    </row>
    <row r="4" hidden="1">
      <c r="A4" s="55" t="s">
        <v>638</v>
      </c>
    </row>
    <row r="5" hidden="1">
      <c r="A5" s="55" t="s">
        <v>639</v>
      </c>
    </row>
    <row r="6" hidden="1">
      <c r="A6" s="55" t="s">
        <v>640</v>
      </c>
    </row>
    <row r="7" hidden="1">
      <c r="A7" s="56"/>
    </row>
    <row r="8" hidden="1">
      <c r="A8" s="55" t="s">
        <v>641</v>
      </c>
    </row>
    <row r="9" hidden="1">
      <c r="A9" s="56"/>
    </row>
    <row r="10" hidden="1">
      <c r="A10" s="55" t="s">
        <v>642</v>
      </c>
    </row>
    <row r="11" hidden="1">
      <c r="A11" s="55" t="s">
        <v>643</v>
      </c>
    </row>
    <row r="12" hidden="1">
      <c r="A12" s="55" t="s">
        <v>644</v>
      </c>
    </row>
    <row r="13" hidden="1">
      <c r="A13" s="55" t="s">
        <v>645</v>
      </c>
    </row>
    <row r="14" hidden="1">
      <c r="A14" s="56"/>
    </row>
    <row r="15" hidden="1">
      <c r="A15" s="55" t="s">
        <v>646</v>
      </c>
    </row>
    <row r="16" hidden="1">
      <c r="A16" s="56"/>
    </row>
    <row r="17" hidden="1">
      <c r="A17" s="55" t="s">
        <v>647</v>
      </c>
    </row>
    <row r="18" hidden="1">
      <c r="A18" s="55" t="s">
        <v>648</v>
      </c>
    </row>
    <row r="19" hidden="1">
      <c r="A19" s="55" t="s">
        <v>649</v>
      </c>
    </row>
    <row r="20" hidden="1">
      <c r="A20" s="55" t="s">
        <v>650</v>
      </c>
    </row>
    <row r="21" hidden="1">
      <c r="A21" s="55" t="s">
        <v>651</v>
      </c>
    </row>
    <row r="22" hidden="1">
      <c r="A22" s="56"/>
    </row>
    <row r="23" hidden="1">
      <c r="A23" s="55" t="s">
        <v>652</v>
      </c>
    </row>
    <row r="24" hidden="1">
      <c r="A24" s="55" t="s">
        <v>653</v>
      </c>
    </row>
    <row r="25" hidden="1">
      <c r="A25" s="56"/>
    </row>
    <row r="26" hidden="1">
      <c r="A26" s="55" t="s">
        <v>654</v>
      </c>
    </row>
    <row r="27" hidden="1">
      <c r="A27" s="55" t="s">
        <v>655</v>
      </c>
    </row>
    <row r="28" hidden="1">
      <c r="A28" s="55" t="s">
        <v>656</v>
      </c>
    </row>
    <row r="29" hidden="1">
      <c r="A29" s="55" t="s">
        <v>657</v>
      </c>
    </row>
    <row r="30" hidden="1">
      <c r="A30" s="55" t="s">
        <v>658</v>
      </c>
    </row>
    <row r="31" hidden="1">
      <c r="A31" s="55" t="s">
        <v>659</v>
      </c>
    </row>
    <row r="32" hidden="1">
      <c r="A32" s="56"/>
    </row>
    <row r="33" hidden="1">
      <c r="A33" s="55" t="s">
        <v>660</v>
      </c>
    </row>
    <row r="34" hidden="1">
      <c r="A34" s="55" t="s">
        <v>661</v>
      </c>
    </row>
    <row r="35" hidden="1">
      <c r="A35" s="55" t="s">
        <v>662</v>
      </c>
    </row>
    <row r="36" hidden="1">
      <c r="A36" s="55" t="s">
        <v>663</v>
      </c>
    </row>
    <row r="37" hidden="1">
      <c r="A37" s="55" t="s">
        <v>664</v>
      </c>
    </row>
    <row r="38" hidden="1">
      <c r="A38" s="56"/>
    </row>
    <row r="39" hidden="1">
      <c r="A39" s="55" t="s">
        <v>665</v>
      </c>
    </row>
    <row r="40" hidden="1">
      <c r="A40" s="55" t="s">
        <v>666</v>
      </c>
    </row>
    <row r="41" hidden="1">
      <c r="A41" s="55" t="s">
        <v>667</v>
      </c>
    </row>
    <row r="42" hidden="1">
      <c r="A42" s="55" t="s">
        <v>668</v>
      </c>
    </row>
    <row r="43" hidden="1">
      <c r="A43" s="55" t="s">
        <v>669</v>
      </c>
    </row>
    <row r="44" hidden="1">
      <c r="A44" s="56"/>
    </row>
    <row r="45" hidden="1">
      <c r="A45" s="55" t="s">
        <v>652</v>
      </c>
    </row>
    <row r="46" hidden="1">
      <c r="A46" s="55" t="s">
        <v>670</v>
      </c>
    </row>
    <row r="47" hidden="1">
      <c r="A47" s="55" t="s">
        <v>671</v>
      </c>
    </row>
    <row r="48" hidden="1">
      <c r="A48" s="55" t="s">
        <v>672</v>
      </c>
    </row>
    <row r="49" hidden="1">
      <c r="A49" s="56"/>
    </row>
    <row r="50" hidden="1">
      <c r="A50" s="55" t="s">
        <v>673</v>
      </c>
    </row>
    <row r="51" hidden="1">
      <c r="A51" s="55" t="s">
        <v>674</v>
      </c>
    </row>
    <row r="52" hidden="1">
      <c r="A52" s="55" t="s">
        <v>675</v>
      </c>
    </row>
    <row r="53" hidden="1">
      <c r="A53" s="56"/>
    </row>
    <row r="54" hidden="1">
      <c r="A54" s="55" t="s">
        <v>652</v>
      </c>
    </row>
    <row r="55" hidden="1">
      <c r="A55" s="55" t="s">
        <v>676</v>
      </c>
    </row>
    <row r="56" hidden="1">
      <c r="A56" s="55" t="s">
        <v>677</v>
      </c>
    </row>
    <row r="57" hidden="1">
      <c r="A57" s="56"/>
    </row>
    <row r="58" hidden="1">
      <c r="A58" s="55" t="s">
        <v>678</v>
      </c>
    </row>
    <row r="59" hidden="1">
      <c r="A59" s="55" t="s">
        <v>679</v>
      </c>
    </row>
    <row r="60" hidden="1">
      <c r="A60" s="55" t="s">
        <v>680</v>
      </c>
    </row>
    <row r="61" hidden="1">
      <c r="A61" s="55" t="s">
        <v>681</v>
      </c>
    </row>
    <row r="62" hidden="1">
      <c r="A62" s="55" t="s">
        <v>682</v>
      </c>
    </row>
    <row r="63" hidden="1">
      <c r="A63" s="55" t="s">
        <v>683</v>
      </c>
    </row>
    <row r="64" hidden="1">
      <c r="A64" s="55" t="s">
        <v>684</v>
      </c>
    </row>
    <row r="65" hidden="1">
      <c r="A65" s="56"/>
    </row>
    <row r="66" hidden="1">
      <c r="A66" s="55" t="s">
        <v>685</v>
      </c>
    </row>
    <row r="67" hidden="1">
      <c r="A67" s="55" t="s">
        <v>686</v>
      </c>
    </row>
    <row r="68" hidden="1">
      <c r="A68" s="55" t="s">
        <v>687</v>
      </c>
    </row>
    <row r="69" hidden="1">
      <c r="A69" s="55" t="s">
        <v>688</v>
      </c>
    </row>
    <row r="70" hidden="1">
      <c r="A70" s="56"/>
    </row>
    <row r="71" hidden="1">
      <c r="A71" s="55" t="s">
        <v>689</v>
      </c>
    </row>
    <row r="72" hidden="1">
      <c r="A72" s="55" t="s">
        <v>690</v>
      </c>
    </row>
    <row r="73" hidden="1">
      <c r="A73" s="55" t="s">
        <v>691</v>
      </c>
    </row>
    <row r="74" hidden="1">
      <c r="A74" s="55" t="s">
        <v>692</v>
      </c>
    </row>
    <row r="75" hidden="1">
      <c r="A75" s="56"/>
    </row>
    <row r="76" hidden="1">
      <c r="A76" s="55" t="s">
        <v>652</v>
      </c>
    </row>
    <row r="77" hidden="1">
      <c r="A77" s="55" t="s">
        <v>693</v>
      </c>
    </row>
    <row r="78" hidden="1">
      <c r="A78" s="56"/>
    </row>
    <row r="79" hidden="1">
      <c r="A79" s="55" t="s">
        <v>694</v>
      </c>
    </row>
    <row r="80" hidden="1">
      <c r="A80" s="55" t="s">
        <v>695</v>
      </c>
    </row>
    <row r="81" hidden="1">
      <c r="A81" s="56"/>
    </row>
    <row r="82" hidden="1">
      <c r="A82" s="55" t="s">
        <v>652</v>
      </c>
    </row>
    <row r="83" hidden="1">
      <c r="A83" s="55" t="s">
        <v>696</v>
      </c>
    </row>
    <row r="84" hidden="1">
      <c r="A84" s="56"/>
    </row>
    <row r="85" hidden="1">
      <c r="A85" s="55" t="s">
        <v>697</v>
      </c>
    </row>
    <row r="86" hidden="1">
      <c r="A86" s="55" t="s">
        <v>698</v>
      </c>
    </row>
    <row r="87" hidden="1">
      <c r="A87" s="55" t="s">
        <v>699</v>
      </c>
    </row>
    <row r="88" hidden="1">
      <c r="A88" s="55" t="s">
        <v>700</v>
      </c>
    </row>
    <row r="89" hidden="1">
      <c r="A89" s="55" t="s">
        <v>701</v>
      </c>
    </row>
    <row r="90" hidden="1">
      <c r="A90" s="56"/>
    </row>
    <row r="91" hidden="1">
      <c r="A91" s="55" t="s">
        <v>652</v>
      </c>
    </row>
    <row r="92" hidden="1">
      <c r="A92" s="55" t="s">
        <v>702</v>
      </c>
    </row>
    <row r="93" hidden="1">
      <c r="A93" s="56"/>
    </row>
    <row r="94" hidden="1">
      <c r="A94" s="55" t="s">
        <v>703</v>
      </c>
    </row>
    <row r="95" hidden="1">
      <c r="A95" s="55" t="s">
        <v>704</v>
      </c>
    </row>
    <row r="96" hidden="1">
      <c r="A96" s="55" t="s">
        <v>705</v>
      </c>
    </row>
    <row r="97" hidden="1">
      <c r="A97" s="56"/>
    </row>
    <row r="98" hidden="1">
      <c r="A98" s="55" t="s">
        <v>706</v>
      </c>
    </row>
    <row r="99" hidden="1">
      <c r="A99" s="55" t="s">
        <v>707</v>
      </c>
    </row>
    <row r="100" hidden="1">
      <c r="A100" s="55" t="s">
        <v>708</v>
      </c>
    </row>
    <row r="101" hidden="1">
      <c r="A101" s="55" t="s">
        <v>709</v>
      </c>
    </row>
    <row r="102" hidden="1">
      <c r="A102" s="55" t="s">
        <v>710</v>
      </c>
    </row>
    <row r="103" hidden="1">
      <c r="A103" s="55" t="s">
        <v>711</v>
      </c>
    </row>
    <row r="104" hidden="1">
      <c r="A104" s="56"/>
    </row>
    <row r="105" hidden="1">
      <c r="A105" s="55" t="s">
        <v>712</v>
      </c>
    </row>
    <row r="106" hidden="1">
      <c r="A106" s="55" t="s">
        <v>713</v>
      </c>
    </row>
    <row r="107" hidden="1">
      <c r="A107" s="55" t="s">
        <v>714</v>
      </c>
    </row>
    <row r="108" hidden="1">
      <c r="A108" s="55" t="s">
        <v>715</v>
      </c>
    </row>
    <row r="109" hidden="1">
      <c r="A109" s="55" t="s">
        <v>716</v>
      </c>
    </row>
    <row r="110" hidden="1">
      <c r="A110" s="56"/>
    </row>
    <row r="111" hidden="1">
      <c r="A111" s="55" t="s">
        <v>652</v>
      </c>
    </row>
    <row r="112" hidden="1">
      <c r="A112" s="55" t="s">
        <v>717</v>
      </c>
    </row>
    <row r="113" hidden="1">
      <c r="A113" s="56"/>
    </row>
    <row r="114" hidden="1">
      <c r="A114" s="55" t="s">
        <v>718</v>
      </c>
    </row>
    <row r="115" hidden="1">
      <c r="A115" s="55" t="s">
        <v>719</v>
      </c>
    </row>
    <row r="116" hidden="1">
      <c r="A116" s="55" t="s">
        <v>720</v>
      </c>
    </row>
    <row r="117" hidden="1">
      <c r="A117" s="55" t="s">
        <v>721</v>
      </c>
    </row>
    <row r="118" hidden="1">
      <c r="A118" s="55" t="s">
        <v>722</v>
      </c>
    </row>
    <row r="119" hidden="1">
      <c r="A119" s="56"/>
    </row>
    <row r="120" hidden="1">
      <c r="A120" s="55" t="s">
        <v>723</v>
      </c>
    </row>
    <row r="121" hidden="1">
      <c r="A121" s="55" t="s">
        <v>724</v>
      </c>
    </row>
    <row r="122" hidden="1">
      <c r="A122" s="55" t="s">
        <v>725</v>
      </c>
    </row>
    <row r="123" hidden="1">
      <c r="A123" s="55" t="s">
        <v>726</v>
      </c>
    </row>
    <row r="124" hidden="1">
      <c r="A124" s="55" t="s">
        <v>727</v>
      </c>
    </row>
    <row r="125" hidden="1">
      <c r="A125" s="55" t="s">
        <v>728</v>
      </c>
    </row>
    <row r="126" hidden="1">
      <c r="A126" s="56"/>
    </row>
    <row r="127" hidden="1">
      <c r="A127" s="55" t="s">
        <v>652</v>
      </c>
    </row>
    <row r="128" hidden="1">
      <c r="A128" s="55" t="s">
        <v>729</v>
      </c>
    </row>
    <row r="129" hidden="1">
      <c r="A129" s="56"/>
    </row>
    <row r="130" hidden="1">
      <c r="A130" s="55" t="s">
        <v>730</v>
      </c>
    </row>
    <row r="131" hidden="1">
      <c r="A131" s="55" t="s">
        <v>731</v>
      </c>
    </row>
    <row r="132" hidden="1">
      <c r="A132" s="55" t="s">
        <v>732</v>
      </c>
    </row>
    <row r="133" hidden="1">
      <c r="A133" s="55" t="s">
        <v>733</v>
      </c>
    </row>
    <row r="134" hidden="1">
      <c r="A134" s="55" t="s">
        <v>734</v>
      </c>
    </row>
    <row r="135" hidden="1">
      <c r="A135" s="56"/>
    </row>
    <row r="136" hidden="1">
      <c r="A136" s="55" t="s">
        <v>652</v>
      </c>
    </row>
    <row r="137" hidden="1">
      <c r="A137" s="55" t="s">
        <v>735</v>
      </c>
    </row>
    <row r="138" hidden="1">
      <c r="A138" s="56"/>
    </row>
    <row r="139" hidden="1">
      <c r="A139" s="55" t="s">
        <v>736</v>
      </c>
    </row>
    <row r="140" hidden="1">
      <c r="A140" s="55" t="s">
        <v>737</v>
      </c>
    </row>
    <row r="141" hidden="1">
      <c r="A141" s="56"/>
    </row>
    <row r="142" hidden="1">
      <c r="A142" s="55" t="s">
        <v>736</v>
      </c>
    </row>
    <row r="143" hidden="1">
      <c r="A143" s="55" t="s">
        <v>738</v>
      </c>
    </row>
    <row r="144" hidden="1">
      <c r="A144" s="55" t="s">
        <v>739</v>
      </c>
    </row>
    <row r="145" hidden="1">
      <c r="A145" s="55" t="s">
        <v>740</v>
      </c>
    </row>
    <row r="146" hidden="1">
      <c r="A146" s="55" t="s">
        <v>741</v>
      </c>
    </row>
    <row r="147" hidden="1">
      <c r="A147" s="55" t="s">
        <v>742</v>
      </c>
    </row>
    <row r="148" hidden="1">
      <c r="A148" s="56"/>
    </row>
    <row r="149" hidden="1">
      <c r="A149" s="55" t="s">
        <v>652</v>
      </c>
    </row>
    <row r="150" hidden="1">
      <c r="A150" s="55" t="s">
        <v>743</v>
      </c>
    </row>
    <row r="151" hidden="1">
      <c r="A151" s="55" t="s">
        <v>744</v>
      </c>
    </row>
    <row r="152" hidden="1">
      <c r="A152" s="55" t="s">
        <v>745</v>
      </c>
    </row>
    <row r="153" hidden="1">
      <c r="A153" s="56"/>
    </row>
    <row r="154" hidden="1">
      <c r="A154" s="55" t="s">
        <v>746</v>
      </c>
    </row>
    <row r="155" hidden="1">
      <c r="A155" s="55" t="s">
        <v>747</v>
      </c>
    </row>
    <row r="156" hidden="1">
      <c r="A156" s="55" t="s">
        <v>748</v>
      </c>
    </row>
    <row r="157" hidden="1">
      <c r="A157" s="55" t="s">
        <v>749</v>
      </c>
    </row>
    <row r="158" hidden="1">
      <c r="A158" s="55" t="s">
        <v>750</v>
      </c>
    </row>
    <row r="159" hidden="1">
      <c r="A159" s="55" t="s">
        <v>751</v>
      </c>
    </row>
    <row r="160" hidden="1">
      <c r="A160" s="56"/>
    </row>
    <row r="161" hidden="1">
      <c r="A161" s="55" t="s">
        <v>652</v>
      </c>
    </row>
    <row r="162" hidden="1">
      <c r="A162" s="55" t="s">
        <v>752</v>
      </c>
    </row>
    <row r="163" hidden="1">
      <c r="A163" s="56"/>
    </row>
    <row r="164" hidden="1">
      <c r="A164" s="55" t="s">
        <v>753</v>
      </c>
    </row>
    <row r="165" hidden="1">
      <c r="A165" s="55" t="s">
        <v>754</v>
      </c>
    </row>
    <row r="166" hidden="1">
      <c r="A166" s="55" t="s">
        <v>755</v>
      </c>
    </row>
    <row r="167" hidden="1">
      <c r="A167" s="55" t="s">
        <v>756</v>
      </c>
    </row>
    <row r="168" hidden="1">
      <c r="A168" s="55" t="s">
        <v>757</v>
      </c>
    </row>
    <row r="169" hidden="1">
      <c r="A169" s="55" t="s">
        <v>758</v>
      </c>
    </row>
    <row r="170" hidden="1">
      <c r="A170" s="55" t="s">
        <v>759</v>
      </c>
    </row>
    <row r="171" hidden="1">
      <c r="A171" s="56"/>
    </row>
    <row r="172" hidden="1">
      <c r="A172" s="55" t="s">
        <v>652</v>
      </c>
    </row>
    <row r="173" hidden="1">
      <c r="A173" s="55" t="s">
        <v>760</v>
      </c>
    </row>
    <row r="174" hidden="1">
      <c r="A174" s="55" t="s">
        <v>761</v>
      </c>
    </row>
    <row r="175" hidden="1">
      <c r="A175" s="55" t="s">
        <v>762</v>
      </c>
    </row>
    <row r="176" hidden="1">
      <c r="A176" s="56"/>
    </row>
    <row r="177" hidden="1">
      <c r="A177" s="55" t="s">
        <v>763</v>
      </c>
    </row>
    <row r="178" hidden="1">
      <c r="A178" s="55" t="s">
        <v>764</v>
      </c>
    </row>
    <row r="179" hidden="1">
      <c r="A179" s="55" t="s">
        <v>765</v>
      </c>
    </row>
    <row r="180" hidden="1">
      <c r="A180" s="55" t="s">
        <v>766</v>
      </c>
    </row>
    <row r="181" hidden="1">
      <c r="A181" s="55" t="s">
        <v>767</v>
      </c>
    </row>
    <row r="182" hidden="1">
      <c r="A182" s="56"/>
    </row>
    <row r="183" hidden="1">
      <c r="A183" s="55" t="s">
        <v>768</v>
      </c>
    </row>
    <row r="184" hidden="1">
      <c r="A184" s="55" t="s">
        <v>769</v>
      </c>
    </row>
    <row r="185" hidden="1">
      <c r="A185" s="56"/>
    </row>
    <row r="186" hidden="1">
      <c r="A186" s="55" t="s">
        <v>652</v>
      </c>
    </row>
    <row r="187" hidden="1">
      <c r="A187" s="55" t="s">
        <v>770</v>
      </c>
    </row>
    <row r="188" hidden="1">
      <c r="A188" s="55" t="s">
        <v>771</v>
      </c>
    </row>
    <row r="189" hidden="1">
      <c r="A189" s="56"/>
    </row>
    <row r="190" hidden="1">
      <c r="A190" s="55" t="s">
        <v>772</v>
      </c>
    </row>
    <row r="191" hidden="1">
      <c r="A191" s="55" t="s">
        <v>773</v>
      </c>
    </row>
    <row r="192" hidden="1">
      <c r="A192" s="55" t="s">
        <v>774</v>
      </c>
    </row>
    <row r="193" hidden="1">
      <c r="A193" s="55" t="s">
        <v>775</v>
      </c>
    </row>
    <row r="194" hidden="1">
      <c r="A194" s="55" t="s">
        <v>776</v>
      </c>
    </row>
    <row r="195" hidden="1">
      <c r="A195" s="55" t="s">
        <v>777</v>
      </c>
    </row>
    <row r="196" hidden="1">
      <c r="A196" s="56"/>
    </row>
    <row r="197" hidden="1">
      <c r="A197" s="55" t="s">
        <v>778</v>
      </c>
    </row>
    <row r="198" hidden="1">
      <c r="A198" s="56"/>
    </row>
    <row r="199" hidden="1">
      <c r="A199" s="55" t="s">
        <v>652</v>
      </c>
    </row>
    <row r="200" hidden="1">
      <c r="A200" s="55" t="s">
        <v>779</v>
      </c>
    </row>
    <row r="201" hidden="1">
      <c r="A201" s="55" t="s">
        <v>780</v>
      </c>
    </row>
    <row r="202" hidden="1">
      <c r="A202" s="56"/>
    </row>
    <row r="203" hidden="1">
      <c r="A203" s="55" t="s">
        <v>781</v>
      </c>
    </row>
    <row r="204" hidden="1">
      <c r="A204" s="55" t="s">
        <v>782</v>
      </c>
    </row>
    <row r="205" hidden="1">
      <c r="A205" s="55" t="s">
        <v>783</v>
      </c>
    </row>
    <row r="206" hidden="1">
      <c r="A206" s="55" t="s">
        <v>784</v>
      </c>
    </row>
    <row r="207" hidden="1">
      <c r="A207" s="55" t="s">
        <v>785</v>
      </c>
    </row>
    <row r="208" hidden="1">
      <c r="A208" s="55" t="s">
        <v>786</v>
      </c>
    </row>
    <row r="209" hidden="1">
      <c r="A209" s="55" t="s">
        <v>787</v>
      </c>
    </row>
    <row r="210" hidden="1">
      <c r="A210" s="55" t="s">
        <v>788</v>
      </c>
    </row>
    <row r="211" hidden="1">
      <c r="A211" s="55" t="s">
        <v>789</v>
      </c>
    </row>
    <row r="212" hidden="1">
      <c r="A212" s="55" t="s">
        <v>790</v>
      </c>
    </row>
    <row r="213" hidden="1">
      <c r="A213" s="55" t="s">
        <v>791</v>
      </c>
    </row>
    <row r="214" hidden="1">
      <c r="A214" s="56"/>
    </row>
    <row r="215" hidden="1">
      <c r="A215" s="55" t="s">
        <v>792</v>
      </c>
    </row>
    <row r="216" hidden="1">
      <c r="A216" s="55" t="s">
        <v>793</v>
      </c>
    </row>
    <row r="217" hidden="1">
      <c r="A217" s="56"/>
    </row>
    <row r="218" hidden="1">
      <c r="A218" s="55" t="s">
        <v>794</v>
      </c>
    </row>
    <row r="219" hidden="1">
      <c r="A219" s="55" t="s">
        <v>795</v>
      </c>
    </row>
    <row r="220" hidden="1">
      <c r="A220" s="55" t="s">
        <v>796</v>
      </c>
    </row>
    <row r="221" hidden="1">
      <c r="A221" s="55" t="s">
        <v>797</v>
      </c>
    </row>
    <row r="222" hidden="1">
      <c r="A222" s="55" t="s">
        <v>798</v>
      </c>
    </row>
    <row r="223" hidden="1">
      <c r="A223" s="55" t="s">
        <v>799</v>
      </c>
    </row>
    <row r="224" hidden="1">
      <c r="A224" s="55" t="s">
        <v>800</v>
      </c>
    </row>
    <row r="225" hidden="1">
      <c r="A225" s="55" t="s">
        <v>801</v>
      </c>
    </row>
    <row r="226" hidden="1">
      <c r="A226" s="55" t="s">
        <v>802</v>
      </c>
    </row>
    <row r="227" hidden="1">
      <c r="A227" s="55" t="s">
        <v>803</v>
      </c>
    </row>
    <row r="228" hidden="1">
      <c r="A228" s="55" t="s">
        <v>804</v>
      </c>
    </row>
    <row r="229" hidden="1">
      <c r="A229" s="56"/>
    </row>
    <row r="230" hidden="1">
      <c r="A230" s="55" t="s">
        <v>805</v>
      </c>
    </row>
    <row r="231" hidden="1">
      <c r="A231" s="55" t="s">
        <v>806</v>
      </c>
    </row>
    <row r="232" hidden="1">
      <c r="A232" s="55" t="s">
        <v>807</v>
      </c>
    </row>
    <row r="233" hidden="1">
      <c r="A233" s="55" t="s">
        <v>808</v>
      </c>
    </row>
    <row r="234" hidden="1">
      <c r="A234" s="55" t="s">
        <v>809</v>
      </c>
    </row>
    <row r="235" hidden="1">
      <c r="A235" s="55" t="s">
        <v>810</v>
      </c>
    </row>
    <row r="236" hidden="1">
      <c r="A236" s="56"/>
    </row>
    <row r="237" hidden="1">
      <c r="A237" s="55" t="s">
        <v>811</v>
      </c>
    </row>
    <row r="238" hidden="1">
      <c r="A238" s="55" t="s">
        <v>812</v>
      </c>
    </row>
    <row r="239" hidden="1">
      <c r="A239" s="55" t="s">
        <v>813</v>
      </c>
    </row>
    <row r="240" hidden="1">
      <c r="A240" s="56"/>
    </row>
    <row r="241" hidden="1">
      <c r="A241" s="55" t="s">
        <v>814</v>
      </c>
    </row>
    <row r="242" hidden="1">
      <c r="A242" s="55" t="s">
        <v>815</v>
      </c>
    </row>
    <row r="243" hidden="1">
      <c r="A243" s="55" t="s">
        <v>816</v>
      </c>
    </row>
    <row r="244" hidden="1">
      <c r="A244" s="55" t="s">
        <v>817</v>
      </c>
    </row>
    <row r="245" hidden="1">
      <c r="A245" s="55" t="s">
        <v>818</v>
      </c>
    </row>
    <row r="246" hidden="1">
      <c r="A246" s="55" t="s">
        <v>819</v>
      </c>
    </row>
    <row r="247" hidden="1">
      <c r="A247" s="55" t="s">
        <v>820</v>
      </c>
    </row>
    <row r="248" hidden="1">
      <c r="A248" s="56"/>
    </row>
    <row r="249" hidden="1">
      <c r="A249" s="55" t="s">
        <v>652</v>
      </c>
    </row>
    <row r="250" hidden="1">
      <c r="A250" s="55" t="s">
        <v>821</v>
      </c>
    </row>
    <row r="251" hidden="1">
      <c r="A251" s="56"/>
    </row>
    <row r="252" hidden="1">
      <c r="A252" s="55" t="s">
        <v>822</v>
      </c>
    </row>
    <row r="253" hidden="1">
      <c r="A253" s="55" t="s">
        <v>823</v>
      </c>
    </row>
    <row r="254" hidden="1">
      <c r="A254" s="55" t="s">
        <v>824</v>
      </c>
    </row>
    <row r="255" hidden="1">
      <c r="A255" s="55" t="s">
        <v>825</v>
      </c>
    </row>
    <row r="256" hidden="1">
      <c r="A256" s="56"/>
    </row>
    <row r="257" hidden="1">
      <c r="A257" s="55" t="s">
        <v>826</v>
      </c>
    </row>
    <row r="258" hidden="1">
      <c r="A258" s="55" t="s">
        <v>827</v>
      </c>
    </row>
    <row r="259" hidden="1">
      <c r="A259" s="55" t="s">
        <v>828</v>
      </c>
    </row>
    <row r="260" hidden="1">
      <c r="A260" s="56"/>
    </row>
    <row r="261" hidden="1">
      <c r="A261" s="55" t="s">
        <v>829</v>
      </c>
    </row>
    <row r="262" hidden="1">
      <c r="A262" s="55" t="s">
        <v>830</v>
      </c>
    </row>
    <row r="263" hidden="1">
      <c r="A263" s="56"/>
    </row>
    <row r="264" hidden="1">
      <c r="A264" s="55" t="s">
        <v>652</v>
      </c>
    </row>
    <row r="265" hidden="1">
      <c r="A265" s="55" t="s">
        <v>831</v>
      </c>
    </row>
    <row r="266" hidden="1">
      <c r="A266" s="56"/>
    </row>
    <row r="267" hidden="1">
      <c r="A267" s="55" t="s">
        <v>832</v>
      </c>
    </row>
    <row r="268" hidden="1">
      <c r="A268" s="55" t="s">
        <v>833</v>
      </c>
    </row>
    <row r="269" hidden="1">
      <c r="A269" s="55" t="s">
        <v>834</v>
      </c>
    </row>
    <row r="270" hidden="1">
      <c r="A270" s="55" t="s">
        <v>835</v>
      </c>
    </row>
    <row r="271" hidden="1">
      <c r="A271" s="55" t="s">
        <v>836</v>
      </c>
    </row>
    <row r="272" hidden="1">
      <c r="A272" s="55" t="s">
        <v>837</v>
      </c>
    </row>
    <row r="273" hidden="1">
      <c r="A273" s="55" t="s">
        <v>838</v>
      </c>
    </row>
    <row r="274" hidden="1">
      <c r="A274" s="55" t="s">
        <v>839</v>
      </c>
    </row>
    <row r="275" hidden="1">
      <c r="A275" s="56"/>
    </row>
    <row r="276" hidden="1">
      <c r="A276" s="55" t="s">
        <v>685</v>
      </c>
    </row>
    <row r="277" hidden="1">
      <c r="A277" s="55" t="s">
        <v>840</v>
      </c>
    </row>
    <row r="278" hidden="1">
      <c r="A278" s="55" t="s">
        <v>841</v>
      </c>
    </row>
    <row r="279" hidden="1">
      <c r="A279" s="55" t="s">
        <v>842</v>
      </c>
    </row>
    <row r="280" hidden="1">
      <c r="A280" s="55" t="s">
        <v>843</v>
      </c>
    </row>
    <row r="281" hidden="1">
      <c r="A281" s="56"/>
    </row>
    <row r="282" hidden="1">
      <c r="A282" s="55" t="s">
        <v>844</v>
      </c>
    </row>
    <row r="283" hidden="1">
      <c r="A283" s="55" t="s">
        <v>845</v>
      </c>
    </row>
    <row r="284" hidden="1">
      <c r="A284" s="55" t="s">
        <v>846</v>
      </c>
    </row>
    <row r="285" hidden="1">
      <c r="A285" s="56"/>
    </row>
    <row r="286" hidden="1">
      <c r="A286" s="55" t="s">
        <v>847</v>
      </c>
    </row>
    <row r="287" hidden="1">
      <c r="A287" s="55" t="s">
        <v>848</v>
      </c>
    </row>
    <row r="288" hidden="1">
      <c r="A288" s="55" t="s">
        <v>849</v>
      </c>
    </row>
    <row r="289" hidden="1">
      <c r="A289" s="55" t="s">
        <v>850</v>
      </c>
    </row>
    <row r="290" hidden="1">
      <c r="A290" s="55" t="s">
        <v>851</v>
      </c>
    </row>
    <row r="291" hidden="1">
      <c r="A291" s="55" t="s">
        <v>852</v>
      </c>
    </row>
    <row r="292" hidden="1">
      <c r="A292" s="55" t="s">
        <v>853</v>
      </c>
    </row>
    <row r="293" hidden="1">
      <c r="A293" s="55" t="s">
        <v>854</v>
      </c>
    </row>
    <row r="294" hidden="1">
      <c r="A294" s="55" t="s">
        <v>855</v>
      </c>
    </row>
    <row r="295" hidden="1">
      <c r="A295" s="55" t="s">
        <v>856</v>
      </c>
    </row>
    <row r="296" hidden="1">
      <c r="A296" s="56"/>
    </row>
    <row r="297" hidden="1">
      <c r="A297" s="55" t="s">
        <v>652</v>
      </c>
    </row>
    <row r="298" hidden="1">
      <c r="A298" s="55" t="s">
        <v>857</v>
      </c>
    </row>
    <row r="299" hidden="1">
      <c r="A299" s="55" t="s">
        <v>858</v>
      </c>
    </row>
    <row r="300" hidden="1">
      <c r="A300" s="56"/>
    </row>
    <row r="301" hidden="1">
      <c r="A301" s="55" t="s">
        <v>859</v>
      </c>
    </row>
    <row r="302" hidden="1">
      <c r="A302" s="55" t="s">
        <v>860</v>
      </c>
    </row>
    <row r="303" hidden="1">
      <c r="A303" s="55" t="s">
        <v>861</v>
      </c>
    </row>
    <row r="304" hidden="1">
      <c r="A304" s="55" t="s">
        <v>862</v>
      </c>
    </row>
    <row r="305" hidden="1">
      <c r="A305" s="55" t="s">
        <v>863</v>
      </c>
    </row>
    <row r="306" hidden="1">
      <c r="A306" s="56"/>
    </row>
    <row r="307" hidden="1">
      <c r="A307" s="55" t="s">
        <v>652</v>
      </c>
    </row>
    <row r="308" hidden="1">
      <c r="A308" s="55" t="s">
        <v>864</v>
      </c>
    </row>
    <row r="309" hidden="1">
      <c r="A309" s="55" t="s">
        <v>865</v>
      </c>
    </row>
    <row r="310" hidden="1">
      <c r="A310" s="55" t="s">
        <v>866</v>
      </c>
    </row>
    <row r="311" hidden="1">
      <c r="A311" s="55" t="s">
        <v>867</v>
      </c>
    </row>
    <row r="312" hidden="1">
      <c r="A312" s="56"/>
    </row>
    <row r="313" hidden="1">
      <c r="A313" s="55" t="s">
        <v>868</v>
      </c>
    </row>
    <row r="314" hidden="1">
      <c r="A314" s="55" t="s">
        <v>869</v>
      </c>
    </row>
    <row r="315" hidden="1">
      <c r="A315" s="55" t="s">
        <v>870</v>
      </c>
    </row>
    <row r="316" hidden="1">
      <c r="A316" s="55" t="s">
        <v>871</v>
      </c>
    </row>
    <row r="317" hidden="1">
      <c r="A317" s="55" t="s">
        <v>872</v>
      </c>
    </row>
    <row r="318" hidden="1">
      <c r="A318" s="56"/>
    </row>
    <row r="319" hidden="1">
      <c r="A319" s="55" t="s">
        <v>873</v>
      </c>
    </row>
    <row r="320" hidden="1">
      <c r="A320" s="55" t="s">
        <v>874</v>
      </c>
    </row>
    <row r="321" hidden="1">
      <c r="A321" s="55" t="s">
        <v>875</v>
      </c>
    </row>
    <row r="322" hidden="1">
      <c r="A322" s="56"/>
    </row>
    <row r="323" hidden="1">
      <c r="A323" s="55" t="s">
        <v>652</v>
      </c>
    </row>
    <row r="324" hidden="1">
      <c r="A324" s="55" t="s">
        <v>876</v>
      </c>
    </row>
    <row r="325" hidden="1">
      <c r="A325" s="55" t="s">
        <v>877</v>
      </c>
    </row>
    <row r="326" hidden="1">
      <c r="A326" s="55" t="s">
        <v>878</v>
      </c>
    </row>
    <row r="327" hidden="1">
      <c r="A327" s="55" t="s">
        <v>879</v>
      </c>
    </row>
    <row r="328" hidden="1">
      <c r="A328" s="56"/>
    </row>
    <row r="329" hidden="1">
      <c r="A329" s="55" t="s">
        <v>880</v>
      </c>
    </row>
    <row r="330" hidden="1">
      <c r="A330" s="55" t="s">
        <v>881</v>
      </c>
    </row>
    <row r="331" hidden="1">
      <c r="A331" s="55" t="s">
        <v>882</v>
      </c>
    </row>
    <row r="332" hidden="1">
      <c r="A332" s="55" t="s">
        <v>883</v>
      </c>
    </row>
    <row r="333" hidden="1">
      <c r="A333" s="55" t="s">
        <v>884</v>
      </c>
    </row>
    <row r="334" hidden="1">
      <c r="A334" s="55" t="s">
        <v>885</v>
      </c>
    </row>
    <row r="335" hidden="1">
      <c r="A335" s="56"/>
    </row>
    <row r="336" hidden="1">
      <c r="A336" s="55" t="s">
        <v>652</v>
      </c>
    </row>
    <row r="337" hidden="1">
      <c r="A337" s="55" t="s">
        <v>886</v>
      </c>
    </row>
    <row r="338" hidden="1">
      <c r="A338" s="55" t="s">
        <v>887</v>
      </c>
    </row>
    <row r="339" hidden="1">
      <c r="A339" s="55" t="s">
        <v>888</v>
      </c>
    </row>
    <row r="340" hidden="1">
      <c r="A340" s="56"/>
    </row>
    <row r="341" hidden="1">
      <c r="A341" s="55" t="s">
        <v>889</v>
      </c>
    </row>
    <row r="342" hidden="1">
      <c r="A342" s="55" t="s">
        <v>890</v>
      </c>
    </row>
    <row r="343" hidden="1">
      <c r="A343" s="55" t="s">
        <v>891</v>
      </c>
    </row>
    <row r="344" hidden="1">
      <c r="A344" s="55" t="s">
        <v>892</v>
      </c>
    </row>
    <row r="345" hidden="1">
      <c r="A345" s="55" t="s">
        <v>893</v>
      </c>
    </row>
    <row r="346" hidden="1">
      <c r="A346" s="55" t="s">
        <v>894</v>
      </c>
    </row>
    <row r="347" hidden="1">
      <c r="A347" s="56"/>
    </row>
    <row r="348" hidden="1">
      <c r="A348" s="55" t="s">
        <v>895</v>
      </c>
    </row>
    <row r="349" hidden="1">
      <c r="A349" s="55" t="s">
        <v>896</v>
      </c>
    </row>
    <row r="350" hidden="1">
      <c r="A350" s="55" t="s">
        <v>897</v>
      </c>
    </row>
    <row r="351" hidden="1">
      <c r="A351" s="55" t="s">
        <v>898</v>
      </c>
    </row>
    <row r="352" hidden="1">
      <c r="A352" s="56"/>
    </row>
    <row r="353" hidden="1">
      <c r="A353" s="55" t="s">
        <v>899</v>
      </c>
    </row>
    <row r="354" hidden="1">
      <c r="A354" s="55" t="s">
        <v>900</v>
      </c>
    </row>
    <row r="355" hidden="1">
      <c r="A355" s="56"/>
    </row>
    <row r="356" hidden="1">
      <c r="A356" s="55" t="s">
        <v>652</v>
      </c>
    </row>
    <row r="357" hidden="1">
      <c r="A357" s="55" t="s">
        <v>901</v>
      </c>
    </row>
    <row r="358" hidden="1">
      <c r="A358" s="55" t="s">
        <v>902</v>
      </c>
    </row>
    <row r="359" hidden="1">
      <c r="A359" s="56"/>
    </row>
    <row r="360" hidden="1">
      <c r="A360" s="55" t="s">
        <v>903</v>
      </c>
    </row>
    <row r="361" hidden="1">
      <c r="A361" s="55" t="s">
        <v>904</v>
      </c>
    </row>
    <row r="362" hidden="1">
      <c r="A362" s="55" t="s">
        <v>905</v>
      </c>
    </row>
    <row r="363" hidden="1">
      <c r="A363" s="55" t="s">
        <v>906</v>
      </c>
    </row>
    <row r="364" hidden="1">
      <c r="A364" s="55" t="s">
        <v>907</v>
      </c>
    </row>
    <row r="365" hidden="1">
      <c r="A365" s="56"/>
    </row>
    <row r="366" hidden="1">
      <c r="A366" s="55" t="s">
        <v>652</v>
      </c>
    </row>
    <row r="367" hidden="1">
      <c r="A367" s="55" t="s">
        <v>908</v>
      </c>
    </row>
    <row r="368" hidden="1">
      <c r="A368" s="55" t="s">
        <v>909</v>
      </c>
    </row>
    <row r="369" hidden="1">
      <c r="A369" s="55" t="s">
        <v>910</v>
      </c>
    </row>
    <row r="370" hidden="1">
      <c r="A370" s="55" t="s">
        <v>911</v>
      </c>
    </row>
    <row r="371" hidden="1">
      <c r="A371" s="56"/>
    </row>
    <row r="372" hidden="1">
      <c r="A372" s="55" t="s">
        <v>912</v>
      </c>
    </row>
    <row r="373" hidden="1">
      <c r="A373" s="55" t="s">
        <v>913</v>
      </c>
    </row>
    <row r="374" hidden="1">
      <c r="A374" s="55" t="s">
        <v>914</v>
      </c>
    </row>
    <row r="375" hidden="1">
      <c r="A375" s="55" t="s">
        <v>915</v>
      </c>
    </row>
    <row r="376" hidden="1">
      <c r="A376" s="56"/>
    </row>
    <row r="377" hidden="1">
      <c r="A377" s="55" t="s">
        <v>652</v>
      </c>
    </row>
    <row r="378" hidden="1">
      <c r="A378" s="55" t="s">
        <v>916</v>
      </c>
    </row>
    <row r="379" hidden="1">
      <c r="A379" s="55" t="s">
        <v>917</v>
      </c>
    </row>
    <row r="380" hidden="1">
      <c r="A380" s="56"/>
    </row>
    <row r="381" hidden="1">
      <c r="A381" s="55" t="s">
        <v>918</v>
      </c>
    </row>
    <row r="382" hidden="1">
      <c r="A382" s="55" t="s">
        <v>919</v>
      </c>
    </row>
    <row r="383" hidden="1">
      <c r="A383" s="55" t="s">
        <v>920</v>
      </c>
    </row>
    <row r="384" hidden="1">
      <c r="A384" s="55" t="s">
        <v>921</v>
      </c>
    </row>
    <row r="385" hidden="1">
      <c r="A385" s="55" t="s">
        <v>922</v>
      </c>
    </row>
    <row r="386" hidden="1">
      <c r="A386" s="55" t="s">
        <v>923</v>
      </c>
    </row>
    <row r="387" hidden="1">
      <c r="A387" s="55" t="s">
        <v>924</v>
      </c>
    </row>
    <row r="388" hidden="1">
      <c r="A388" s="55" t="s">
        <v>925</v>
      </c>
    </row>
    <row r="389" hidden="1">
      <c r="A389" s="56"/>
    </row>
    <row r="390" hidden="1">
      <c r="A390" s="55" t="s">
        <v>652</v>
      </c>
    </row>
    <row r="391" hidden="1">
      <c r="A391" s="55" t="s">
        <v>926</v>
      </c>
    </row>
    <row r="392" hidden="1">
      <c r="A392" s="56"/>
    </row>
    <row r="393" hidden="1">
      <c r="A393" s="55" t="s">
        <v>927</v>
      </c>
    </row>
    <row r="394" hidden="1">
      <c r="A394" s="55" t="s">
        <v>928</v>
      </c>
    </row>
    <row r="395" hidden="1">
      <c r="A395" s="55" t="s">
        <v>929</v>
      </c>
    </row>
    <row r="396" hidden="1">
      <c r="A396" s="55" t="s">
        <v>930</v>
      </c>
    </row>
    <row r="397" hidden="1">
      <c r="A397" s="55" t="s">
        <v>931</v>
      </c>
    </row>
    <row r="398" hidden="1">
      <c r="A398" s="55" t="s">
        <v>932</v>
      </c>
    </row>
    <row r="399" hidden="1">
      <c r="A399" s="55" t="s">
        <v>933</v>
      </c>
    </row>
    <row r="400" hidden="1">
      <c r="A400" s="56"/>
    </row>
    <row r="401" hidden="1">
      <c r="A401" s="55" t="s">
        <v>652</v>
      </c>
    </row>
    <row r="402" hidden="1">
      <c r="A402" s="55" t="s">
        <v>934</v>
      </c>
    </row>
    <row r="403" hidden="1">
      <c r="A403" s="55" t="s">
        <v>935</v>
      </c>
    </row>
    <row r="404" hidden="1">
      <c r="A404" s="56"/>
    </row>
    <row r="405" hidden="1">
      <c r="A405" s="55" t="s">
        <v>936</v>
      </c>
    </row>
    <row r="406" hidden="1">
      <c r="A406" s="55" t="s">
        <v>937</v>
      </c>
    </row>
    <row r="407" hidden="1">
      <c r="A407" s="55" t="s">
        <v>938</v>
      </c>
    </row>
    <row r="408" hidden="1">
      <c r="A408" s="55" t="s">
        <v>939</v>
      </c>
    </row>
    <row r="409" hidden="1">
      <c r="A409" s="55" t="s">
        <v>940</v>
      </c>
    </row>
    <row r="410" hidden="1">
      <c r="A410" s="55" t="s">
        <v>941</v>
      </c>
    </row>
    <row r="411" hidden="1">
      <c r="A411" s="55" t="s">
        <v>942</v>
      </c>
    </row>
    <row r="412" hidden="1">
      <c r="A412" s="55" t="s">
        <v>943</v>
      </c>
    </row>
    <row r="413" hidden="1">
      <c r="A413" s="55" t="s">
        <v>944</v>
      </c>
    </row>
    <row r="414" hidden="1">
      <c r="A414" s="55" t="s">
        <v>945</v>
      </c>
    </row>
    <row r="415" hidden="1">
      <c r="A415" s="55" t="s">
        <v>946</v>
      </c>
    </row>
    <row r="416" hidden="1">
      <c r="A416" s="56"/>
    </row>
    <row r="417" hidden="1">
      <c r="A417" s="55" t="s">
        <v>652</v>
      </c>
    </row>
    <row r="418" hidden="1">
      <c r="A418" s="55" t="s">
        <v>947</v>
      </c>
    </row>
    <row r="419" hidden="1">
      <c r="A419" s="55" t="s">
        <v>948</v>
      </c>
    </row>
    <row r="420" hidden="1">
      <c r="A420" s="56"/>
    </row>
    <row r="421" hidden="1">
      <c r="A421" s="55" t="s">
        <v>949</v>
      </c>
    </row>
    <row r="422" hidden="1">
      <c r="A422" s="55" t="s">
        <v>950</v>
      </c>
    </row>
    <row r="423" hidden="1">
      <c r="A423" s="56"/>
    </row>
    <row r="424" hidden="1">
      <c r="A424" s="55" t="s">
        <v>652</v>
      </c>
    </row>
    <row r="425" hidden="1">
      <c r="A425" s="55" t="s">
        <v>951</v>
      </c>
    </row>
    <row r="426" hidden="1">
      <c r="A426" s="55" t="s">
        <v>952</v>
      </c>
    </row>
    <row r="427" hidden="1">
      <c r="A427" s="55" t="s">
        <v>953</v>
      </c>
    </row>
    <row r="428" hidden="1">
      <c r="A428" s="55" t="s">
        <v>954</v>
      </c>
    </row>
    <row r="429" hidden="1">
      <c r="A429" s="55" t="s">
        <v>955</v>
      </c>
    </row>
    <row r="430" hidden="1">
      <c r="A430" s="56"/>
    </row>
    <row r="431" hidden="1">
      <c r="A431" s="55" t="s">
        <v>956</v>
      </c>
    </row>
    <row r="432" hidden="1">
      <c r="A432" s="55" t="s">
        <v>957</v>
      </c>
    </row>
    <row r="433" hidden="1">
      <c r="A433" s="55" t="s">
        <v>958</v>
      </c>
    </row>
    <row r="434" hidden="1">
      <c r="A434" s="55" t="s">
        <v>959</v>
      </c>
    </row>
    <row r="435" hidden="1">
      <c r="A435" s="55" t="s">
        <v>960</v>
      </c>
    </row>
    <row r="436" hidden="1">
      <c r="A436" s="55" t="s">
        <v>961</v>
      </c>
    </row>
    <row r="437" hidden="1">
      <c r="A437" s="55" t="s">
        <v>962</v>
      </c>
    </row>
    <row r="438" hidden="1">
      <c r="A438" s="55" t="s">
        <v>963</v>
      </c>
    </row>
    <row r="439" hidden="1">
      <c r="A439" s="55" t="s">
        <v>964</v>
      </c>
    </row>
    <row r="440" hidden="1">
      <c r="A440" s="55" t="s">
        <v>965</v>
      </c>
    </row>
    <row r="441" hidden="1">
      <c r="A441" s="56"/>
    </row>
    <row r="442" hidden="1">
      <c r="A442" s="55" t="s">
        <v>966</v>
      </c>
    </row>
    <row r="443" hidden="1">
      <c r="A443" s="55" t="s">
        <v>967</v>
      </c>
    </row>
    <row r="444" hidden="1">
      <c r="A444" s="56"/>
    </row>
    <row r="445" hidden="1">
      <c r="A445" s="55" t="s">
        <v>652</v>
      </c>
    </row>
    <row r="446" hidden="1">
      <c r="A446" s="55" t="s">
        <v>968</v>
      </c>
    </row>
    <row r="447" hidden="1">
      <c r="A447" s="55" t="s">
        <v>969</v>
      </c>
    </row>
    <row r="448" hidden="1">
      <c r="A448" s="56"/>
    </row>
    <row r="449" hidden="1">
      <c r="A449" s="55" t="s">
        <v>970</v>
      </c>
    </row>
    <row r="450" hidden="1">
      <c r="A450" s="55" t="s">
        <v>971</v>
      </c>
    </row>
    <row r="451" hidden="1">
      <c r="A451" s="55" t="s">
        <v>972</v>
      </c>
    </row>
    <row r="452" hidden="1">
      <c r="A452" s="55" t="s">
        <v>973</v>
      </c>
    </row>
    <row r="453" hidden="1">
      <c r="A453" s="55" t="s">
        <v>974</v>
      </c>
    </row>
    <row r="454" hidden="1">
      <c r="A454" s="56"/>
    </row>
    <row r="455" hidden="1">
      <c r="A455" s="55" t="s">
        <v>975</v>
      </c>
    </row>
    <row r="456" hidden="1">
      <c r="A456" s="55" t="s">
        <v>976</v>
      </c>
    </row>
    <row r="457" hidden="1">
      <c r="A457" s="55" t="s">
        <v>977</v>
      </c>
    </row>
    <row r="458" hidden="1">
      <c r="A458" s="55" t="s">
        <v>978</v>
      </c>
    </row>
    <row r="459" hidden="1">
      <c r="A459" s="55" t="s">
        <v>979</v>
      </c>
    </row>
    <row r="460" hidden="1">
      <c r="A460" s="56"/>
    </row>
    <row r="461" hidden="1">
      <c r="A461" s="55" t="s">
        <v>652</v>
      </c>
    </row>
    <row r="462" hidden="1">
      <c r="A462" s="55" t="s">
        <v>980</v>
      </c>
    </row>
    <row r="463" hidden="1">
      <c r="A463" s="55" t="s">
        <v>981</v>
      </c>
    </row>
    <row r="464" hidden="1">
      <c r="A464" s="55" t="s">
        <v>982</v>
      </c>
    </row>
    <row r="465" hidden="1">
      <c r="A465" s="56"/>
    </row>
    <row r="466" hidden="1">
      <c r="A466" s="55" t="s">
        <v>983</v>
      </c>
    </row>
    <row r="467" hidden="1">
      <c r="A467" s="55" t="s">
        <v>984</v>
      </c>
    </row>
    <row r="468" hidden="1">
      <c r="A468" s="55" t="s">
        <v>985</v>
      </c>
    </row>
    <row r="469" hidden="1">
      <c r="A469" s="55" t="s">
        <v>986</v>
      </c>
    </row>
    <row r="470" hidden="1">
      <c r="A470" s="56"/>
    </row>
    <row r="471" hidden="1">
      <c r="A471" s="55" t="s">
        <v>652</v>
      </c>
    </row>
    <row r="472" hidden="1">
      <c r="A472" s="55" t="s">
        <v>987</v>
      </c>
    </row>
    <row r="473" hidden="1">
      <c r="A473" s="56"/>
    </row>
    <row r="474" hidden="1">
      <c r="A474" s="55" t="s">
        <v>988</v>
      </c>
    </row>
    <row r="475" hidden="1">
      <c r="A475" s="55" t="s">
        <v>989</v>
      </c>
    </row>
    <row r="476" hidden="1">
      <c r="A476" s="55" t="s">
        <v>990</v>
      </c>
    </row>
    <row r="477" hidden="1">
      <c r="A477" s="55" t="s">
        <v>991</v>
      </c>
    </row>
    <row r="478" hidden="1">
      <c r="A478" s="55" t="s">
        <v>992</v>
      </c>
    </row>
    <row r="479" hidden="1">
      <c r="A479" s="55" t="s">
        <v>993</v>
      </c>
    </row>
    <row r="480" hidden="1">
      <c r="A480" s="55" t="s">
        <v>994</v>
      </c>
    </row>
    <row r="481" hidden="1">
      <c r="A481" s="55" t="s">
        <v>995</v>
      </c>
    </row>
    <row r="482" hidden="1">
      <c r="A482" s="56"/>
    </row>
    <row r="483" hidden="1">
      <c r="A483" s="55" t="s">
        <v>652</v>
      </c>
    </row>
    <row r="484" hidden="1">
      <c r="A484" s="55" t="s">
        <v>957</v>
      </c>
    </row>
    <row r="485" hidden="1">
      <c r="A485" s="55" t="s">
        <v>996</v>
      </c>
    </row>
    <row r="486" hidden="1">
      <c r="A486" s="55" t="s">
        <v>997</v>
      </c>
    </row>
    <row r="487" hidden="1">
      <c r="A487" s="55" t="s">
        <v>998</v>
      </c>
    </row>
    <row r="488" hidden="1">
      <c r="A488" s="56"/>
    </row>
    <row r="489" hidden="1">
      <c r="A489" s="55" t="s">
        <v>999</v>
      </c>
    </row>
    <row r="490" hidden="1">
      <c r="A490" s="55" t="s">
        <v>1000</v>
      </c>
    </row>
    <row r="491" hidden="1">
      <c r="A491" s="55" t="s">
        <v>1001</v>
      </c>
    </row>
    <row r="492" hidden="1">
      <c r="A492" s="55" t="s">
        <v>1002</v>
      </c>
    </row>
    <row r="493" hidden="1">
      <c r="A493" s="56"/>
    </row>
    <row r="494" hidden="1">
      <c r="A494" s="55" t="s">
        <v>1003</v>
      </c>
    </row>
    <row r="495" hidden="1">
      <c r="A495" s="55" t="s">
        <v>1004</v>
      </c>
    </row>
    <row r="496" hidden="1">
      <c r="A496" s="55" t="s">
        <v>1005</v>
      </c>
    </row>
    <row r="497" hidden="1">
      <c r="A497" s="55" t="s">
        <v>1006</v>
      </c>
    </row>
    <row r="498" hidden="1">
      <c r="A498" s="55" t="s">
        <v>1007</v>
      </c>
    </row>
    <row r="499" hidden="1">
      <c r="A499" s="56"/>
    </row>
    <row r="500" hidden="1">
      <c r="A500" s="55" t="s">
        <v>1008</v>
      </c>
    </row>
    <row r="501" hidden="1">
      <c r="A501" s="55" t="s">
        <v>1009</v>
      </c>
    </row>
    <row r="502" hidden="1">
      <c r="A502" s="55" t="s">
        <v>1010</v>
      </c>
    </row>
    <row r="503" hidden="1">
      <c r="A503" s="55" t="s">
        <v>1011</v>
      </c>
    </row>
    <row r="504" hidden="1">
      <c r="A504" s="56"/>
    </row>
    <row r="505" hidden="1">
      <c r="A505" s="55" t="s">
        <v>1012</v>
      </c>
    </row>
    <row r="506" hidden="1">
      <c r="A506" s="55" t="s">
        <v>1013</v>
      </c>
    </row>
    <row r="507" hidden="1">
      <c r="A507" s="56"/>
    </row>
    <row r="508" hidden="1">
      <c r="A508" s="55" t="s">
        <v>652</v>
      </c>
    </row>
    <row r="509" hidden="1">
      <c r="A509" s="55" t="s">
        <v>1014</v>
      </c>
    </row>
    <row r="510" hidden="1">
      <c r="A510" s="55" t="s">
        <v>1015</v>
      </c>
    </row>
    <row r="511" hidden="1">
      <c r="A511" s="56"/>
    </row>
    <row r="512" hidden="1">
      <c r="A512" s="55" t="s">
        <v>1016</v>
      </c>
    </row>
    <row r="513" hidden="1">
      <c r="A513" s="55" t="s">
        <v>1017</v>
      </c>
    </row>
    <row r="514" hidden="1">
      <c r="A514" s="55" t="s">
        <v>991</v>
      </c>
    </row>
    <row r="515" hidden="1">
      <c r="A515" s="55" t="s">
        <v>1018</v>
      </c>
    </row>
    <row r="516" hidden="1">
      <c r="A516" s="55" t="s">
        <v>1019</v>
      </c>
    </row>
    <row r="517" hidden="1">
      <c r="A517" s="55" t="s">
        <v>1020</v>
      </c>
    </row>
    <row r="518" hidden="1">
      <c r="A518" s="56"/>
    </row>
    <row r="519" hidden="1">
      <c r="A519" s="55" t="s">
        <v>1021</v>
      </c>
    </row>
    <row r="520" hidden="1">
      <c r="A520" s="55" t="s">
        <v>1022</v>
      </c>
    </row>
    <row r="521" hidden="1">
      <c r="A521" s="55" t="s">
        <v>1023</v>
      </c>
    </row>
    <row r="522" hidden="1">
      <c r="A522" s="55" t="s">
        <v>1024</v>
      </c>
    </row>
    <row r="523" hidden="1">
      <c r="A523" s="56"/>
    </row>
    <row r="524" hidden="1">
      <c r="A524" s="55" t="s">
        <v>652</v>
      </c>
    </row>
    <row r="525" hidden="1">
      <c r="A525" s="55" t="s">
        <v>1025</v>
      </c>
    </row>
    <row r="526" hidden="1">
      <c r="A526" s="56"/>
    </row>
    <row r="527" hidden="1">
      <c r="A527" s="56"/>
    </row>
    <row r="528" hidden="1">
      <c r="A528" s="55" t="s">
        <v>1026</v>
      </c>
    </row>
    <row r="529" hidden="1">
      <c r="A529" s="55" t="s">
        <v>1027</v>
      </c>
    </row>
    <row r="530" hidden="1">
      <c r="A530" s="55" t="s">
        <v>1028</v>
      </c>
    </row>
    <row r="531" hidden="1">
      <c r="A531" s="55" t="s">
        <v>1029</v>
      </c>
    </row>
    <row r="532" hidden="1">
      <c r="A532" s="55" t="s">
        <v>1030</v>
      </c>
    </row>
    <row r="533" hidden="1">
      <c r="A533" s="56"/>
    </row>
    <row r="534" hidden="1">
      <c r="A534" s="55" t="s">
        <v>1031</v>
      </c>
    </row>
    <row r="535" hidden="1">
      <c r="A535" s="56"/>
    </row>
    <row r="536" hidden="1">
      <c r="A536" s="55" t="s">
        <v>652</v>
      </c>
    </row>
    <row r="537" hidden="1">
      <c r="A537" s="55" t="s">
        <v>1032</v>
      </c>
    </row>
    <row r="538" hidden="1">
      <c r="A538" s="56"/>
    </row>
    <row r="539" hidden="1">
      <c r="A539" s="55" t="s">
        <v>1033</v>
      </c>
    </row>
    <row r="540" hidden="1">
      <c r="A540" s="55" t="s">
        <v>1034</v>
      </c>
    </row>
    <row r="541" hidden="1">
      <c r="A541" s="55" t="s">
        <v>1035</v>
      </c>
    </row>
    <row r="542" hidden="1">
      <c r="A542" s="55" t="s">
        <v>1036</v>
      </c>
    </row>
    <row r="543" hidden="1">
      <c r="A543" s="56"/>
    </row>
    <row r="544" hidden="1">
      <c r="A544" s="55" t="s">
        <v>1037</v>
      </c>
    </row>
    <row r="545" hidden="1">
      <c r="A545" s="55" t="s">
        <v>1038</v>
      </c>
    </row>
    <row r="546" hidden="1">
      <c r="A546" s="55" t="s">
        <v>1039</v>
      </c>
    </row>
    <row r="547" hidden="1"/>
    <row r="548" hidden="1">
      <c r="A548" s="55" t="s">
        <v>1040</v>
      </c>
    </row>
    <row r="549" hidden="1">
      <c r="A549" s="55" t="s">
        <v>1041</v>
      </c>
    </row>
    <row r="550" hidden="1">
      <c r="A550" s="55" t="s">
        <v>1042</v>
      </c>
    </row>
    <row r="551" hidden="1">
      <c r="A551" s="55" t="s">
        <v>1043</v>
      </c>
    </row>
    <row r="552" hidden="1">
      <c r="A552" s="55" t="s">
        <v>1044</v>
      </c>
    </row>
    <row r="553" hidden="1"/>
    <row r="554" hidden="1">
      <c r="A554" s="55" t="s">
        <v>1045</v>
      </c>
    </row>
    <row r="555" hidden="1">
      <c r="A555" s="55" t="s">
        <v>1046</v>
      </c>
    </row>
    <row r="556" hidden="1">
      <c r="A556" s="55" t="s">
        <v>1047</v>
      </c>
    </row>
    <row r="557" hidden="1">
      <c r="A557" s="55" t="s">
        <v>1048</v>
      </c>
    </row>
    <row r="558" hidden="1">
      <c r="A558" s="55" t="s">
        <v>1049</v>
      </c>
    </row>
    <row r="559" hidden="1">
      <c r="A559" s="55" t="s">
        <v>1050</v>
      </c>
    </row>
    <row r="560" hidden="1">
      <c r="A560" s="55" t="s">
        <v>1051</v>
      </c>
    </row>
    <row r="561" hidden="1"/>
    <row r="562" hidden="1">
      <c r="A562" s="55" t="s">
        <v>1052</v>
      </c>
    </row>
    <row r="563" hidden="1">
      <c r="A563" s="55" t="s">
        <v>1053</v>
      </c>
    </row>
    <row r="564" hidden="1">
      <c r="A564" s="55" t="s">
        <v>1054</v>
      </c>
    </row>
    <row r="565" hidden="1">
      <c r="A565" s="55" t="s">
        <v>1055</v>
      </c>
    </row>
    <row r="566" hidden="1">
      <c r="A566" s="55" t="s">
        <v>1056</v>
      </c>
    </row>
    <row r="567" hidden="1">
      <c r="A567" s="55" t="s">
        <v>1057</v>
      </c>
    </row>
    <row r="568" hidden="1">
      <c r="A568" s="56"/>
    </row>
    <row r="569" hidden="1">
      <c r="A569" s="55" t="s">
        <v>1039</v>
      </c>
    </row>
    <row r="570" hidden="1">
      <c r="A570" s="56"/>
    </row>
    <row r="571" hidden="1">
      <c r="A571" s="55" t="s">
        <v>652</v>
      </c>
    </row>
    <row r="572" hidden="1">
      <c r="A572" s="55" t="s">
        <v>1058</v>
      </c>
    </row>
    <row r="573" hidden="1">
      <c r="A573" s="55" t="s">
        <v>1059</v>
      </c>
    </row>
    <row r="574" hidden="1">
      <c r="A574" s="55" t="s">
        <v>1060</v>
      </c>
    </row>
    <row r="575" hidden="1"/>
    <row r="576" hidden="1">
      <c r="A576" s="55" t="s">
        <v>1061</v>
      </c>
    </row>
    <row r="577" hidden="1">
      <c r="A577" s="55" t="s">
        <v>1062</v>
      </c>
    </row>
    <row r="578" hidden="1">
      <c r="A578" s="55" t="s">
        <v>1063</v>
      </c>
    </row>
    <row r="579" hidden="1">
      <c r="A579" s="55" t="s">
        <v>1064</v>
      </c>
    </row>
    <row r="580" hidden="1">
      <c r="A580" s="55" t="s">
        <v>1065</v>
      </c>
    </row>
    <row r="581" hidden="1">
      <c r="A581" s="57"/>
    </row>
    <row r="582" hidden="1">
      <c r="A582" s="55" t="s">
        <v>652</v>
      </c>
    </row>
    <row r="583" hidden="1">
      <c r="A583" s="55" t="s">
        <v>1066</v>
      </c>
    </row>
    <row r="584" hidden="1">
      <c r="A584" s="55" t="s">
        <v>1067</v>
      </c>
    </row>
    <row r="585" hidden="1">
      <c r="A585" s="55" t="s">
        <v>1068</v>
      </c>
    </row>
    <row r="586" hidden="1"/>
    <row r="587" hidden="1">
      <c r="A587" s="55" t="s">
        <v>1069</v>
      </c>
    </row>
    <row r="588" hidden="1">
      <c r="A588" s="55" t="s">
        <v>1070</v>
      </c>
    </row>
    <row r="589" hidden="1">
      <c r="A589" s="55" t="s">
        <v>1071</v>
      </c>
    </row>
    <row r="590" hidden="1">
      <c r="A590" s="55" t="s">
        <v>1072</v>
      </c>
    </row>
    <row r="591" hidden="1">
      <c r="A591" s="55" t="s">
        <v>1073</v>
      </c>
    </row>
    <row r="592" hidden="1">
      <c r="A592" s="56"/>
    </row>
    <row r="593" hidden="1">
      <c r="A593" s="55" t="s">
        <v>1074</v>
      </c>
    </row>
    <row r="594" hidden="1">
      <c r="A594" s="55" t="s">
        <v>1075</v>
      </c>
    </row>
    <row r="595" hidden="1">
      <c r="A595" s="56"/>
    </row>
    <row r="596" hidden="1">
      <c r="A596" s="55" t="s">
        <v>1076</v>
      </c>
    </row>
    <row r="597" hidden="1">
      <c r="A597" s="55" t="s">
        <v>1077</v>
      </c>
    </row>
    <row r="598" hidden="1">
      <c r="A598" s="55" t="s">
        <v>1078</v>
      </c>
    </row>
    <row r="599" hidden="1">
      <c r="A599" s="56"/>
    </row>
    <row r="600" hidden="1">
      <c r="A600" s="55" t="s">
        <v>652</v>
      </c>
    </row>
    <row r="601" hidden="1">
      <c r="A601" s="55" t="s">
        <v>1079</v>
      </c>
    </row>
    <row r="602" hidden="1"/>
    <row r="603" hidden="1">
      <c r="A603" s="55" t="s">
        <v>1080</v>
      </c>
    </row>
    <row r="604" hidden="1">
      <c r="A604" s="55" t="s">
        <v>1081</v>
      </c>
    </row>
    <row r="605" hidden="1">
      <c r="A605" s="55" t="s">
        <v>1082</v>
      </c>
    </row>
    <row r="606" hidden="1">
      <c r="A606" s="56"/>
    </row>
    <row r="607" hidden="1">
      <c r="A607" s="55" t="s">
        <v>1083</v>
      </c>
    </row>
    <row r="608" hidden="1">
      <c r="A608" s="55" t="s">
        <v>1084</v>
      </c>
    </row>
    <row r="609" hidden="1">
      <c r="A609" s="55" t="s">
        <v>1085</v>
      </c>
    </row>
    <row r="610" hidden="1">
      <c r="A610" s="55" t="s">
        <v>1086</v>
      </c>
    </row>
    <row r="611" hidden="1">
      <c r="A611" s="56"/>
    </row>
    <row r="612" hidden="1">
      <c r="A612" s="55" t="s">
        <v>652</v>
      </c>
    </row>
    <row r="613" hidden="1">
      <c r="A613" s="55" t="s">
        <v>1087</v>
      </c>
    </row>
    <row r="614" hidden="1">
      <c r="A614" s="55" t="s">
        <v>1088</v>
      </c>
    </row>
    <row r="615" hidden="1"/>
    <row r="616" hidden="1">
      <c r="A616" s="55" t="s">
        <v>1089</v>
      </c>
    </row>
    <row r="617" hidden="1">
      <c r="A617" s="55" t="s">
        <v>1090</v>
      </c>
    </row>
    <row r="618" hidden="1">
      <c r="A618" s="55" t="s">
        <v>1091</v>
      </c>
    </row>
    <row r="619" hidden="1">
      <c r="A619" s="55" t="s">
        <v>1092</v>
      </c>
    </row>
    <row r="620" hidden="1">
      <c r="A620" s="55" t="s">
        <v>1093</v>
      </c>
    </row>
    <row r="621" hidden="1">
      <c r="A621" s="55" t="s">
        <v>1094</v>
      </c>
    </row>
    <row r="622" hidden="1">
      <c r="A622" s="57"/>
    </row>
    <row r="623" hidden="1">
      <c r="A623" s="55" t="s">
        <v>652</v>
      </c>
    </row>
    <row r="624" hidden="1">
      <c r="A624" s="55" t="s">
        <v>1095</v>
      </c>
    </row>
    <row r="625" hidden="1">
      <c r="A625" s="55"/>
    </row>
    <row r="626" hidden="1">
      <c r="A626" s="55" t="s">
        <v>1096</v>
      </c>
    </row>
    <row r="627" hidden="1">
      <c r="A627" s="55" t="s">
        <v>1097</v>
      </c>
    </row>
    <row r="628" hidden="1">
      <c r="A628" s="55" t="s">
        <v>1098</v>
      </c>
    </row>
    <row r="629" hidden="1">
      <c r="A629" s="55" t="s">
        <v>1099</v>
      </c>
    </row>
    <row r="630" hidden="1">
      <c r="A630" s="57"/>
    </row>
    <row r="631" hidden="1">
      <c r="A631" s="55" t="s">
        <v>652</v>
      </c>
    </row>
    <row r="632" hidden="1">
      <c r="A632" s="55" t="s">
        <v>1100</v>
      </c>
    </row>
    <row r="633" hidden="1">
      <c r="A633" s="57"/>
    </row>
    <row r="634" hidden="1">
      <c r="A634" s="55" t="s">
        <v>1101</v>
      </c>
    </row>
    <row r="635" hidden="1">
      <c r="A635" s="55" t="s">
        <v>1102</v>
      </c>
    </row>
    <row r="636" hidden="1">
      <c r="A636" s="55" t="s">
        <v>1103</v>
      </c>
    </row>
    <row r="637" hidden="1">
      <c r="A637" s="55" t="s">
        <v>1104</v>
      </c>
    </row>
    <row r="638" hidden="1">
      <c r="A638" s="55" t="s">
        <v>1105</v>
      </c>
    </row>
    <row r="639" hidden="1">
      <c r="A639" s="55" t="s">
        <v>1106</v>
      </c>
    </row>
    <row r="640" hidden="1">
      <c r="A640" s="55" t="s">
        <v>1107</v>
      </c>
    </row>
    <row r="641" hidden="1">
      <c r="A641" s="55" t="s">
        <v>1108</v>
      </c>
    </row>
    <row r="642" hidden="1">
      <c r="A642" s="56"/>
    </row>
    <row r="643" hidden="1">
      <c r="A643" s="55" t="s">
        <v>1109</v>
      </c>
    </row>
    <row r="644" hidden="1">
      <c r="A644" s="55" t="s">
        <v>1110</v>
      </c>
    </row>
    <row r="645" hidden="1">
      <c r="A645" s="56"/>
    </row>
    <row r="646" hidden="1">
      <c r="A646" s="55" t="s">
        <v>652</v>
      </c>
    </row>
    <row r="647" hidden="1">
      <c r="A647" s="55" t="s">
        <v>1111</v>
      </c>
    </row>
    <row r="648" hidden="1">
      <c r="A648" s="55" t="s">
        <v>1112</v>
      </c>
    </row>
    <row r="649" hidden="1">
      <c r="A649" s="56"/>
    </row>
    <row r="650" hidden="1">
      <c r="A650" s="55" t="s">
        <v>1113</v>
      </c>
    </row>
    <row r="651" hidden="1">
      <c r="A651" s="55" t="s">
        <v>1114</v>
      </c>
    </row>
    <row r="652" hidden="1">
      <c r="A652" s="55" t="s">
        <v>1115</v>
      </c>
    </row>
    <row r="653" hidden="1">
      <c r="A653" s="55" t="s">
        <v>1116</v>
      </c>
    </row>
    <row r="654" hidden="1">
      <c r="A654" s="55" t="s">
        <v>652</v>
      </c>
    </row>
    <row r="655" hidden="1">
      <c r="A655" s="55" t="s">
        <v>1117</v>
      </c>
    </row>
    <row r="656" hidden="1">
      <c r="A656" s="55" t="s">
        <v>1118</v>
      </c>
    </row>
    <row r="657" hidden="1">
      <c r="A657" s="55" t="s">
        <v>1119</v>
      </c>
    </row>
    <row r="658" hidden="1"/>
    <row r="659" hidden="1">
      <c r="A659" s="55" t="s">
        <v>1120</v>
      </c>
    </row>
    <row r="660" hidden="1">
      <c r="A660" s="55" t="s">
        <v>1121</v>
      </c>
    </row>
    <row r="661" hidden="1">
      <c r="A661" s="55" t="s">
        <v>1122</v>
      </c>
    </row>
    <row r="662" hidden="1">
      <c r="A662" s="55" t="s">
        <v>1123</v>
      </c>
    </row>
    <row r="663" hidden="1">
      <c r="A663" s="55" t="s">
        <v>1124</v>
      </c>
    </row>
    <row r="664" hidden="1">
      <c r="A664" s="56"/>
    </row>
    <row r="665" hidden="1">
      <c r="A665" s="55" t="s">
        <v>1125</v>
      </c>
    </row>
    <row r="666" hidden="1">
      <c r="A666" s="55" t="s">
        <v>1126</v>
      </c>
    </row>
    <row r="667" hidden="1">
      <c r="A667" s="55" t="s">
        <v>1127</v>
      </c>
    </row>
    <row r="668" hidden="1">
      <c r="A668" s="57"/>
    </row>
    <row r="669" hidden="1">
      <c r="A669" s="55" t="s">
        <v>652</v>
      </c>
    </row>
    <row r="670" hidden="1">
      <c r="A670" s="55" t="s">
        <v>1128</v>
      </c>
    </row>
    <row r="671" hidden="1">
      <c r="A671" s="56"/>
    </row>
    <row r="672" hidden="1">
      <c r="A672" s="55" t="s">
        <v>1129</v>
      </c>
    </row>
    <row r="673" hidden="1">
      <c r="A673" s="55" t="s">
        <v>1130</v>
      </c>
    </row>
    <row r="674" hidden="1">
      <c r="A674" s="55" t="s">
        <v>1131</v>
      </c>
    </row>
    <row r="675" hidden="1">
      <c r="A675" s="55" t="s">
        <v>1132</v>
      </c>
    </row>
    <row r="676" hidden="1">
      <c r="A676" s="56"/>
    </row>
    <row r="677" hidden="1">
      <c r="A677" s="55" t="s">
        <v>1133</v>
      </c>
    </row>
    <row r="678" hidden="1">
      <c r="A678" s="55" t="s">
        <v>1134</v>
      </c>
    </row>
    <row r="679" hidden="1">
      <c r="A679" s="56"/>
    </row>
    <row r="680" hidden="1">
      <c r="A680" s="55" t="s">
        <v>652</v>
      </c>
    </row>
    <row r="681" hidden="1">
      <c r="A681" s="55" t="s">
        <v>1135</v>
      </c>
    </row>
    <row r="682" hidden="1">
      <c r="A682" s="55" t="s">
        <v>1136</v>
      </c>
    </row>
    <row r="683" hidden="1">
      <c r="A683" s="55" t="s">
        <v>1137</v>
      </c>
    </row>
    <row r="684" hidden="1">
      <c r="A684" s="55" t="s">
        <v>1138</v>
      </c>
    </row>
    <row r="685" hidden="1">
      <c r="A685" s="56"/>
    </row>
    <row r="686" hidden="1">
      <c r="A686" s="55" t="s">
        <v>1139</v>
      </c>
    </row>
    <row r="687" hidden="1">
      <c r="A687" s="55" t="s">
        <v>1140</v>
      </c>
    </row>
    <row r="688" hidden="1">
      <c r="A688" s="55" t="s">
        <v>1141</v>
      </c>
    </row>
    <row r="689" hidden="1">
      <c r="A689" s="55" t="s">
        <v>1142</v>
      </c>
    </row>
    <row r="690" hidden="1">
      <c r="A690" s="55" t="s">
        <v>1143</v>
      </c>
    </row>
    <row r="691" hidden="1">
      <c r="A691" s="56"/>
    </row>
    <row r="692" hidden="1">
      <c r="A692" s="55" t="s">
        <v>1144</v>
      </c>
    </row>
    <row r="693" hidden="1">
      <c r="A693" s="55" t="s">
        <v>1145</v>
      </c>
    </row>
    <row r="694" hidden="1">
      <c r="A694" s="56"/>
    </row>
    <row r="695" hidden="1">
      <c r="A695" s="55" t="s">
        <v>1146</v>
      </c>
    </row>
    <row r="696" hidden="1">
      <c r="A696" s="55" t="s">
        <v>1147</v>
      </c>
    </row>
    <row r="697" hidden="1">
      <c r="A697" s="56"/>
    </row>
    <row r="698" hidden="1">
      <c r="A698" s="55" t="s">
        <v>652</v>
      </c>
    </row>
    <row r="699" hidden="1">
      <c r="A699" s="55" t="s">
        <v>1148</v>
      </c>
    </row>
    <row r="700" hidden="1">
      <c r="A700" s="55" t="s">
        <v>1149</v>
      </c>
    </row>
    <row r="701" hidden="1"/>
    <row r="702" hidden="1">
      <c r="A702" s="55" t="s">
        <v>1150</v>
      </c>
    </row>
    <row r="703" hidden="1">
      <c r="A703" s="55" t="s">
        <v>1151</v>
      </c>
    </row>
    <row r="704" hidden="1">
      <c r="A704" s="55" t="s">
        <v>1152</v>
      </c>
    </row>
    <row r="705" hidden="1">
      <c r="A705" s="55" t="s">
        <v>1153</v>
      </c>
    </row>
    <row r="706" hidden="1">
      <c r="A706" s="55" t="s">
        <v>1154</v>
      </c>
    </row>
    <row r="707" hidden="1">
      <c r="A707" s="55" t="s">
        <v>1155</v>
      </c>
    </row>
    <row r="708" hidden="1">
      <c r="A708" s="56"/>
    </row>
    <row r="709" hidden="1">
      <c r="A709" s="55" t="s">
        <v>1156</v>
      </c>
    </row>
    <row r="710" hidden="1">
      <c r="A710" s="55" t="s">
        <v>1157</v>
      </c>
    </row>
    <row r="711" hidden="1">
      <c r="A711" s="55" t="s">
        <v>1158</v>
      </c>
    </row>
    <row r="712" hidden="1">
      <c r="A712" s="55" t="s">
        <v>1159</v>
      </c>
    </row>
    <row r="713" hidden="1">
      <c r="A713" s="55" t="s">
        <v>1160</v>
      </c>
    </row>
    <row r="714" hidden="1">
      <c r="A714" s="55" t="s">
        <v>1161</v>
      </c>
    </row>
    <row r="715" hidden="1">
      <c r="A715" s="56"/>
    </row>
    <row r="716" hidden="1">
      <c r="A716" s="55" t="s">
        <v>652</v>
      </c>
    </row>
    <row r="717" hidden="1">
      <c r="A717" s="55" t="s">
        <v>1162</v>
      </c>
    </row>
    <row r="718" hidden="1">
      <c r="A718" s="55" t="s">
        <v>1163</v>
      </c>
    </row>
    <row r="719" hidden="1"/>
    <row r="720" hidden="1">
      <c r="A720" s="55" t="s">
        <v>1164</v>
      </c>
    </row>
    <row r="721" hidden="1">
      <c r="A721" s="55" t="s">
        <v>1165</v>
      </c>
    </row>
    <row r="722" hidden="1">
      <c r="A722" s="55" t="s">
        <v>1166</v>
      </c>
    </row>
    <row r="723" hidden="1">
      <c r="A723" s="55" t="s">
        <v>1167</v>
      </c>
    </row>
    <row r="724" hidden="1">
      <c r="A724" s="55" t="s">
        <v>1168</v>
      </c>
    </row>
    <row r="725" hidden="1">
      <c r="A725" s="55" t="s">
        <v>1169</v>
      </c>
    </row>
    <row r="726" hidden="1">
      <c r="A726" s="55" t="s">
        <v>1170</v>
      </c>
    </row>
    <row r="727" hidden="1">
      <c r="A727" s="55" t="s">
        <v>1171</v>
      </c>
    </row>
    <row r="728" hidden="1">
      <c r="A728" s="57"/>
    </row>
    <row r="729" hidden="1">
      <c r="A729" s="55" t="s">
        <v>652</v>
      </c>
    </row>
    <row r="730" hidden="1">
      <c r="A730" s="55" t="s">
        <v>1172</v>
      </c>
    </row>
    <row r="731" hidden="1">
      <c r="A731" s="55" t="s">
        <v>1173</v>
      </c>
    </row>
    <row r="732" hidden="1">
      <c r="A732" s="55" t="s">
        <v>1174</v>
      </c>
    </row>
    <row r="733" hidden="1">
      <c r="A733" s="55" t="s">
        <v>1175</v>
      </c>
    </row>
    <row r="734" hidden="1">
      <c r="A734" s="55" t="s">
        <v>1176</v>
      </c>
    </row>
    <row r="735" hidden="1">
      <c r="A735" s="55" t="s">
        <v>1177</v>
      </c>
    </row>
    <row r="736" hidden="1"/>
    <row r="737" hidden="1">
      <c r="A737" s="55" t="s">
        <v>1178</v>
      </c>
    </row>
    <row r="738" hidden="1">
      <c r="A738" s="55" t="s">
        <v>1179</v>
      </c>
    </row>
    <row r="739" hidden="1">
      <c r="A739" s="55" t="s">
        <v>1180</v>
      </c>
    </row>
    <row r="740" hidden="1">
      <c r="A740" s="55" t="s">
        <v>1181</v>
      </c>
    </row>
    <row r="741" hidden="1">
      <c r="A741" s="55" t="s">
        <v>1182</v>
      </c>
    </row>
    <row r="742" hidden="1">
      <c r="A742" s="55" t="s">
        <v>1183</v>
      </c>
    </row>
    <row r="743" hidden="1">
      <c r="A743" s="55" t="s">
        <v>1184</v>
      </c>
    </row>
    <row r="744" hidden="1">
      <c r="A744" s="55" t="s">
        <v>1185</v>
      </c>
    </row>
    <row r="745" hidden="1">
      <c r="A745" s="55" t="s">
        <v>1186</v>
      </c>
    </row>
    <row r="746" hidden="1">
      <c r="A746" s="55" t="s">
        <v>1187</v>
      </c>
    </row>
    <row r="747" hidden="1">
      <c r="A747" s="56"/>
    </row>
    <row r="748" hidden="1">
      <c r="A748" s="55" t="s">
        <v>652</v>
      </c>
    </row>
    <row r="749" hidden="1">
      <c r="A749" s="55" t="s">
        <v>1188</v>
      </c>
    </row>
    <row r="750" hidden="1">
      <c r="A750" s="55" t="s">
        <v>1189</v>
      </c>
    </row>
    <row r="751" hidden="1">
      <c r="A751" s="55" t="s">
        <v>1190</v>
      </c>
    </row>
    <row r="752" hidden="1">
      <c r="A752" s="55" t="s">
        <v>1191</v>
      </c>
    </row>
    <row r="753" hidden="1">
      <c r="A753" s="56"/>
    </row>
    <row r="754" hidden="1">
      <c r="A754" s="55" t="s">
        <v>1192</v>
      </c>
    </row>
    <row r="755" hidden="1">
      <c r="A755" s="55" t="s">
        <v>1193</v>
      </c>
    </row>
    <row r="756" hidden="1">
      <c r="A756" s="56"/>
    </row>
    <row r="757" hidden="1">
      <c r="A757" s="55" t="s">
        <v>652</v>
      </c>
    </row>
    <row r="758" hidden="1">
      <c r="A758" s="55" t="s">
        <v>1194</v>
      </c>
    </row>
    <row r="759" hidden="1">
      <c r="A759" s="55" t="s">
        <v>1195</v>
      </c>
    </row>
    <row r="760" hidden="1">
      <c r="A760" s="55" t="s">
        <v>1196</v>
      </c>
    </row>
    <row r="761" hidden="1">
      <c r="A761" s="55" t="s">
        <v>1197</v>
      </c>
    </row>
    <row r="762" hidden="1">
      <c r="A762" s="56"/>
    </row>
    <row r="763" hidden="1">
      <c r="A763" s="55" t="s">
        <v>1198</v>
      </c>
    </row>
    <row r="764" hidden="1">
      <c r="A764" s="55" t="s">
        <v>1199</v>
      </c>
    </row>
    <row r="765" hidden="1">
      <c r="A765" s="55" t="s">
        <v>1200</v>
      </c>
    </row>
    <row r="766" hidden="1">
      <c r="A766" s="55" t="s">
        <v>1201</v>
      </c>
    </row>
    <row r="767" hidden="1">
      <c r="A767" s="55" t="s">
        <v>1202</v>
      </c>
    </row>
    <row r="768" hidden="1">
      <c r="A768" s="55" t="s">
        <v>1203</v>
      </c>
    </row>
    <row r="769" hidden="1">
      <c r="A769" s="56"/>
    </row>
    <row r="770" hidden="1">
      <c r="A770" s="55" t="s">
        <v>1204</v>
      </c>
    </row>
    <row r="771" hidden="1">
      <c r="A771" s="55" t="s">
        <v>1205</v>
      </c>
    </row>
    <row r="772" hidden="1">
      <c r="A772" s="55" t="s">
        <v>1206</v>
      </c>
    </row>
    <row r="773" hidden="1">
      <c r="A773" s="55" t="s">
        <v>1207</v>
      </c>
    </row>
    <row r="774" hidden="1">
      <c r="A774" s="56"/>
    </row>
    <row r="775" hidden="1">
      <c r="A775" s="55" t="s">
        <v>652</v>
      </c>
    </row>
    <row r="776" hidden="1">
      <c r="A776" s="55" t="s">
        <v>1208</v>
      </c>
    </row>
    <row r="777" hidden="1">
      <c r="A777" s="55" t="s">
        <v>1209</v>
      </c>
    </row>
    <row r="778" hidden="1">
      <c r="A778" s="55" t="s">
        <v>1210</v>
      </c>
    </row>
    <row r="779" hidden="1"/>
    <row r="780" hidden="1">
      <c r="A780" s="55" t="s">
        <v>1211</v>
      </c>
    </row>
    <row r="781" hidden="1">
      <c r="A781" s="55" t="s">
        <v>1212</v>
      </c>
    </row>
    <row r="782" hidden="1">
      <c r="A782" s="55" t="s">
        <v>1213</v>
      </c>
    </row>
    <row r="783" hidden="1">
      <c r="A783" s="55" t="s">
        <v>1214</v>
      </c>
    </row>
    <row r="784" hidden="1">
      <c r="A784" s="55" t="s">
        <v>1215</v>
      </c>
    </row>
    <row r="785" hidden="1">
      <c r="A785" s="55" t="s">
        <v>1216</v>
      </c>
    </row>
    <row r="786" hidden="1">
      <c r="A786" s="55" t="s">
        <v>1217</v>
      </c>
    </row>
    <row r="787" hidden="1">
      <c r="A787" s="56"/>
    </row>
    <row r="788" hidden="1">
      <c r="A788" s="55" t="s">
        <v>652</v>
      </c>
    </row>
    <row r="789" hidden="1">
      <c r="A789" s="55" t="s">
        <v>1218</v>
      </c>
    </row>
    <row r="790" hidden="1">
      <c r="A790" s="55" t="s">
        <v>1219</v>
      </c>
    </row>
    <row r="791" hidden="1">
      <c r="A791" s="55" t="s">
        <v>1220</v>
      </c>
    </row>
    <row r="792" hidden="1">
      <c r="A792" s="55" t="s">
        <v>1221</v>
      </c>
    </row>
    <row r="793" hidden="1">
      <c r="A793" s="56"/>
    </row>
    <row r="794" hidden="1">
      <c r="A794" s="55" t="s">
        <v>1222</v>
      </c>
    </row>
    <row r="795" hidden="1">
      <c r="A795" s="55" t="s">
        <v>1223</v>
      </c>
    </row>
    <row r="796" hidden="1">
      <c r="A796" s="55" t="s">
        <v>1224</v>
      </c>
    </row>
    <row r="797" hidden="1">
      <c r="A797" s="55" t="s">
        <v>1225</v>
      </c>
    </row>
    <row r="798" hidden="1">
      <c r="A798" s="55" t="s">
        <v>1226</v>
      </c>
    </row>
    <row r="799" hidden="1">
      <c r="A799" s="55" t="s">
        <v>1227</v>
      </c>
    </row>
    <row r="800" hidden="1">
      <c r="A800" s="56"/>
    </row>
    <row r="801" hidden="1">
      <c r="A801" s="55" t="s">
        <v>652</v>
      </c>
    </row>
    <row r="802" hidden="1">
      <c r="A802" s="55" t="s">
        <v>1228</v>
      </c>
    </row>
    <row r="803" hidden="1">
      <c r="A803" s="55" t="s">
        <v>1229</v>
      </c>
    </row>
    <row r="804" hidden="1">
      <c r="A804" s="56"/>
    </row>
    <row r="805" hidden="1">
      <c r="A805" s="55" t="s">
        <v>1230</v>
      </c>
    </row>
    <row r="806" hidden="1">
      <c r="A806" s="55" t="s">
        <v>1231</v>
      </c>
    </row>
    <row r="807" hidden="1">
      <c r="A807" s="55" t="s">
        <v>1232</v>
      </c>
    </row>
    <row r="808" hidden="1">
      <c r="A808" s="55" t="s">
        <v>1233</v>
      </c>
    </row>
    <row r="809" hidden="1">
      <c r="A809" s="55" t="s">
        <v>1234</v>
      </c>
    </row>
    <row r="810" hidden="1">
      <c r="A810" s="56"/>
    </row>
    <row r="811" hidden="1">
      <c r="A811" s="55" t="s">
        <v>652</v>
      </c>
    </row>
    <row r="812" hidden="1">
      <c r="A812" s="55" t="s">
        <v>1235</v>
      </c>
    </row>
    <row r="813" hidden="1">
      <c r="A813" s="55" t="s">
        <v>1236</v>
      </c>
    </row>
    <row r="814" hidden="1">
      <c r="A814" s="56"/>
    </row>
    <row r="815" hidden="1">
      <c r="A815" s="55" t="s">
        <v>1237</v>
      </c>
    </row>
    <row r="816" hidden="1">
      <c r="A816" s="55" t="s">
        <v>1238</v>
      </c>
    </row>
    <row r="817" hidden="1">
      <c r="A817" s="55" t="s">
        <v>1239</v>
      </c>
    </row>
    <row r="818" hidden="1">
      <c r="A818" s="56"/>
    </row>
    <row r="819" hidden="1">
      <c r="A819" s="55" t="s">
        <v>652</v>
      </c>
    </row>
    <row r="820" hidden="1">
      <c r="A820" s="55" t="s">
        <v>1240</v>
      </c>
    </row>
    <row r="821" hidden="1">
      <c r="A821" s="55" t="s">
        <v>1241</v>
      </c>
    </row>
    <row r="822" hidden="1">
      <c r="A822" s="56"/>
    </row>
    <row r="823" hidden="1">
      <c r="A823" s="55" t="s">
        <v>1242</v>
      </c>
    </row>
    <row r="824" hidden="1">
      <c r="A824" s="55" t="s">
        <v>1243</v>
      </c>
    </row>
    <row r="825" hidden="1">
      <c r="A825" s="55" t="s">
        <v>1244</v>
      </c>
    </row>
    <row r="826" hidden="1">
      <c r="A826" s="55" t="s">
        <v>1245</v>
      </c>
    </row>
    <row r="827" hidden="1">
      <c r="A827" s="55" t="s">
        <v>1246</v>
      </c>
    </row>
    <row r="828" hidden="1">
      <c r="A828" s="55" t="s">
        <v>1247</v>
      </c>
    </row>
    <row r="829" hidden="1">
      <c r="A829" s="55" t="s">
        <v>1248</v>
      </c>
    </row>
    <row r="830" hidden="1">
      <c r="A830" s="57"/>
    </row>
    <row r="831" hidden="1">
      <c r="A831" s="55" t="s">
        <v>652</v>
      </c>
    </row>
    <row r="832" hidden="1">
      <c r="A832" s="55" t="s">
        <v>1249</v>
      </c>
    </row>
    <row r="833" hidden="1">
      <c r="A833" s="57"/>
    </row>
    <row r="834" hidden="1">
      <c r="A834" s="55" t="s">
        <v>1250</v>
      </c>
    </row>
    <row r="835" hidden="1">
      <c r="A835" s="55" t="s">
        <v>1251</v>
      </c>
    </row>
    <row r="836" hidden="1">
      <c r="A836" s="55" t="s">
        <v>1252</v>
      </c>
    </row>
    <row r="837" hidden="1">
      <c r="A837" s="55" t="s">
        <v>1253</v>
      </c>
    </row>
    <row r="838" hidden="1">
      <c r="A838" s="55" t="s">
        <v>1254</v>
      </c>
    </row>
    <row r="839" hidden="1">
      <c r="A839" s="55" t="s">
        <v>1255</v>
      </c>
    </row>
    <row r="840" hidden="1">
      <c r="A840" s="55" t="s">
        <v>1256</v>
      </c>
    </row>
    <row r="841" hidden="1">
      <c r="A841" s="55" t="s">
        <v>1257</v>
      </c>
    </row>
    <row r="842" hidden="1">
      <c r="A842" s="55" t="s">
        <v>1258</v>
      </c>
    </row>
    <row r="843" hidden="1">
      <c r="A843" s="55" t="s">
        <v>1259</v>
      </c>
    </row>
    <row r="844" hidden="1">
      <c r="A844" s="55" t="s">
        <v>1260</v>
      </c>
    </row>
    <row r="845" hidden="1">
      <c r="A845" s="55" t="s">
        <v>1261</v>
      </c>
    </row>
    <row r="846" hidden="1">
      <c r="A846" s="55" t="s">
        <v>1262</v>
      </c>
    </row>
    <row r="847" hidden="1">
      <c r="A847" s="56"/>
    </row>
    <row r="848" hidden="1">
      <c r="A848" s="55" t="s">
        <v>652</v>
      </c>
    </row>
    <row r="849" hidden="1">
      <c r="A849" s="55" t="s">
        <v>1263</v>
      </c>
    </row>
    <row r="850" hidden="1">
      <c r="A850" s="55" t="s">
        <v>1264</v>
      </c>
    </row>
    <row r="851" hidden="1"/>
    <row r="852" hidden="1">
      <c r="A852" s="55" t="s">
        <v>1265</v>
      </c>
    </row>
    <row r="853" hidden="1">
      <c r="A853" s="55" t="s">
        <v>1266</v>
      </c>
    </row>
    <row r="854" hidden="1">
      <c r="A854" s="55" t="s">
        <v>1267</v>
      </c>
    </row>
    <row r="855" hidden="1">
      <c r="A855" s="55" t="s">
        <v>1268</v>
      </c>
    </row>
    <row r="856" hidden="1">
      <c r="A856" s="55" t="s">
        <v>1269</v>
      </c>
    </row>
    <row r="857" hidden="1">
      <c r="A857" s="55" t="s">
        <v>1270</v>
      </c>
    </row>
    <row r="858" hidden="1">
      <c r="A858" s="55" t="s">
        <v>1271</v>
      </c>
    </row>
    <row r="859" hidden="1">
      <c r="A859" s="55" t="s">
        <v>1272</v>
      </c>
    </row>
    <row r="860" hidden="1">
      <c r="A860" s="55" t="s">
        <v>1273</v>
      </c>
    </row>
    <row r="861" hidden="1">
      <c r="A861" s="55" t="s">
        <v>1274</v>
      </c>
    </row>
    <row r="862" hidden="1">
      <c r="A862" s="55" t="s">
        <v>1275</v>
      </c>
    </row>
    <row r="863" hidden="1">
      <c r="A863" s="55" t="s">
        <v>1276</v>
      </c>
    </row>
    <row r="864" hidden="1">
      <c r="A864" s="55" t="s">
        <v>1277</v>
      </c>
    </row>
    <row r="865" hidden="1">
      <c r="A865" s="55" t="s">
        <v>1278</v>
      </c>
    </row>
    <row r="866" hidden="1">
      <c r="A866" s="55" t="s">
        <v>1279</v>
      </c>
    </row>
    <row r="867" hidden="1">
      <c r="A867" s="56"/>
    </row>
    <row r="868" hidden="1">
      <c r="A868" s="55" t="s">
        <v>652</v>
      </c>
    </row>
    <row r="869" hidden="1">
      <c r="A869" s="55" t="s">
        <v>1280</v>
      </c>
    </row>
    <row r="870" hidden="1">
      <c r="A870" s="56"/>
    </row>
    <row r="871" hidden="1">
      <c r="A871" s="55" t="s">
        <v>1281</v>
      </c>
    </row>
    <row r="872" hidden="1">
      <c r="A872" s="55" t="s">
        <v>1282</v>
      </c>
    </row>
    <row r="873" hidden="1">
      <c r="A873" s="55" t="s">
        <v>1283</v>
      </c>
    </row>
    <row r="874" hidden="1">
      <c r="A874" s="55" t="s">
        <v>1284</v>
      </c>
    </row>
    <row r="875" hidden="1">
      <c r="A875" s="55" t="s">
        <v>1285</v>
      </c>
    </row>
    <row r="876" hidden="1">
      <c r="A876" s="56"/>
    </row>
    <row r="877" hidden="1">
      <c r="A877" s="55" t="s">
        <v>652</v>
      </c>
    </row>
    <row r="878" hidden="1">
      <c r="A878" s="55" t="s">
        <v>1286</v>
      </c>
    </row>
    <row r="879" hidden="1">
      <c r="A879" s="55" t="s">
        <v>1287</v>
      </c>
    </row>
    <row r="880" hidden="1">
      <c r="A880" s="56"/>
    </row>
    <row r="881" hidden="1">
      <c r="A881" s="55" t="s">
        <v>1288</v>
      </c>
    </row>
    <row r="882" hidden="1">
      <c r="A882" s="55" t="s">
        <v>1289</v>
      </c>
    </row>
    <row r="883" hidden="1">
      <c r="A883" s="55" t="s">
        <v>1290</v>
      </c>
    </row>
    <row r="884" hidden="1">
      <c r="A884" s="55" t="s">
        <v>1291</v>
      </c>
    </row>
    <row r="885" hidden="1">
      <c r="A885" s="55" t="s">
        <v>1292</v>
      </c>
    </row>
    <row r="886" hidden="1">
      <c r="A886" s="55" t="s">
        <v>1293</v>
      </c>
    </row>
    <row r="887" hidden="1">
      <c r="A887" s="55" t="s">
        <v>1294</v>
      </c>
    </row>
    <row r="888" hidden="1">
      <c r="A888" s="55" t="s">
        <v>1295</v>
      </c>
    </row>
    <row r="889" hidden="1">
      <c r="A889" s="55" t="s">
        <v>1296</v>
      </c>
    </row>
    <row r="890" hidden="1">
      <c r="A890" s="56"/>
    </row>
    <row r="891" hidden="1">
      <c r="A891" s="55" t="s">
        <v>652</v>
      </c>
    </row>
    <row r="892" hidden="1">
      <c r="A892" s="55" t="s">
        <v>1295</v>
      </c>
    </row>
    <row r="893" hidden="1">
      <c r="A893" s="55" t="s">
        <v>1297</v>
      </c>
    </row>
    <row r="894" hidden="1">
      <c r="A894" s="55" t="s">
        <v>1298</v>
      </c>
    </row>
    <row r="895" hidden="1">
      <c r="A895" s="56"/>
    </row>
    <row r="896" hidden="1">
      <c r="A896" s="55" t="s">
        <v>1299</v>
      </c>
    </row>
    <row r="897" hidden="1">
      <c r="A897" s="55" t="s">
        <v>1300</v>
      </c>
    </row>
    <row r="898" hidden="1">
      <c r="A898" s="56"/>
    </row>
    <row r="899" hidden="1">
      <c r="A899" s="55" t="s">
        <v>1301</v>
      </c>
    </row>
    <row r="900" hidden="1">
      <c r="A900" s="55" t="s">
        <v>1302</v>
      </c>
    </row>
    <row r="901" hidden="1">
      <c r="A901" s="55" t="s">
        <v>1303</v>
      </c>
    </row>
    <row r="902" hidden="1">
      <c r="A902" s="55" t="s">
        <v>1304</v>
      </c>
    </row>
    <row r="903" hidden="1">
      <c r="A903" s="55" t="s">
        <v>1305</v>
      </c>
    </row>
    <row r="904" hidden="1">
      <c r="A904" s="55" t="s">
        <v>1306</v>
      </c>
    </row>
    <row r="905" hidden="1">
      <c r="A905" s="56"/>
    </row>
    <row r="906" hidden="1">
      <c r="A906" s="55" t="s">
        <v>811</v>
      </c>
    </row>
    <row r="907" hidden="1">
      <c r="A907" s="55" t="s">
        <v>1307</v>
      </c>
    </row>
    <row r="908" hidden="1">
      <c r="A908" s="55" t="s">
        <v>1308</v>
      </c>
    </row>
    <row r="909" hidden="1">
      <c r="A909" s="55" t="s">
        <v>1309</v>
      </c>
    </row>
    <row r="910" ht="16.5" hidden="1" customHeight="1">
      <c r="A910" s="55" t="s">
        <v>1310</v>
      </c>
    </row>
    <row r="911" hidden="1">
      <c r="A911" s="56"/>
    </row>
    <row r="912" hidden="1">
      <c r="A912" s="55" t="s">
        <v>1311</v>
      </c>
    </row>
    <row r="913" hidden="1">
      <c r="A913" s="55" t="s">
        <v>1312</v>
      </c>
    </row>
    <row r="914" hidden="1">
      <c r="A914" s="55" t="s">
        <v>1313</v>
      </c>
    </row>
    <row r="915" hidden="1">
      <c r="A915" s="55" t="s">
        <v>1314</v>
      </c>
    </row>
    <row r="916" hidden="1">
      <c r="A916" s="55" t="s">
        <v>1315</v>
      </c>
    </row>
    <row r="917" hidden="1">
      <c r="A917" s="55" t="s">
        <v>1316</v>
      </c>
    </row>
    <row r="918" hidden="1">
      <c r="A918" s="56"/>
    </row>
    <row r="919" hidden="1">
      <c r="A919" s="55" t="s">
        <v>652</v>
      </c>
    </row>
    <row r="920" hidden="1">
      <c r="A920" s="55" t="s">
        <v>1317</v>
      </c>
    </row>
    <row r="921" hidden="1">
      <c r="A921" s="55" t="s">
        <v>1318</v>
      </c>
    </row>
    <row r="922" hidden="1">
      <c r="A922" s="56"/>
    </row>
    <row r="923" hidden="1">
      <c r="A923" s="55" t="s">
        <v>1319</v>
      </c>
    </row>
    <row r="924" hidden="1">
      <c r="A924" s="55" t="s">
        <v>1320</v>
      </c>
    </row>
    <row r="925" hidden="1">
      <c r="A925" s="55" t="s">
        <v>1321</v>
      </c>
    </row>
    <row r="926" hidden="1">
      <c r="A926" s="55" t="s">
        <v>1322</v>
      </c>
    </row>
    <row r="927" hidden="1">
      <c r="A927" s="55" t="s">
        <v>1323</v>
      </c>
    </row>
    <row r="928" hidden="1">
      <c r="A928" s="56"/>
    </row>
    <row r="929" hidden="1">
      <c r="A929" s="55" t="s">
        <v>1324</v>
      </c>
    </row>
    <row r="930" hidden="1">
      <c r="A930" s="55" t="s">
        <v>1325</v>
      </c>
    </row>
    <row r="931" hidden="1">
      <c r="A931" s="56"/>
    </row>
    <row r="932" hidden="1">
      <c r="A932" s="55" t="s">
        <v>1326</v>
      </c>
    </row>
    <row r="933" hidden="1">
      <c r="A933" s="55" t="s">
        <v>1327</v>
      </c>
    </row>
    <row r="934" hidden="1">
      <c r="A934" s="56"/>
    </row>
    <row r="935" hidden="1">
      <c r="A935" s="55" t="s">
        <v>811</v>
      </c>
    </row>
    <row r="936" hidden="1">
      <c r="A936" s="55" t="s">
        <v>1328</v>
      </c>
    </row>
    <row r="937" hidden="1">
      <c r="A937" s="56"/>
    </row>
    <row r="938" hidden="1">
      <c r="A938" s="55" t="s">
        <v>652</v>
      </c>
    </row>
    <row r="939" hidden="1">
      <c r="A939" s="55" t="s">
        <v>1329</v>
      </c>
    </row>
    <row r="940" hidden="1"/>
    <row r="941" hidden="1">
      <c r="A941" s="55" t="s">
        <v>1330</v>
      </c>
    </row>
    <row r="942" hidden="1">
      <c r="A942" s="55" t="s">
        <v>1331</v>
      </c>
    </row>
    <row r="943" hidden="1">
      <c r="A943" s="55" t="s">
        <v>1332</v>
      </c>
    </row>
    <row r="944" hidden="1">
      <c r="A944" s="56"/>
    </row>
    <row r="945" hidden="1">
      <c r="A945" s="55" t="s">
        <v>1333</v>
      </c>
    </row>
    <row r="946" hidden="1">
      <c r="A946" s="55" t="s">
        <v>1334</v>
      </c>
    </row>
    <row r="947" hidden="1">
      <c r="A947" s="56"/>
    </row>
    <row r="948" hidden="1">
      <c r="A948" s="55" t="s">
        <v>1335</v>
      </c>
    </row>
    <row r="949" hidden="1">
      <c r="A949" s="55" t="s">
        <v>1336</v>
      </c>
    </row>
    <row r="950" hidden="1">
      <c r="A950" s="55" t="s">
        <v>1337</v>
      </c>
    </row>
    <row r="951" hidden="1">
      <c r="A951" s="55" t="s">
        <v>1338</v>
      </c>
    </row>
    <row r="952" hidden="1">
      <c r="A952" s="55" t="s">
        <v>1339</v>
      </c>
    </row>
    <row r="953">
      <c r="A953" s="56"/>
    </row>
    <row r="954">
      <c r="A954" s="55" t="s">
        <v>1340</v>
      </c>
    </row>
    <row r="955">
      <c r="A955" s="55" t="s">
        <v>1341</v>
      </c>
    </row>
    <row r="956">
      <c r="A956" s="55" t="s">
        <v>1342</v>
      </c>
    </row>
    <row r="957">
      <c r="A957" s="55" t="s">
        <v>1343</v>
      </c>
    </row>
    <row r="958">
      <c r="A958" s="55" t="s">
        <v>1344</v>
      </c>
    </row>
    <row r="959">
      <c r="A959" s="55" t="s">
        <v>1345</v>
      </c>
    </row>
    <row r="960">
      <c r="A960" s="55" t="s">
        <v>1346</v>
      </c>
    </row>
    <row r="961">
      <c r="A961" s="56"/>
    </row>
    <row r="962">
      <c r="A962" s="55" t="s">
        <v>652</v>
      </c>
    </row>
    <row r="963">
      <c r="A963" s="55" t="s">
        <v>1347</v>
      </c>
    </row>
    <row r="964">
      <c r="A964" s="56"/>
    </row>
    <row r="965">
      <c r="A965" s="55" t="s">
        <v>1348</v>
      </c>
    </row>
    <row r="966">
      <c r="A966" s="55" t="s">
        <v>1349</v>
      </c>
    </row>
    <row r="967">
      <c r="A967" s="55" t="s">
        <v>1350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5"/>
    <col customWidth="1" min="3" max="3" width="12.5"/>
  </cols>
  <sheetData>
    <row r="1">
      <c r="A1" s="58" t="s">
        <v>1351</v>
      </c>
      <c r="B1" s="59" t="s">
        <v>1352</v>
      </c>
      <c r="C1" s="59" t="s">
        <v>1353</v>
      </c>
      <c r="D1" s="59" t="s">
        <v>94</v>
      </c>
      <c r="E1" s="59" t="s">
        <v>1354</v>
      </c>
      <c r="F1" s="59" t="s">
        <v>5</v>
      </c>
      <c r="G1" s="59" t="s">
        <v>1355</v>
      </c>
      <c r="H1" s="59" t="s">
        <v>1356</v>
      </c>
      <c r="I1" s="59" t="s">
        <v>1357</v>
      </c>
      <c r="J1" s="60" t="s">
        <v>1358</v>
      </c>
      <c r="K1" s="59" t="s">
        <v>1359</v>
      </c>
      <c r="L1" s="59" t="s">
        <v>1360</v>
      </c>
      <c r="M1" s="59" t="s">
        <v>1361</v>
      </c>
      <c r="N1" s="59" t="s">
        <v>1362</v>
      </c>
      <c r="O1" s="59" t="s">
        <v>1363</v>
      </c>
      <c r="P1" s="59" t="s">
        <v>1364</v>
      </c>
      <c r="Q1" s="59" t="s">
        <v>1365</v>
      </c>
      <c r="R1" s="59" t="s">
        <v>1366</v>
      </c>
      <c r="S1" s="59" t="s">
        <v>1367</v>
      </c>
      <c r="T1" s="59" t="s">
        <v>1368</v>
      </c>
      <c r="U1" s="59" t="s">
        <v>1369</v>
      </c>
      <c r="V1" s="59" t="s">
        <v>1370</v>
      </c>
      <c r="W1" s="59" t="s">
        <v>1371</v>
      </c>
    </row>
    <row r="2">
      <c r="A2" s="61" t="s">
        <v>240</v>
      </c>
      <c r="B2" s="61" t="s">
        <v>74</v>
      </c>
      <c r="C2" s="62">
        <v>34.0</v>
      </c>
      <c r="D2" s="62">
        <v>34.0</v>
      </c>
      <c r="E2" s="62">
        <v>35.3</v>
      </c>
      <c r="F2" s="63">
        <f t="shared" ref="F2:F328" si="1">E2/D2</f>
        <v>1.038235294</v>
      </c>
      <c r="G2" s="64">
        <v>11.8</v>
      </c>
      <c r="H2" s="64">
        <v>22.2</v>
      </c>
      <c r="I2" s="62">
        <v>53.3</v>
      </c>
      <c r="J2" s="64">
        <v>1.2</v>
      </c>
      <c r="K2" s="64">
        <v>3.3</v>
      </c>
      <c r="L2" s="62">
        <v>36.6</v>
      </c>
      <c r="M2" s="62">
        <v>10.5</v>
      </c>
      <c r="N2" s="62">
        <v>11.9</v>
      </c>
      <c r="O2" s="62">
        <v>88.3</v>
      </c>
      <c r="P2" s="64">
        <v>2.6</v>
      </c>
      <c r="Q2" s="64">
        <v>8.7</v>
      </c>
      <c r="R2" s="64">
        <v>11.3</v>
      </c>
      <c r="S2" s="64">
        <v>5.7</v>
      </c>
      <c r="T2" s="64">
        <v>1.1</v>
      </c>
      <c r="U2" s="64">
        <v>1.8</v>
      </c>
      <c r="V2" s="64">
        <v>3.7</v>
      </c>
      <c r="W2" s="62">
        <v>39.8</v>
      </c>
    </row>
    <row r="3">
      <c r="A3" s="61" t="s">
        <v>228</v>
      </c>
      <c r="B3" s="61" t="s">
        <v>103</v>
      </c>
      <c r="C3" s="62">
        <v>41.0</v>
      </c>
      <c r="D3" s="62">
        <v>37.6</v>
      </c>
      <c r="E3" s="62">
        <v>34.8</v>
      </c>
      <c r="F3" s="63">
        <f t="shared" si="1"/>
        <v>0.9255319149</v>
      </c>
      <c r="G3" s="64">
        <v>11.8</v>
      </c>
      <c r="H3" s="64">
        <v>24.0</v>
      </c>
      <c r="I3" s="62">
        <v>48.9</v>
      </c>
      <c r="J3" s="64">
        <v>3.9</v>
      </c>
      <c r="K3" s="64">
        <v>10.4</v>
      </c>
      <c r="L3" s="62">
        <v>37.4</v>
      </c>
      <c r="M3" s="62">
        <v>7.4</v>
      </c>
      <c r="N3" s="62">
        <v>9.5</v>
      </c>
      <c r="O3" s="62">
        <v>78.4</v>
      </c>
      <c r="P3" s="64">
        <v>0.8</v>
      </c>
      <c r="Q3" s="64">
        <v>7.8</v>
      </c>
      <c r="R3" s="64">
        <v>8.6</v>
      </c>
      <c r="S3" s="64">
        <v>9.6</v>
      </c>
      <c r="T3" s="64">
        <v>1.4</v>
      </c>
      <c r="U3" s="64">
        <v>0.6</v>
      </c>
      <c r="V3" s="64">
        <v>4.0</v>
      </c>
      <c r="W3" s="62">
        <v>36.6</v>
      </c>
    </row>
    <row r="4">
      <c r="A4" s="61" t="s">
        <v>263</v>
      </c>
      <c r="B4" s="61" t="s">
        <v>97</v>
      </c>
      <c r="C4" s="62">
        <v>48.0</v>
      </c>
      <c r="D4" s="62">
        <v>34.3</v>
      </c>
      <c r="E4" s="62">
        <v>31.3</v>
      </c>
      <c r="F4" s="63">
        <f t="shared" si="1"/>
        <v>0.9125364431</v>
      </c>
      <c r="G4" s="64">
        <v>10.9</v>
      </c>
      <c r="H4" s="64">
        <v>20.0</v>
      </c>
      <c r="I4" s="62">
        <v>54.8</v>
      </c>
      <c r="J4" s="64">
        <v>1.2</v>
      </c>
      <c r="K4" s="64">
        <v>3.4</v>
      </c>
      <c r="L4" s="62">
        <v>35.2</v>
      </c>
      <c r="M4" s="62">
        <v>8.3</v>
      </c>
      <c r="N4" s="62">
        <v>9.3</v>
      </c>
      <c r="O4" s="62">
        <v>89.0</v>
      </c>
      <c r="P4" s="64">
        <v>0.9</v>
      </c>
      <c r="Q4" s="64">
        <v>4.7</v>
      </c>
      <c r="R4" s="64">
        <v>5.6</v>
      </c>
      <c r="S4" s="64">
        <v>6.4</v>
      </c>
      <c r="T4" s="64">
        <v>2.3</v>
      </c>
      <c r="U4" s="64">
        <v>0.8</v>
      </c>
      <c r="V4" s="64">
        <v>2.2</v>
      </c>
      <c r="W4" s="62">
        <v>34.2</v>
      </c>
    </row>
    <row r="5">
      <c r="A5" s="61" t="s">
        <v>436</v>
      </c>
      <c r="B5" s="61" t="s">
        <v>96</v>
      </c>
      <c r="C5" s="62">
        <v>47.0</v>
      </c>
      <c r="D5" s="62">
        <v>35.3</v>
      </c>
      <c r="E5" s="62">
        <v>31.3</v>
      </c>
      <c r="F5" s="63">
        <f t="shared" si="1"/>
        <v>0.8866855524</v>
      </c>
      <c r="G5" s="64">
        <v>11.7</v>
      </c>
      <c r="H5" s="64">
        <v>19.1</v>
      </c>
      <c r="I5" s="62">
        <v>61.1</v>
      </c>
      <c r="J5" s="64">
        <v>0.5</v>
      </c>
      <c r="K5" s="64">
        <v>1.8</v>
      </c>
      <c r="L5" s="62">
        <v>26.2</v>
      </c>
      <c r="M5" s="62">
        <v>7.4</v>
      </c>
      <c r="N5" s="62">
        <v>11.2</v>
      </c>
      <c r="O5" s="62">
        <v>66.0</v>
      </c>
      <c r="P5" s="64">
        <v>2.6</v>
      </c>
      <c r="Q5" s="64">
        <v>8.9</v>
      </c>
      <c r="R5" s="64">
        <v>11.5</v>
      </c>
      <c r="S5" s="64">
        <v>6.2</v>
      </c>
      <c r="T5" s="64">
        <v>1.4</v>
      </c>
      <c r="U5" s="64">
        <v>1.1</v>
      </c>
      <c r="V5" s="64">
        <v>3.6</v>
      </c>
      <c r="W5" s="62">
        <v>36.7</v>
      </c>
    </row>
    <row r="6">
      <c r="A6" s="61" t="s">
        <v>234</v>
      </c>
      <c r="B6" s="61" t="s">
        <v>115</v>
      </c>
      <c r="C6" s="62">
        <v>42.0</v>
      </c>
      <c r="D6" s="62">
        <v>37.3</v>
      </c>
      <c r="E6" s="62">
        <v>28.2</v>
      </c>
      <c r="F6" s="63">
        <f t="shared" si="1"/>
        <v>0.7560321716</v>
      </c>
      <c r="G6" s="64">
        <v>10.2</v>
      </c>
      <c r="H6" s="64">
        <v>19.1</v>
      </c>
      <c r="I6" s="62">
        <v>53.5</v>
      </c>
      <c r="J6" s="64">
        <v>2.3</v>
      </c>
      <c r="K6" s="64">
        <v>5.1</v>
      </c>
      <c r="L6" s="62">
        <v>45.3</v>
      </c>
      <c r="M6" s="62">
        <v>5.8</v>
      </c>
      <c r="N6" s="62">
        <v>6.6</v>
      </c>
      <c r="O6" s="62">
        <v>87.7</v>
      </c>
      <c r="P6" s="64">
        <v>0.5</v>
      </c>
      <c r="Q6" s="64">
        <v>5.9</v>
      </c>
      <c r="R6" s="64">
        <v>6.4</v>
      </c>
      <c r="S6" s="64">
        <v>5.8</v>
      </c>
      <c r="T6" s="64">
        <v>0.9</v>
      </c>
      <c r="U6" s="64">
        <v>1.3</v>
      </c>
      <c r="V6" s="64">
        <v>3.1</v>
      </c>
      <c r="W6" s="62">
        <v>30.0</v>
      </c>
    </row>
    <row r="7">
      <c r="A7" s="61" t="s">
        <v>429</v>
      </c>
      <c r="B7" s="61" t="s">
        <v>85</v>
      </c>
      <c r="C7" s="62">
        <v>38.0</v>
      </c>
      <c r="D7" s="62">
        <v>35.6</v>
      </c>
      <c r="E7" s="62">
        <v>28.2</v>
      </c>
      <c r="F7" s="63">
        <f t="shared" si="1"/>
        <v>0.7921348315</v>
      </c>
      <c r="G7" s="64">
        <v>9.9</v>
      </c>
      <c r="H7" s="64">
        <v>21.1</v>
      </c>
      <c r="I7" s="62">
        <v>46.9</v>
      </c>
      <c r="J7" s="64">
        <v>3.2</v>
      </c>
      <c r="K7" s="64">
        <v>9.2</v>
      </c>
      <c r="L7" s="62">
        <v>35.1</v>
      </c>
      <c r="M7" s="62">
        <v>5.2</v>
      </c>
      <c r="N7" s="62">
        <v>6.0</v>
      </c>
      <c r="O7" s="62">
        <v>85.6</v>
      </c>
      <c r="P7" s="64">
        <v>1.1</v>
      </c>
      <c r="Q7" s="64">
        <v>4.4</v>
      </c>
      <c r="R7" s="64">
        <v>5.5</v>
      </c>
      <c r="S7" s="64">
        <v>6.4</v>
      </c>
      <c r="T7" s="64">
        <v>1.9</v>
      </c>
      <c r="U7" s="64">
        <v>0.5</v>
      </c>
      <c r="V7" s="64">
        <v>2.8</v>
      </c>
      <c r="W7" s="62">
        <v>27.6</v>
      </c>
    </row>
    <row r="8">
      <c r="A8" s="61" t="s">
        <v>156</v>
      </c>
      <c r="B8" s="61" t="s">
        <v>115</v>
      </c>
      <c r="C8" s="62">
        <v>40.0</v>
      </c>
      <c r="D8" s="62">
        <v>36.3</v>
      </c>
      <c r="E8" s="62">
        <v>28.2</v>
      </c>
      <c r="F8" s="63">
        <f t="shared" si="1"/>
        <v>0.7768595041</v>
      </c>
      <c r="G8" s="64">
        <v>9.9</v>
      </c>
      <c r="H8" s="64">
        <v>19.7</v>
      </c>
      <c r="I8" s="62">
        <v>50.2</v>
      </c>
      <c r="J8" s="64">
        <v>2.3</v>
      </c>
      <c r="K8" s="64">
        <v>6.0</v>
      </c>
      <c r="L8" s="62">
        <v>38.8</v>
      </c>
      <c r="M8" s="62">
        <v>6.1</v>
      </c>
      <c r="N8" s="62">
        <v>6.9</v>
      </c>
      <c r="O8" s="62">
        <v>87.7</v>
      </c>
      <c r="P8" s="64">
        <v>0.7</v>
      </c>
      <c r="Q8" s="64">
        <v>4.2</v>
      </c>
      <c r="R8" s="64">
        <v>4.9</v>
      </c>
      <c r="S8" s="64">
        <v>7.2</v>
      </c>
      <c r="T8" s="64">
        <v>0.9</v>
      </c>
      <c r="U8" s="64">
        <v>0.4</v>
      </c>
      <c r="V8" s="64">
        <v>2.7</v>
      </c>
      <c r="W8" s="62">
        <v>28.3</v>
      </c>
    </row>
    <row r="9">
      <c r="A9" s="61" t="s">
        <v>297</v>
      </c>
      <c r="B9" s="61" t="s">
        <v>107</v>
      </c>
      <c r="C9" s="62">
        <v>43.0</v>
      </c>
      <c r="D9" s="62">
        <v>33.7</v>
      </c>
      <c r="E9" s="62">
        <v>28.1</v>
      </c>
      <c r="F9" s="63">
        <f t="shared" si="1"/>
        <v>0.8338278932</v>
      </c>
      <c r="G9" s="64">
        <v>9.1</v>
      </c>
      <c r="H9" s="64">
        <v>19.8</v>
      </c>
      <c r="I9" s="62">
        <v>45.9</v>
      </c>
      <c r="J9" s="64">
        <v>4.9</v>
      </c>
      <c r="K9" s="64">
        <v>11.8</v>
      </c>
      <c r="L9" s="62">
        <v>41.1</v>
      </c>
      <c r="M9" s="62">
        <v>5.1</v>
      </c>
      <c r="N9" s="62">
        <v>5.5</v>
      </c>
      <c r="O9" s="62">
        <v>93.2</v>
      </c>
      <c r="P9" s="64">
        <v>0.5</v>
      </c>
      <c r="Q9" s="64">
        <v>3.9</v>
      </c>
      <c r="R9" s="64">
        <v>4.4</v>
      </c>
      <c r="S9" s="64">
        <v>5.0</v>
      </c>
      <c r="T9" s="64">
        <v>0.8</v>
      </c>
      <c r="U9" s="64">
        <v>0.4</v>
      </c>
      <c r="V9" s="64">
        <v>3.0</v>
      </c>
      <c r="W9" s="62">
        <v>24.6</v>
      </c>
    </row>
    <row r="10">
      <c r="A10" s="61" t="s">
        <v>250</v>
      </c>
      <c r="B10" s="61" t="s">
        <v>116</v>
      </c>
      <c r="C10" s="62">
        <v>42.0</v>
      </c>
      <c r="D10" s="62">
        <v>35.6</v>
      </c>
      <c r="E10" s="62">
        <v>27.5</v>
      </c>
      <c r="F10" s="63">
        <f t="shared" si="1"/>
        <v>0.7724719101</v>
      </c>
      <c r="G10" s="64">
        <v>9.7</v>
      </c>
      <c r="H10" s="64">
        <v>20.7</v>
      </c>
      <c r="I10" s="62">
        <v>47.0</v>
      </c>
      <c r="J10" s="64">
        <v>3.0</v>
      </c>
      <c r="K10" s="64">
        <v>7.9</v>
      </c>
      <c r="L10" s="62">
        <v>38.0</v>
      </c>
      <c r="M10" s="62">
        <v>5.0</v>
      </c>
      <c r="N10" s="62">
        <v>6.9</v>
      </c>
      <c r="O10" s="62">
        <v>72.1</v>
      </c>
      <c r="P10" s="64">
        <v>0.8</v>
      </c>
      <c r="Q10" s="64">
        <v>3.2</v>
      </c>
      <c r="R10" s="64">
        <v>4.0</v>
      </c>
      <c r="S10" s="64">
        <v>5.4</v>
      </c>
      <c r="T10" s="64">
        <v>1.8</v>
      </c>
      <c r="U10" s="64">
        <v>0.4</v>
      </c>
      <c r="V10" s="64">
        <v>2.5</v>
      </c>
      <c r="W10" s="62">
        <v>23.7</v>
      </c>
    </row>
    <row r="11">
      <c r="A11" s="61" t="s">
        <v>632</v>
      </c>
      <c r="B11" s="61" t="s">
        <v>93</v>
      </c>
      <c r="C11" s="62">
        <v>44.0</v>
      </c>
      <c r="D11" s="62">
        <v>36.6</v>
      </c>
      <c r="E11" s="62">
        <v>27.3</v>
      </c>
      <c r="F11" s="63">
        <f t="shared" si="1"/>
        <v>0.7459016393</v>
      </c>
      <c r="G11" s="64">
        <v>8.5</v>
      </c>
      <c r="H11" s="64">
        <v>19.7</v>
      </c>
      <c r="I11" s="62">
        <v>43.3</v>
      </c>
      <c r="J11" s="64">
        <v>3.4</v>
      </c>
      <c r="K11" s="64">
        <v>9.0</v>
      </c>
      <c r="L11" s="62">
        <v>38.3</v>
      </c>
      <c r="M11" s="62">
        <v>6.8</v>
      </c>
      <c r="N11" s="62">
        <v>8.0</v>
      </c>
      <c r="O11" s="62">
        <v>86.0</v>
      </c>
      <c r="P11" s="64">
        <v>0.5</v>
      </c>
      <c r="Q11" s="64">
        <v>2.3</v>
      </c>
      <c r="R11" s="64">
        <v>2.8</v>
      </c>
      <c r="S11" s="64">
        <v>10.9</v>
      </c>
      <c r="T11" s="64">
        <v>1.5</v>
      </c>
      <c r="U11" s="64">
        <v>0.2</v>
      </c>
      <c r="V11" s="64">
        <v>4.3</v>
      </c>
      <c r="W11" s="62">
        <v>26.0</v>
      </c>
    </row>
    <row r="12">
      <c r="A12" s="61" t="s">
        <v>177</v>
      </c>
      <c r="B12" s="61" t="s">
        <v>88</v>
      </c>
      <c r="C12" s="62">
        <v>48.0</v>
      </c>
      <c r="D12" s="62">
        <v>35.9</v>
      </c>
      <c r="E12" s="62">
        <v>27.3</v>
      </c>
      <c r="F12" s="63">
        <f t="shared" si="1"/>
        <v>0.7604456825</v>
      </c>
      <c r="G12" s="64">
        <v>9.7</v>
      </c>
      <c r="H12" s="64">
        <v>20.1</v>
      </c>
      <c r="I12" s="62">
        <v>48.1</v>
      </c>
      <c r="J12" s="64">
        <v>2.7</v>
      </c>
      <c r="K12" s="64">
        <v>6.6</v>
      </c>
      <c r="L12" s="62">
        <v>41.3</v>
      </c>
      <c r="M12" s="62">
        <v>5.2</v>
      </c>
      <c r="N12" s="62">
        <v>6.2</v>
      </c>
      <c r="O12" s="62">
        <v>83.5</v>
      </c>
      <c r="P12" s="64">
        <v>0.6</v>
      </c>
      <c r="Q12" s="64">
        <v>3.3</v>
      </c>
      <c r="R12" s="64">
        <v>3.9</v>
      </c>
      <c r="S12" s="64">
        <v>6.5</v>
      </c>
      <c r="T12" s="64">
        <v>0.9</v>
      </c>
      <c r="U12" s="64">
        <v>0.2</v>
      </c>
      <c r="V12" s="64">
        <v>2.3</v>
      </c>
      <c r="W12" s="62">
        <v>24.9</v>
      </c>
    </row>
    <row r="13">
      <c r="A13" s="61" t="s">
        <v>559</v>
      </c>
      <c r="B13" s="61" t="s">
        <v>81</v>
      </c>
      <c r="C13" s="62">
        <v>46.0</v>
      </c>
      <c r="D13" s="62">
        <v>35.9</v>
      </c>
      <c r="E13" s="62">
        <v>26.8</v>
      </c>
      <c r="F13" s="63">
        <f t="shared" si="1"/>
        <v>0.7465181058</v>
      </c>
      <c r="G13" s="64">
        <v>9.1</v>
      </c>
      <c r="H13" s="64">
        <v>19.2</v>
      </c>
      <c r="I13" s="62">
        <v>47.1</v>
      </c>
      <c r="J13" s="64">
        <v>3.0</v>
      </c>
      <c r="K13" s="64">
        <v>8.2</v>
      </c>
      <c r="L13" s="62">
        <v>36.7</v>
      </c>
      <c r="M13" s="62">
        <v>5.7</v>
      </c>
      <c r="N13" s="62">
        <v>7.0</v>
      </c>
      <c r="O13" s="62">
        <v>81.4</v>
      </c>
      <c r="P13" s="64">
        <v>0.9</v>
      </c>
      <c r="Q13" s="64">
        <v>7.5</v>
      </c>
      <c r="R13" s="64">
        <v>8.4</v>
      </c>
      <c r="S13" s="64">
        <v>4.4</v>
      </c>
      <c r="T13" s="64">
        <v>1.0</v>
      </c>
      <c r="U13" s="64">
        <v>0.6</v>
      </c>
      <c r="V13" s="64">
        <v>2.6</v>
      </c>
      <c r="W13" s="62">
        <v>27.2</v>
      </c>
    </row>
    <row r="14">
      <c r="A14" s="61" t="s">
        <v>342</v>
      </c>
      <c r="B14" s="61" t="s">
        <v>99</v>
      </c>
      <c r="C14" s="62">
        <v>48.0</v>
      </c>
      <c r="D14" s="62">
        <v>33.8</v>
      </c>
      <c r="E14" s="62">
        <v>26.3</v>
      </c>
      <c r="F14" s="63">
        <f t="shared" si="1"/>
        <v>0.7781065089</v>
      </c>
      <c r="G14" s="64">
        <v>10.3</v>
      </c>
      <c r="H14" s="64">
        <v>17.5</v>
      </c>
      <c r="I14" s="62">
        <v>58.7</v>
      </c>
      <c r="J14" s="64">
        <v>1.0</v>
      </c>
      <c r="K14" s="64">
        <v>2.9</v>
      </c>
      <c r="L14" s="62">
        <v>36.2</v>
      </c>
      <c r="M14" s="62">
        <v>4.8</v>
      </c>
      <c r="N14" s="62">
        <v>5.8</v>
      </c>
      <c r="O14" s="62">
        <v>81.7</v>
      </c>
      <c r="P14" s="64">
        <v>3.1</v>
      </c>
      <c r="Q14" s="64">
        <v>9.2</v>
      </c>
      <c r="R14" s="64">
        <v>12.3</v>
      </c>
      <c r="S14" s="64">
        <v>9.1</v>
      </c>
      <c r="T14" s="64">
        <v>1.2</v>
      </c>
      <c r="U14" s="64">
        <v>0.9</v>
      </c>
      <c r="V14" s="64">
        <v>3.0</v>
      </c>
      <c r="W14" s="62">
        <v>38.5</v>
      </c>
    </row>
    <row r="15">
      <c r="A15" s="61" t="s">
        <v>405</v>
      </c>
      <c r="B15" s="61" t="s">
        <v>74</v>
      </c>
      <c r="C15" s="62">
        <v>44.0</v>
      </c>
      <c r="D15" s="62">
        <v>37.4</v>
      </c>
      <c r="E15" s="62">
        <v>26.2</v>
      </c>
      <c r="F15" s="63">
        <f t="shared" si="1"/>
        <v>0.7005347594</v>
      </c>
      <c r="G15" s="64">
        <v>9.0</v>
      </c>
      <c r="H15" s="64">
        <v>19.9</v>
      </c>
      <c r="I15" s="62">
        <v>45.1</v>
      </c>
      <c r="J15" s="64">
        <v>3.2</v>
      </c>
      <c r="K15" s="64">
        <v>8.3</v>
      </c>
      <c r="L15" s="62">
        <v>38.3</v>
      </c>
      <c r="M15" s="62">
        <v>5.1</v>
      </c>
      <c r="N15" s="62">
        <v>5.9</v>
      </c>
      <c r="O15" s="62">
        <v>86.1</v>
      </c>
      <c r="P15" s="64">
        <v>0.6</v>
      </c>
      <c r="Q15" s="64">
        <v>3.0</v>
      </c>
      <c r="R15" s="64">
        <v>3.5</v>
      </c>
      <c r="S15" s="64">
        <v>6.4</v>
      </c>
      <c r="T15" s="64">
        <v>1.0</v>
      </c>
      <c r="U15" s="64">
        <v>0.5</v>
      </c>
      <c r="V15" s="64">
        <v>1.5</v>
      </c>
      <c r="W15" s="62">
        <v>24.5</v>
      </c>
    </row>
    <row r="16">
      <c r="A16" s="61" t="s">
        <v>237</v>
      </c>
      <c r="B16" s="61" t="s">
        <v>94</v>
      </c>
      <c r="C16" s="62">
        <v>46.0</v>
      </c>
      <c r="D16" s="62">
        <v>34.9</v>
      </c>
      <c r="E16" s="62">
        <v>25.5</v>
      </c>
      <c r="F16" s="63">
        <f t="shared" si="1"/>
        <v>0.7306590258</v>
      </c>
      <c r="G16" s="64">
        <v>8.8</v>
      </c>
      <c r="H16" s="64">
        <v>18.9</v>
      </c>
      <c r="I16" s="62">
        <v>46.5</v>
      </c>
      <c r="J16" s="64">
        <v>2.5</v>
      </c>
      <c r="K16" s="64">
        <v>6.4</v>
      </c>
      <c r="L16" s="62">
        <v>38.6</v>
      </c>
      <c r="M16" s="62">
        <v>5.4</v>
      </c>
      <c r="N16" s="62">
        <v>6.4</v>
      </c>
      <c r="O16" s="62">
        <v>84.1</v>
      </c>
      <c r="P16" s="64">
        <v>0.6</v>
      </c>
      <c r="Q16" s="64">
        <v>4.5</v>
      </c>
      <c r="R16" s="64">
        <v>5.1</v>
      </c>
      <c r="S16" s="64">
        <v>5.2</v>
      </c>
      <c r="T16" s="64">
        <v>1.2</v>
      </c>
      <c r="U16" s="64">
        <v>0.5</v>
      </c>
      <c r="V16" s="64">
        <v>3.4</v>
      </c>
      <c r="W16" s="62">
        <v>22.9</v>
      </c>
    </row>
    <row r="17">
      <c r="A17" s="61" t="s">
        <v>439</v>
      </c>
      <c r="B17" s="61" t="s">
        <v>96</v>
      </c>
      <c r="C17" s="62">
        <v>46.0</v>
      </c>
      <c r="D17" s="62">
        <v>35.3</v>
      </c>
      <c r="E17" s="62">
        <v>25.2</v>
      </c>
      <c r="F17" s="63">
        <f t="shared" si="1"/>
        <v>0.7138810198</v>
      </c>
      <c r="G17" s="64">
        <v>7.5</v>
      </c>
      <c r="H17" s="64">
        <v>17.4</v>
      </c>
      <c r="I17" s="62">
        <v>42.8</v>
      </c>
      <c r="J17" s="64">
        <v>3.0</v>
      </c>
      <c r="K17" s="64">
        <v>8.5</v>
      </c>
      <c r="L17" s="62">
        <v>35.1</v>
      </c>
      <c r="M17" s="62">
        <v>7.3</v>
      </c>
      <c r="N17" s="62">
        <v>7.9</v>
      </c>
      <c r="O17" s="62">
        <v>92.3</v>
      </c>
      <c r="P17" s="64">
        <v>0.6</v>
      </c>
      <c r="Q17" s="64">
        <v>3.7</v>
      </c>
      <c r="R17" s="64">
        <v>4.3</v>
      </c>
      <c r="S17" s="64">
        <v>6.8</v>
      </c>
      <c r="T17" s="64">
        <v>1.0</v>
      </c>
      <c r="U17" s="64">
        <v>0.2</v>
      </c>
      <c r="V17" s="64">
        <v>2.5</v>
      </c>
      <c r="W17" s="62">
        <v>24.4</v>
      </c>
    </row>
    <row r="18">
      <c r="A18" s="61" t="s">
        <v>393</v>
      </c>
      <c r="B18" s="61" t="s">
        <v>90</v>
      </c>
      <c r="C18" s="62">
        <v>45.0</v>
      </c>
      <c r="D18" s="62">
        <v>34.8</v>
      </c>
      <c r="E18" s="62">
        <v>24.9</v>
      </c>
      <c r="F18" s="63">
        <f t="shared" si="1"/>
        <v>0.7155172414</v>
      </c>
      <c r="G18" s="64">
        <v>9.3</v>
      </c>
      <c r="H18" s="64">
        <v>17.9</v>
      </c>
      <c r="I18" s="62">
        <v>52.0</v>
      </c>
      <c r="J18" s="64">
        <v>2.2</v>
      </c>
      <c r="K18" s="64">
        <v>5.4</v>
      </c>
      <c r="L18" s="62">
        <v>39.8</v>
      </c>
      <c r="M18" s="62">
        <v>4.0</v>
      </c>
      <c r="N18" s="62">
        <v>5.6</v>
      </c>
      <c r="O18" s="62">
        <v>72.8</v>
      </c>
      <c r="P18" s="64">
        <v>0.9</v>
      </c>
      <c r="Q18" s="64">
        <v>6.5</v>
      </c>
      <c r="R18" s="64">
        <v>7.4</v>
      </c>
      <c r="S18" s="64">
        <v>7.6</v>
      </c>
      <c r="T18" s="64">
        <v>1.3</v>
      </c>
      <c r="U18" s="64">
        <v>0.6</v>
      </c>
      <c r="V18" s="64">
        <v>3.3</v>
      </c>
      <c r="W18" s="62">
        <v>28.4</v>
      </c>
    </row>
    <row r="19">
      <c r="A19" s="61" t="s">
        <v>218</v>
      </c>
      <c r="B19" s="61" t="s">
        <v>90</v>
      </c>
      <c r="C19" s="62">
        <v>47.0</v>
      </c>
      <c r="D19" s="62">
        <v>35.9</v>
      </c>
      <c r="E19" s="62">
        <v>24.7</v>
      </c>
      <c r="F19" s="63">
        <f t="shared" si="1"/>
        <v>0.6880222841</v>
      </c>
      <c r="G19" s="64">
        <v>9.4</v>
      </c>
      <c r="H19" s="64">
        <v>17.0</v>
      </c>
      <c r="I19" s="62">
        <v>55.1</v>
      </c>
      <c r="J19" s="64">
        <v>0.4</v>
      </c>
      <c r="K19" s="64">
        <v>1.2</v>
      </c>
      <c r="L19" s="62">
        <v>30.9</v>
      </c>
      <c r="M19" s="62">
        <v>5.5</v>
      </c>
      <c r="N19" s="62">
        <v>6.9</v>
      </c>
      <c r="O19" s="62">
        <v>80.7</v>
      </c>
      <c r="P19" s="64">
        <v>3.1</v>
      </c>
      <c r="Q19" s="64">
        <v>9.0</v>
      </c>
      <c r="R19" s="64">
        <v>12.2</v>
      </c>
      <c r="S19" s="64">
        <v>3.7</v>
      </c>
      <c r="T19" s="64">
        <v>1.1</v>
      </c>
      <c r="U19" s="64">
        <v>2.4</v>
      </c>
      <c r="V19" s="64">
        <v>2.1</v>
      </c>
      <c r="W19" s="62">
        <v>33.0</v>
      </c>
    </row>
    <row r="20">
      <c r="A20" s="61" t="s">
        <v>128</v>
      </c>
      <c r="B20" s="61" t="s">
        <v>91</v>
      </c>
      <c r="C20" s="62">
        <v>37.0</v>
      </c>
      <c r="D20" s="62">
        <v>34.5</v>
      </c>
      <c r="E20" s="62">
        <v>24.4</v>
      </c>
      <c r="F20" s="63">
        <f t="shared" si="1"/>
        <v>0.7072463768</v>
      </c>
      <c r="G20" s="64">
        <v>8.9</v>
      </c>
      <c r="H20" s="64">
        <v>18.8</v>
      </c>
      <c r="I20" s="62">
        <v>47.4</v>
      </c>
      <c r="J20" s="64">
        <v>3.3</v>
      </c>
      <c r="K20" s="64">
        <v>8.6</v>
      </c>
      <c r="L20" s="62">
        <v>38.4</v>
      </c>
      <c r="M20" s="62">
        <v>3.3</v>
      </c>
      <c r="N20" s="62">
        <v>3.8</v>
      </c>
      <c r="O20" s="62">
        <v>86.4</v>
      </c>
      <c r="P20" s="64">
        <v>0.9</v>
      </c>
      <c r="Q20" s="64">
        <v>3.6</v>
      </c>
      <c r="R20" s="64">
        <v>4.6</v>
      </c>
      <c r="S20" s="64">
        <v>5.3</v>
      </c>
      <c r="T20" s="64">
        <v>1.0</v>
      </c>
      <c r="U20" s="64">
        <v>0.5</v>
      </c>
      <c r="V20" s="64">
        <v>2.7</v>
      </c>
      <c r="W20" s="62">
        <v>22.8</v>
      </c>
    </row>
    <row r="21">
      <c r="A21" s="61" t="s">
        <v>374</v>
      </c>
      <c r="B21" s="61" t="s">
        <v>113</v>
      </c>
      <c r="C21" s="62">
        <v>43.0</v>
      </c>
      <c r="D21" s="62">
        <v>34.3</v>
      </c>
      <c r="E21" s="62">
        <v>24.1</v>
      </c>
      <c r="F21" s="63">
        <f t="shared" si="1"/>
        <v>0.7026239067</v>
      </c>
      <c r="G21" s="64">
        <v>9.1</v>
      </c>
      <c r="H21" s="64">
        <v>17.2</v>
      </c>
      <c r="I21" s="62">
        <v>53.0</v>
      </c>
      <c r="J21" s="64">
        <v>2.3</v>
      </c>
      <c r="K21" s="64">
        <v>5.1</v>
      </c>
      <c r="L21" s="62">
        <v>45.0</v>
      </c>
      <c r="M21" s="62">
        <v>3.6</v>
      </c>
      <c r="N21" s="62">
        <v>4.1</v>
      </c>
      <c r="O21" s="62">
        <v>88.6</v>
      </c>
      <c r="P21" s="64">
        <v>1.1</v>
      </c>
      <c r="Q21" s="64">
        <v>5.1</v>
      </c>
      <c r="R21" s="64">
        <v>6.3</v>
      </c>
      <c r="S21" s="64">
        <v>3.7</v>
      </c>
      <c r="T21" s="64">
        <v>1.7</v>
      </c>
      <c r="U21" s="64">
        <v>0.9</v>
      </c>
      <c r="V21" s="64">
        <v>1.5</v>
      </c>
      <c r="W21" s="62">
        <v>26.6</v>
      </c>
    </row>
    <row r="22">
      <c r="A22" s="61" t="s">
        <v>495</v>
      </c>
      <c r="B22" s="61" t="s">
        <v>88</v>
      </c>
      <c r="C22" s="62">
        <v>46.0</v>
      </c>
      <c r="D22" s="62">
        <v>35.4</v>
      </c>
      <c r="E22" s="62">
        <v>24.0</v>
      </c>
      <c r="F22" s="63">
        <f t="shared" si="1"/>
        <v>0.6779661017</v>
      </c>
      <c r="G22" s="64">
        <v>8.6</v>
      </c>
      <c r="H22" s="64">
        <v>18.2</v>
      </c>
      <c r="I22" s="62">
        <v>47.2</v>
      </c>
      <c r="J22" s="64">
        <v>1.7</v>
      </c>
      <c r="K22" s="64">
        <v>5.3</v>
      </c>
      <c r="L22" s="62">
        <v>31.1</v>
      </c>
      <c r="M22" s="62">
        <v>5.1</v>
      </c>
      <c r="N22" s="62">
        <v>6.6</v>
      </c>
      <c r="O22" s="62">
        <v>78.1</v>
      </c>
      <c r="P22" s="64">
        <v>2.2</v>
      </c>
      <c r="Q22" s="64">
        <v>7.0</v>
      </c>
      <c r="R22" s="64">
        <v>9.2</v>
      </c>
      <c r="S22" s="64">
        <v>5.0</v>
      </c>
      <c r="T22" s="64">
        <v>0.5</v>
      </c>
      <c r="U22" s="64">
        <v>0.3</v>
      </c>
      <c r="V22" s="64">
        <v>3.5</v>
      </c>
      <c r="W22" s="62">
        <v>24.5</v>
      </c>
    </row>
    <row r="23">
      <c r="A23" s="61" t="s">
        <v>397</v>
      </c>
      <c r="B23" s="61" t="s">
        <v>112</v>
      </c>
      <c r="C23" s="62">
        <v>40.0</v>
      </c>
      <c r="D23" s="62">
        <v>32.5</v>
      </c>
      <c r="E23" s="62">
        <v>23.6</v>
      </c>
      <c r="F23" s="63">
        <f t="shared" si="1"/>
        <v>0.7261538462</v>
      </c>
      <c r="G23" s="64">
        <v>7.9</v>
      </c>
      <c r="H23" s="64">
        <v>16.0</v>
      </c>
      <c r="I23" s="62">
        <v>49.5</v>
      </c>
      <c r="J23" s="64">
        <v>3.2</v>
      </c>
      <c r="K23" s="64">
        <v>8.1</v>
      </c>
      <c r="L23" s="62">
        <v>39.8</v>
      </c>
      <c r="M23" s="62">
        <v>4.6</v>
      </c>
      <c r="N23" s="62">
        <v>5.2</v>
      </c>
      <c r="O23" s="62">
        <v>87.9</v>
      </c>
      <c r="P23" s="64">
        <v>2.4</v>
      </c>
      <c r="Q23" s="64">
        <v>6.3</v>
      </c>
      <c r="R23" s="64">
        <v>8.7</v>
      </c>
      <c r="S23" s="64">
        <v>2.0</v>
      </c>
      <c r="T23" s="64">
        <v>0.9</v>
      </c>
      <c r="U23" s="64">
        <v>0.5</v>
      </c>
      <c r="V23" s="64">
        <v>1.2</v>
      </c>
      <c r="W23" s="62">
        <v>25.8</v>
      </c>
    </row>
    <row r="24">
      <c r="A24" s="61" t="s">
        <v>127</v>
      </c>
      <c r="B24" s="61" t="s">
        <v>73</v>
      </c>
      <c r="C24" s="62">
        <v>49.0</v>
      </c>
      <c r="D24" s="62">
        <v>34.9</v>
      </c>
      <c r="E24" s="62">
        <v>23.0</v>
      </c>
      <c r="F24" s="63">
        <f t="shared" si="1"/>
        <v>0.659025788</v>
      </c>
      <c r="G24" s="64">
        <v>8.2</v>
      </c>
      <c r="H24" s="64">
        <v>18.1</v>
      </c>
      <c r="I24" s="62">
        <v>45.4</v>
      </c>
      <c r="J24" s="64">
        <v>1.5</v>
      </c>
      <c r="K24" s="64">
        <v>4.1</v>
      </c>
      <c r="L24" s="62">
        <v>36.1</v>
      </c>
      <c r="M24" s="62">
        <v>5.1</v>
      </c>
      <c r="N24" s="62">
        <v>7.3</v>
      </c>
      <c r="O24" s="62">
        <v>69.7</v>
      </c>
      <c r="P24" s="64">
        <v>1.2</v>
      </c>
      <c r="Q24" s="64">
        <v>5.7</v>
      </c>
      <c r="R24" s="64">
        <v>6.9</v>
      </c>
      <c r="S24" s="64">
        <v>5.0</v>
      </c>
      <c r="T24" s="64">
        <v>1.0</v>
      </c>
      <c r="U24" s="64">
        <v>0.6</v>
      </c>
      <c r="V24" s="64">
        <v>3.1</v>
      </c>
      <c r="W24" s="62">
        <v>21.4</v>
      </c>
    </row>
    <row r="25">
      <c r="A25" s="61" t="s">
        <v>370</v>
      </c>
      <c r="B25" s="61" t="s">
        <v>113</v>
      </c>
      <c r="C25" s="62">
        <v>44.0</v>
      </c>
      <c r="D25" s="62">
        <v>33.9</v>
      </c>
      <c r="E25" s="62">
        <v>22.9</v>
      </c>
      <c r="F25" s="63">
        <f t="shared" si="1"/>
        <v>0.6755162242</v>
      </c>
      <c r="G25" s="64">
        <v>8.0</v>
      </c>
      <c r="H25" s="64">
        <v>17.3</v>
      </c>
      <c r="I25" s="62">
        <v>46.4</v>
      </c>
      <c r="J25" s="64">
        <v>3.4</v>
      </c>
      <c r="K25" s="64">
        <v>8.3</v>
      </c>
      <c r="L25" s="62">
        <v>41.2</v>
      </c>
      <c r="M25" s="62">
        <v>3.4</v>
      </c>
      <c r="N25" s="62">
        <v>3.8</v>
      </c>
      <c r="O25" s="62">
        <v>90.9</v>
      </c>
      <c r="P25" s="64">
        <v>0.6</v>
      </c>
      <c r="Q25" s="64">
        <v>4.8</v>
      </c>
      <c r="R25" s="64">
        <v>5.4</v>
      </c>
      <c r="S25" s="64">
        <v>3.6</v>
      </c>
      <c r="T25" s="64">
        <v>1.6</v>
      </c>
      <c r="U25" s="64">
        <v>0.4</v>
      </c>
      <c r="V25" s="64">
        <v>2.0</v>
      </c>
      <c r="W25" s="62">
        <v>22.3</v>
      </c>
    </row>
    <row r="26">
      <c r="A26" s="61" t="s">
        <v>282</v>
      </c>
      <c r="B26" s="61" t="s">
        <v>84</v>
      </c>
      <c r="C26" s="62">
        <v>37.0</v>
      </c>
      <c r="D26" s="62">
        <v>32.5</v>
      </c>
      <c r="E26" s="62">
        <v>22.8</v>
      </c>
      <c r="F26" s="63">
        <f t="shared" si="1"/>
        <v>0.7015384615</v>
      </c>
      <c r="G26" s="64">
        <v>8.1</v>
      </c>
      <c r="H26" s="64">
        <v>16.5</v>
      </c>
      <c r="I26" s="62">
        <v>49.4</v>
      </c>
      <c r="J26" s="64">
        <v>3.2</v>
      </c>
      <c r="K26" s="64">
        <v>8.1</v>
      </c>
      <c r="L26" s="62">
        <v>39.5</v>
      </c>
      <c r="M26" s="62">
        <v>3.3</v>
      </c>
      <c r="N26" s="62">
        <v>3.8</v>
      </c>
      <c r="O26" s="62">
        <v>86.6</v>
      </c>
      <c r="P26" s="64">
        <v>0.7</v>
      </c>
      <c r="Q26" s="64">
        <v>3.4</v>
      </c>
      <c r="R26" s="64">
        <v>4.1</v>
      </c>
      <c r="S26" s="64">
        <v>12.0</v>
      </c>
      <c r="T26" s="64">
        <v>1.1</v>
      </c>
      <c r="U26" s="64">
        <v>0.6</v>
      </c>
      <c r="V26" s="64">
        <v>2.5</v>
      </c>
      <c r="W26" s="62">
        <v>29.3</v>
      </c>
    </row>
    <row r="27">
      <c r="A27" s="61" t="s">
        <v>574</v>
      </c>
      <c r="B27" s="61" t="s">
        <v>94</v>
      </c>
      <c r="C27" s="62">
        <v>48.0</v>
      </c>
      <c r="D27" s="62">
        <v>33.3</v>
      </c>
      <c r="E27" s="62">
        <v>22.7</v>
      </c>
      <c r="F27" s="63">
        <f t="shared" si="1"/>
        <v>0.6816816817</v>
      </c>
      <c r="G27" s="64">
        <v>8.1</v>
      </c>
      <c r="H27" s="64">
        <v>15.7</v>
      </c>
      <c r="I27" s="62">
        <v>52.0</v>
      </c>
      <c r="J27" s="64">
        <v>2.2</v>
      </c>
      <c r="K27" s="64">
        <v>5.0</v>
      </c>
      <c r="L27" s="62">
        <v>43.8</v>
      </c>
      <c r="M27" s="62">
        <v>4.2</v>
      </c>
      <c r="N27" s="62">
        <v>4.8</v>
      </c>
      <c r="O27" s="62">
        <v>87.3</v>
      </c>
      <c r="P27" s="64">
        <v>1.4</v>
      </c>
      <c r="Q27" s="64">
        <v>7.2</v>
      </c>
      <c r="R27" s="64">
        <v>8.6</v>
      </c>
      <c r="S27" s="64">
        <v>3.1</v>
      </c>
      <c r="T27" s="64">
        <v>0.7</v>
      </c>
      <c r="U27" s="64">
        <v>0.6</v>
      </c>
      <c r="V27" s="64">
        <v>2.9</v>
      </c>
      <c r="W27" s="62">
        <v>24.6</v>
      </c>
    </row>
    <row r="28">
      <c r="A28" s="61" t="s">
        <v>214</v>
      </c>
      <c r="B28" s="61" t="s">
        <v>102</v>
      </c>
      <c r="C28" s="62">
        <v>39.0</v>
      </c>
      <c r="D28" s="62">
        <v>34.3</v>
      </c>
      <c r="E28" s="62">
        <v>22.5</v>
      </c>
      <c r="F28" s="63">
        <f t="shared" si="1"/>
        <v>0.6559766764</v>
      </c>
      <c r="G28" s="64">
        <v>8.4</v>
      </c>
      <c r="H28" s="64">
        <v>18.8</v>
      </c>
      <c r="I28" s="62">
        <v>44.8</v>
      </c>
      <c r="J28" s="64">
        <v>1.8</v>
      </c>
      <c r="K28" s="64">
        <v>5.4</v>
      </c>
      <c r="L28" s="62">
        <v>34.3</v>
      </c>
      <c r="M28" s="62">
        <v>3.8</v>
      </c>
      <c r="N28" s="62">
        <v>4.4</v>
      </c>
      <c r="O28" s="62">
        <v>86.0</v>
      </c>
      <c r="P28" s="64">
        <v>0.4</v>
      </c>
      <c r="Q28" s="64">
        <v>3.6</v>
      </c>
      <c r="R28" s="64">
        <v>4.0</v>
      </c>
      <c r="S28" s="64">
        <v>7.5</v>
      </c>
      <c r="T28" s="64">
        <v>1.0</v>
      </c>
      <c r="U28" s="64">
        <v>0.3</v>
      </c>
      <c r="V28" s="64">
        <v>3.8</v>
      </c>
      <c r="W28" s="62">
        <v>20.5</v>
      </c>
    </row>
    <row r="29">
      <c r="A29" s="61" t="s">
        <v>170</v>
      </c>
      <c r="B29" s="61" t="s">
        <v>81</v>
      </c>
      <c r="C29" s="62">
        <v>46.0</v>
      </c>
      <c r="D29" s="62">
        <v>33.2</v>
      </c>
      <c r="E29" s="62">
        <v>22.3</v>
      </c>
      <c r="F29" s="63">
        <f t="shared" si="1"/>
        <v>0.671686747</v>
      </c>
      <c r="G29" s="64">
        <v>8.6</v>
      </c>
      <c r="H29" s="64">
        <v>17.5</v>
      </c>
      <c r="I29" s="62">
        <v>49.1</v>
      </c>
      <c r="J29" s="64">
        <v>2.0</v>
      </c>
      <c r="K29" s="64">
        <v>5.8</v>
      </c>
      <c r="L29" s="62">
        <v>34.8</v>
      </c>
      <c r="M29" s="62">
        <v>3.1</v>
      </c>
      <c r="N29" s="62">
        <v>4.3</v>
      </c>
      <c r="O29" s="62">
        <v>72.7</v>
      </c>
      <c r="P29" s="64">
        <v>1.1</v>
      </c>
      <c r="Q29" s="64">
        <v>4.3</v>
      </c>
      <c r="R29" s="64">
        <v>5.4</v>
      </c>
      <c r="S29" s="64">
        <v>3.7</v>
      </c>
      <c r="T29" s="64">
        <v>1.1</v>
      </c>
      <c r="U29" s="64">
        <v>0.6</v>
      </c>
      <c r="V29" s="64">
        <v>2.4</v>
      </c>
      <c r="W29" s="62">
        <v>20.8</v>
      </c>
    </row>
    <row r="30">
      <c r="A30" s="61" t="s">
        <v>624</v>
      </c>
      <c r="B30" s="61" t="s">
        <v>106</v>
      </c>
      <c r="C30" s="62">
        <v>39.0</v>
      </c>
      <c r="D30" s="62">
        <v>30.4</v>
      </c>
      <c r="E30" s="62">
        <v>22.3</v>
      </c>
      <c r="F30" s="63">
        <f t="shared" si="1"/>
        <v>0.7335526316</v>
      </c>
      <c r="G30" s="64">
        <v>8.8</v>
      </c>
      <c r="H30" s="64">
        <v>15.0</v>
      </c>
      <c r="I30" s="62">
        <v>58.9</v>
      </c>
      <c r="J30" s="64">
        <v>0.1</v>
      </c>
      <c r="K30" s="64">
        <v>0.3</v>
      </c>
      <c r="L30" s="62">
        <v>36.4</v>
      </c>
      <c r="M30" s="62">
        <v>4.5</v>
      </c>
      <c r="N30" s="62">
        <v>6.8</v>
      </c>
      <c r="O30" s="62">
        <v>66.8</v>
      </c>
      <c r="P30" s="64">
        <v>1.7</v>
      </c>
      <c r="Q30" s="64">
        <v>3.8</v>
      </c>
      <c r="R30" s="64">
        <v>5.5</v>
      </c>
      <c r="S30" s="64">
        <v>4.6</v>
      </c>
      <c r="T30" s="64">
        <v>1.0</v>
      </c>
      <c r="U30" s="64">
        <v>0.4</v>
      </c>
      <c r="V30" s="64">
        <v>2.6</v>
      </c>
      <c r="W30" s="62">
        <v>22.8</v>
      </c>
    </row>
    <row r="31">
      <c r="A31" s="61" t="s">
        <v>329</v>
      </c>
      <c r="B31" s="61" t="s">
        <v>91</v>
      </c>
      <c r="C31" s="62">
        <v>47.0</v>
      </c>
      <c r="D31" s="62">
        <v>31.8</v>
      </c>
      <c r="E31" s="62">
        <v>22.1</v>
      </c>
      <c r="F31" s="63">
        <f t="shared" si="1"/>
        <v>0.6949685535</v>
      </c>
      <c r="G31" s="64">
        <v>7.6</v>
      </c>
      <c r="H31" s="64">
        <v>17.0</v>
      </c>
      <c r="I31" s="62">
        <v>44.4</v>
      </c>
      <c r="J31" s="64">
        <v>1.7</v>
      </c>
      <c r="K31" s="64">
        <v>5.4</v>
      </c>
      <c r="L31" s="62">
        <v>31.3</v>
      </c>
      <c r="M31" s="62">
        <v>5.3</v>
      </c>
      <c r="N31" s="62">
        <v>6.3</v>
      </c>
      <c r="O31" s="62">
        <v>83.2</v>
      </c>
      <c r="P31" s="64">
        <v>1.2</v>
      </c>
      <c r="Q31" s="64">
        <v>4.4</v>
      </c>
      <c r="R31" s="64">
        <v>5.6</v>
      </c>
      <c r="S31" s="64">
        <v>2.0</v>
      </c>
      <c r="T31" s="64">
        <v>1.0</v>
      </c>
      <c r="U31" s="64">
        <v>1.6</v>
      </c>
      <c r="V31" s="64">
        <v>2.2</v>
      </c>
      <c r="W31" s="62">
        <v>19.6</v>
      </c>
    </row>
    <row r="32">
      <c r="A32" s="61" t="s">
        <v>203</v>
      </c>
      <c r="B32" s="61" t="s">
        <v>76</v>
      </c>
      <c r="C32" s="62">
        <v>48.0</v>
      </c>
      <c r="D32" s="62">
        <v>37.4</v>
      </c>
      <c r="E32" s="62">
        <v>22.0</v>
      </c>
      <c r="F32" s="63">
        <f t="shared" si="1"/>
        <v>0.5882352941</v>
      </c>
      <c r="G32" s="64">
        <v>7.6</v>
      </c>
      <c r="H32" s="64">
        <v>16.4</v>
      </c>
      <c r="I32" s="62">
        <v>46.5</v>
      </c>
      <c r="J32" s="64">
        <v>0.9</v>
      </c>
      <c r="K32" s="64">
        <v>2.8</v>
      </c>
      <c r="L32" s="62">
        <v>33.1</v>
      </c>
      <c r="M32" s="62">
        <v>5.9</v>
      </c>
      <c r="N32" s="62">
        <v>6.9</v>
      </c>
      <c r="O32" s="62">
        <v>84.6</v>
      </c>
      <c r="P32" s="64">
        <v>0.6</v>
      </c>
      <c r="Q32" s="64">
        <v>3.5</v>
      </c>
      <c r="R32" s="64">
        <v>4.1</v>
      </c>
      <c r="S32" s="64">
        <v>5.4</v>
      </c>
      <c r="T32" s="64">
        <v>1.2</v>
      </c>
      <c r="U32" s="64">
        <v>0.7</v>
      </c>
      <c r="V32" s="64">
        <v>1.6</v>
      </c>
      <c r="W32" s="62">
        <v>22.0</v>
      </c>
    </row>
    <row r="33">
      <c r="A33" s="61" t="s">
        <v>604</v>
      </c>
      <c r="B33" s="61" t="s">
        <v>84</v>
      </c>
      <c r="C33" s="62">
        <v>48.0</v>
      </c>
      <c r="D33" s="62">
        <v>34.4</v>
      </c>
      <c r="E33" s="62">
        <v>22.0</v>
      </c>
      <c r="F33" s="63">
        <f t="shared" si="1"/>
        <v>0.6395348837</v>
      </c>
      <c r="G33" s="64">
        <v>8.4</v>
      </c>
      <c r="H33" s="64">
        <v>15.9</v>
      </c>
      <c r="I33" s="62">
        <v>52.9</v>
      </c>
      <c r="J33" s="64">
        <v>1.1</v>
      </c>
      <c r="K33" s="64">
        <v>3.4</v>
      </c>
      <c r="L33" s="62">
        <v>32.7</v>
      </c>
      <c r="M33" s="62">
        <v>4.0</v>
      </c>
      <c r="N33" s="62">
        <v>5.4</v>
      </c>
      <c r="O33" s="62">
        <v>74.4</v>
      </c>
      <c r="P33" s="64">
        <v>1.6</v>
      </c>
      <c r="Q33" s="64">
        <v>4.9</v>
      </c>
      <c r="R33" s="64">
        <v>6.5</v>
      </c>
      <c r="S33" s="64">
        <v>4.9</v>
      </c>
      <c r="T33" s="64">
        <v>0.8</v>
      </c>
      <c r="U33" s="64">
        <v>0.2</v>
      </c>
      <c r="V33" s="64">
        <v>2.1</v>
      </c>
      <c r="W33" s="62">
        <v>23.4</v>
      </c>
    </row>
    <row r="34">
      <c r="A34" s="61" t="s">
        <v>163</v>
      </c>
      <c r="B34" s="61" t="s">
        <v>87</v>
      </c>
      <c r="C34" s="62">
        <v>48.0</v>
      </c>
      <c r="D34" s="62">
        <v>35.1</v>
      </c>
      <c r="E34" s="62">
        <v>21.9</v>
      </c>
      <c r="F34" s="63">
        <f t="shared" si="1"/>
        <v>0.6239316239</v>
      </c>
      <c r="G34" s="64">
        <v>7.7</v>
      </c>
      <c r="H34" s="64">
        <v>16.9</v>
      </c>
      <c r="I34" s="62">
        <v>45.5</v>
      </c>
      <c r="J34" s="64">
        <v>2.5</v>
      </c>
      <c r="K34" s="64">
        <v>6.7</v>
      </c>
      <c r="L34" s="62">
        <v>37.1</v>
      </c>
      <c r="M34" s="62">
        <v>4.1</v>
      </c>
      <c r="N34" s="62">
        <v>5.0</v>
      </c>
      <c r="O34" s="62">
        <v>82.4</v>
      </c>
      <c r="P34" s="64">
        <v>0.9</v>
      </c>
      <c r="Q34" s="64">
        <v>4.1</v>
      </c>
      <c r="R34" s="64">
        <v>5.0</v>
      </c>
      <c r="S34" s="64">
        <v>3.7</v>
      </c>
      <c r="T34" s="64">
        <v>0.9</v>
      </c>
      <c r="U34" s="64">
        <v>0.4</v>
      </c>
      <c r="V34" s="64">
        <v>2.3</v>
      </c>
      <c r="W34" s="62">
        <v>19.6</v>
      </c>
    </row>
    <row r="35">
      <c r="A35" s="61" t="s">
        <v>625</v>
      </c>
      <c r="B35" s="61" t="s">
        <v>77</v>
      </c>
      <c r="C35" s="62">
        <v>48.0</v>
      </c>
      <c r="D35" s="62">
        <v>31.5</v>
      </c>
      <c r="E35" s="62">
        <v>21.8</v>
      </c>
      <c r="F35" s="63">
        <f t="shared" si="1"/>
        <v>0.6920634921</v>
      </c>
      <c r="G35" s="64">
        <v>8.5</v>
      </c>
      <c r="H35" s="64">
        <v>18.8</v>
      </c>
      <c r="I35" s="62">
        <v>45.5</v>
      </c>
      <c r="J35" s="64">
        <v>2.2</v>
      </c>
      <c r="K35" s="64">
        <v>6.7</v>
      </c>
      <c r="L35" s="62">
        <v>32.9</v>
      </c>
      <c r="M35" s="62">
        <v>2.5</v>
      </c>
      <c r="N35" s="62">
        <v>3.1</v>
      </c>
      <c r="O35" s="62">
        <v>80.1</v>
      </c>
      <c r="P35" s="64">
        <v>1.0</v>
      </c>
      <c r="Q35" s="64">
        <v>5.5</v>
      </c>
      <c r="R35" s="64">
        <v>6.5</v>
      </c>
      <c r="S35" s="64">
        <v>4.3</v>
      </c>
      <c r="T35" s="64">
        <v>0.4</v>
      </c>
      <c r="U35" s="64">
        <v>0.6</v>
      </c>
      <c r="V35" s="64">
        <v>2.6</v>
      </c>
      <c r="W35" s="62">
        <v>20.1</v>
      </c>
    </row>
    <row r="36">
      <c r="A36" s="61" t="s">
        <v>529</v>
      </c>
      <c r="B36" s="61" t="s">
        <v>109</v>
      </c>
      <c r="C36" s="62">
        <v>48.0</v>
      </c>
      <c r="D36" s="62">
        <v>32.6</v>
      </c>
      <c r="E36" s="62">
        <v>21.7</v>
      </c>
      <c r="F36" s="63">
        <f t="shared" si="1"/>
        <v>0.6656441718</v>
      </c>
      <c r="G36" s="64">
        <v>8.6</v>
      </c>
      <c r="H36" s="64">
        <v>15.9</v>
      </c>
      <c r="I36" s="62">
        <v>54.4</v>
      </c>
      <c r="J36" s="64">
        <v>0.6</v>
      </c>
      <c r="K36" s="64">
        <v>2.0</v>
      </c>
      <c r="L36" s="62">
        <v>28.4</v>
      </c>
      <c r="M36" s="62">
        <v>3.9</v>
      </c>
      <c r="N36" s="62">
        <v>5.4</v>
      </c>
      <c r="O36" s="62">
        <v>72.4</v>
      </c>
      <c r="P36" s="64">
        <v>2.7</v>
      </c>
      <c r="Q36" s="64">
        <v>6.6</v>
      </c>
      <c r="R36" s="64">
        <v>9.3</v>
      </c>
      <c r="S36" s="64">
        <v>5.1</v>
      </c>
      <c r="T36" s="64">
        <v>1.2</v>
      </c>
      <c r="U36" s="64">
        <v>0.7</v>
      </c>
      <c r="V36" s="64">
        <v>2.6</v>
      </c>
      <c r="W36" s="62">
        <v>26.7</v>
      </c>
    </row>
    <row r="37">
      <c r="A37" s="61" t="s">
        <v>564</v>
      </c>
      <c r="B37" s="61" t="s">
        <v>87</v>
      </c>
      <c r="C37" s="62">
        <v>39.0</v>
      </c>
      <c r="D37" s="62">
        <v>29.2</v>
      </c>
      <c r="E37" s="62">
        <v>21.7</v>
      </c>
      <c r="F37" s="63">
        <f t="shared" si="1"/>
        <v>0.7431506849</v>
      </c>
      <c r="G37" s="64">
        <v>7.8</v>
      </c>
      <c r="H37" s="64">
        <v>17.3</v>
      </c>
      <c r="I37" s="62">
        <v>45.3</v>
      </c>
      <c r="J37" s="64">
        <v>2.0</v>
      </c>
      <c r="K37" s="64">
        <v>5.5</v>
      </c>
      <c r="L37" s="62">
        <v>36.3</v>
      </c>
      <c r="M37" s="62">
        <v>4.0</v>
      </c>
      <c r="N37" s="62">
        <v>4.8</v>
      </c>
      <c r="O37" s="62">
        <v>82.9</v>
      </c>
      <c r="P37" s="64">
        <v>0.3</v>
      </c>
      <c r="Q37" s="64">
        <v>2.4</v>
      </c>
      <c r="R37" s="64">
        <v>2.7</v>
      </c>
      <c r="S37" s="64">
        <v>2.4</v>
      </c>
      <c r="T37" s="64">
        <v>0.6</v>
      </c>
      <c r="U37" s="64">
        <v>0.3</v>
      </c>
      <c r="V37" s="64">
        <v>1.8</v>
      </c>
      <c r="W37" s="62">
        <v>15.6</v>
      </c>
    </row>
    <row r="38">
      <c r="A38" s="61" t="s">
        <v>440</v>
      </c>
      <c r="B38" s="61" t="s">
        <v>93</v>
      </c>
      <c r="C38" s="62">
        <v>48.0</v>
      </c>
      <c r="D38" s="62">
        <v>35.0</v>
      </c>
      <c r="E38" s="62">
        <v>21.5</v>
      </c>
      <c r="F38" s="63">
        <f t="shared" si="1"/>
        <v>0.6142857143</v>
      </c>
      <c r="G38" s="64">
        <v>8.3</v>
      </c>
      <c r="H38" s="64">
        <v>17.7</v>
      </c>
      <c r="I38" s="62">
        <v>46.8</v>
      </c>
      <c r="J38" s="64">
        <v>2.3</v>
      </c>
      <c r="K38" s="64">
        <v>6.2</v>
      </c>
      <c r="L38" s="62">
        <v>36.8</v>
      </c>
      <c r="M38" s="62">
        <v>2.6</v>
      </c>
      <c r="N38" s="62">
        <v>3.2</v>
      </c>
      <c r="O38" s="62">
        <v>83.6</v>
      </c>
      <c r="P38" s="64">
        <v>0.7</v>
      </c>
      <c r="Q38" s="64">
        <v>4.4</v>
      </c>
      <c r="R38" s="64">
        <v>5.1</v>
      </c>
      <c r="S38" s="64">
        <v>5.2</v>
      </c>
      <c r="T38" s="64">
        <v>1.3</v>
      </c>
      <c r="U38" s="64">
        <v>0.3</v>
      </c>
      <c r="V38" s="64">
        <v>2.2</v>
      </c>
      <c r="W38" s="62">
        <v>21.1</v>
      </c>
    </row>
    <row r="39">
      <c r="A39" s="61" t="s">
        <v>322</v>
      </c>
      <c r="B39" s="61" t="s">
        <v>106</v>
      </c>
      <c r="C39" s="62">
        <v>45.0</v>
      </c>
      <c r="D39" s="62">
        <v>33.2</v>
      </c>
      <c r="E39" s="62">
        <v>21.4</v>
      </c>
      <c r="F39" s="63">
        <f t="shared" si="1"/>
        <v>0.6445783133</v>
      </c>
      <c r="G39" s="64">
        <v>8.0</v>
      </c>
      <c r="H39" s="64">
        <v>16.4</v>
      </c>
      <c r="I39" s="62">
        <v>48.8</v>
      </c>
      <c r="J39" s="64">
        <v>1.3</v>
      </c>
      <c r="K39" s="64">
        <v>3.8</v>
      </c>
      <c r="L39" s="62">
        <v>35.1</v>
      </c>
      <c r="M39" s="62">
        <v>4.1</v>
      </c>
      <c r="N39" s="62">
        <v>5.1</v>
      </c>
      <c r="O39" s="62">
        <v>80.5</v>
      </c>
      <c r="P39" s="64">
        <v>0.7</v>
      </c>
      <c r="Q39" s="64">
        <v>4.3</v>
      </c>
      <c r="R39" s="64">
        <v>5.0</v>
      </c>
      <c r="S39" s="64">
        <v>5.6</v>
      </c>
      <c r="T39" s="64">
        <v>0.8</v>
      </c>
      <c r="U39" s="64">
        <v>0.5</v>
      </c>
      <c r="V39" s="64">
        <v>2.5</v>
      </c>
      <c r="W39" s="62">
        <v>21.5</v>
      </c>
    </row>
    <row r="40">
      <c r="A40" s="61" t="s">
        <v>548</v>
      </c>
      <c r="B40" s="61" t="s">
        <v>110</v>
      </c>
      <c r="C40" s="62">
        <v>43.0</v>
      </c>
      <c r="D40" s="62">
        <v>33.6</v>
      </c>
      <c r="E40" s="62">
        <v>21.3</v>
      </c>
      <c r="F40" s="63">
        <f t="shared" si="1"/>
        <v>0.6339285714</v>
      </c>
      <c r="G40" s="64">
        <v>7.3</v>
      </c>
      <c r="H40" s="64">
        <v>15.8</v>
      </c>
      <c r="I40" s="62">
        <v>46.1</v>
      </c>
      <c r="J40" s="64">
        <v>2.1</v>
      </c>
      <c r="K40" s="64">
        <v>5.1</v>
      </c>
      <c r="L40" s="62">
        <v>40.3</v>
      </c>
      <c r="M40" s="62">
        <v>4.6</v>
      </c>
      <c r="N40" s="62">
        <v>5.7</v>
      </c>
      <c r="O40" s="62">
        <v>80.9</v>
      </c>
      <c r="P40" s="64">
        <v>0.7</v>
      </c>
      <c r="Q40" s="64">
        <v>3.0</v>
      </c>
      <c r="R40" s="64">
        <v>3.7</v>
      </c>
      <c r="S40" s="64">
        <v>2.6</v>
      </c>
      <c r="T40" s="64">
        <v>0.7</v>
      </c>
      <c r="U40" s="64">
        <v>0.7</v>
      </c>
      <c r="V40" s="64">
        <v>2.0</v>
      </c>
      <c r="W40" s="62">
        <v>17.4</v>
      </c>
    </row>
    <row r="41">
      <c r="A41" s="61" t="s">
        <v>197</v>
      </c>
      <c r="B41" s="61" t="s">
        <v>71</v>
      </c>
      <c r="C41" s="62">
        <v>36.0</v>
      </c>
      <c r="D41" s="62">
        <v>34.5</v>
      </c>
      <c r="E41" s="62">
        <v>21.1</v>
      </c>
      <c r="F41" s="63">
        <f t="shared" si="1"/>
        <v>0.6115942029</v>
      </c>
      <c r="G41" s="64">
        <v>7.6</v>
      </c>
      <c r="H41" s="64">
        <v>17.1</v>
      </c>
      <c r="I41" s="62">
        <v>44.2</v>
      </c>
      <c r="J41" s="64">
        <v>2.5</v>
      </c>
      <c r="K41" s="64">
        <v>7.2</v>
      </c>
      <c r="L41" s="62">
        <v>34.7</v>
      </c>
      <c r="M41" s="62">
        <v>3.5</v>
      </c>
      <c r="N41" s="62">
        <v>4.0</v>
      </c>
      <c r="O41" s="62">
        <v>86.2</v>
      </c>
      <c r="P41" s="64">
        <v>0.6</v>
      </c>
      <c r="Q41" s="64">
        <v>3.4</v>
      </c>
      <c r="R41" s="64">
        <v>4.0</v>
      </c>
      <c r="S41" s="64">
        <v>6.4</v>
      </c>
      <c r="T41" s="64">
        <v>1.0</v>
      </c>
      <c r="U41" s="64">
        <v>0.4</v>
      </c>
      <c r="V41" s="64">
        <v>2.0</v>
      </c>
      <c r="W41" s="62">
        <v>20.8</v>
      </c>
    </row>
    <row r="42">
      <c r="A42" s="61" t="s">
        <v>441</v>
      </c>
      <c r="B42" s="61" t="s">
        <v>99</v>
      </c>
      <c r="C42" s="62">
        <v>36.0</v>
      </c>
      <c r="D42" s="62">
        <v>31.8</v>
      </c>
      <c r="E42" s="62">
        <v>21.0</v>
      </c>
      <c r="F42" s="63">
        <f t="shared" si="1"/>
        <v>0.6603773585</v>
      </c>
      <c r="G42" s="64">
        <v>7.9</v>
      </c>
      <c r="H42" s="64">
        <v>16.7</v>
      </c>
      <c r="I42" s="62">
        <v>47.0</v>
      </c>
      <c r="J42" s="64">
        <v>2.4</v>
      </c>
      <c r="K42" s="64">
        <v>5.9</v>
      </c>
      <c r="L42" s="62">
        <v>39.9</v>
      </c>
      <c r="M42" s="62">
        <v>2.9</v>
      </c>
      <c r="N42" s="62">
        <v>3.4</v>
      </c>
      <c r="O42" s="62">
        <v>86.0</v>
      </c>
      <c r="P42" s="64">
        <v>0.7</v>
      </c>
      <c r="Q42" s="64">
        <v>3.3</v>
      </c>
      <c r="R42" s="64">
        <v>3.9</v>
      </c>
      <c r="S42" s="64">
        <v>6.5</v>
      </c>
      <c r="T42" s="64">
        <v>0.8</v>
      </c>
      <c r="U42" s="64">
        <v>0.7</v>
      </c>
      <c r="V42" s="64">
        <v>1.9</v>
      </c>
      <c r="W42" s="62">
        <v>21.6</v>
      </c>
    </row>
    <row r="43">
      <c r="A43" s="61" t="s">
        <v>164</v>
      </c>
      <c r="B43" s="61" t="s">
        <v>80</v>
      </c>
      <c r="C43" s="62">
        <v>36.0</v>
      </c>
      <c r="D43" s="62">
        <v>37.1</v>
      </c>
      <c r="E43" s="62">
        <v>20.8</v>
      </c>
      <c r="F43" s="63">
        <f t="shared" si="1"/>
        <v>0.5606469003</v>
      </c>
      <c r="G43" s="64">
        <v>7.9</v>
      </c>
      <c r="H43" s="64">
        <v>17.3</v>
      </c>
      <c r="I43" s="62">
        <v>45.5</v>
      </c>
      <c r="J43" s="64">
        <v>2.4</v>
      </c>
      <c r="K43" s="64">
        <v>6.6</v>
      </c>
      <c r="L43" s="62">
        <v>35.9</v>
      </c>
      <c r="M43" s="62">
        <v>2.6</v>
      </c>
      <c r="N43" s="62">
        <v>3.1</v>
      </c>
      <c r="O43" s="62">
        <v>86.4</v>
      </c>
      <c r="P43" s="64">
        <v>0.8</v>
      </c>
      <c r="Q43" s="64">
        <v>6.6</v>
      </c>
      <c r="R43" s="64">
        <v>7.4</v>
      </c>
      <c r="S43" s="64">
        <v>3.1</v>
      </c>
      <c r="T43" s="64">
        <v>1.1</v>
      </c>
      <c r="U43" s="64">
        <v>0.6</v>
      </c>
      <c r="V43" s="64">
        <v>2.0</v>
      </c>
      <c r="W43" s="62">
        <v>21.1</v>
      </c>
    </row>
    <row r="44">
      <c r="A44" s="61" t="s">
        <v>72</v>
      </c>
      <c r="B44" s="61" t="s">
        <v>71</v>
      </c>
      <c r="C44" s="62">
        <v>39.0</v>
      </c>
      <c r="D44" s="62">
        <v>34.8</v>
      </c>
      <c r="E44" s="62">
        <v>20.5</v>
      </c>
      <c r="F44" s="63">
        <f t="shared" si="1"/>
        <v>0.5890804598</v>
      </c>
      <c r="G44" s="64">
        <v>7.6</v>
      </c>
      <c r="H44" s="64">
        <v>15.2</v>
      </c>
      <c r="I44" s="62">
        <v>50.3</v>
      </c>
      <c r="J44" s="62">
        <v>0.0</v>
      </c>
      <c r="K44" s="64">
        <v>0.3</v>
      </c>
      <c r="L44" s="62">
        <v>9.1</v>
      </c>
      <c r="M44" s="62">
        <v>5.2</v>
      </c>
      <c r="N44" s="62">
        <v>6.7</v>
      </c>
      <c r="O44" s="62">
        <v>77.6</v>
      </c>
      <c r="P44" s="64">
        <v>2.2</v>
      </c>
      <c r="Q44" s="64">
        <v>8.4</v>
      </c>
      <c r="R44" s="64">
        <v>10.6</v>
      </c>
      <c r="S44" s="64">
        <v>4.1</v>
      </c>
      <c r="T44" s="64">
        <v>1.0</v>
      </c>
      <c r="U44" s="64">
        <v>1.0</v>
      </c>
      <c r="V44" s="64">
        <v>2.5</v>
      </c>
      <c r="W44" s="62">
        <v>25.8</v>
      </c>
    </row>
    <row r="45">
      <c r="A45" s="61" t="s">
        <v>596</v>
      </c>
      <c r="B45" s="61" t="s">
        <v>100</v>
      </c>
      <c r="C45" s="62">
        <v>44.0</v>
      </c>
      <c r="D45" s="62">
        <v>28.6</v>
      </c>
      <c r="E45" s="62">
        <v>20.4</v>
      </c>
      <c r="F45" s="63">
        <f t="shared" si="1"/>
        <v>0.7132867133</v>
      </c>
      <c r="G45" s="64">
        <v>7.5</v>
      </c>
      <c r="H45" s="64">
        <v>16.2</v>
      </c>
      <c r="I45" s="62">
        <v>46.2</v>
      </c>
      <c r="J45" s="64">
        <v>1.5</v>
      </c>
      <c r="K45" s="64">
        <v>4.9</v>
      </c>
      <c r="L45" s="62">
        <v>30.1</v>
      </c>
      <c r="M45" s="62">
        <v>4.0</v>
      </c>
      <c r="N45" s="62">
        <v>4.9</v>
      </c>
      <c r="O45" s="62">
        <v>81.3</v>
      </c>
      <c r="P45" s="64">
        <v>2.3</v>
      </c>
      <c r="Q45" s="64">
        <v>8.0</v>
      </c>
      <c r="R45" s="64">
        <v>10.3</v>
      </c>
      <c r="S45" s="64">
        <v>3.2</v>
      </c>
      <c r="T45" s="64">
        <v>1.2</v>
      </c>
      <c r="U45" s="64">
        <v>3.1</v>
      </c>
      <c r="V45" s="64">
        <v>3.4</v>
      </c>
      <c r="W45" s="62">
        <v>25.1</v>
      </c>
    </row>
    <row r="46">
      <c r="A46" s="61" t="s">
        <v>589</v>
      </c>
      <c r="B46" s="61" t="s">
        <v>73</v>
      </c>
      <c r="C46" s="62">
        <v>41.0</v>
      </c>
      <c r="D46" s="62">
        <v>33.1</v>
      </c>
      <c r="E46" s="62">
        <v>20.3</v>
      </c>
      <c r="F46" s="63">
        <f t="shared" si="1"/>
        <v>0.6132930514</v>
      </c>
      <c r="G46" s="64">
        <v>7.5</v>
      </c>
      <c r="H46" s="64">
        <v>16.1</v>
      </c>
      <c r="I46" s="62">
        <v>46.5</v>
      </c>
      <c r="J46" s="64">
        <v>1.5</v>
      </c>
      <c r="K46" s="64">
        <v>5.0</v>
      </c>
      <c r="L46" s="62">
        <v>30.5</v>
      </c>
      <c r="M46" s="62">
        <v>3.9</v>
      </c>
      <c r="N46" s="62">
        <v>4.5</v>
      </c>
      <c r="O46" s="62">
        <v>85.4</v>
      </c>
      <c r="P46" s="64">
        <v>1.1</v>
      </c>
      <c r="Q46" s="64">
        <v>4.6</v>
      </c>
      <c r="R46" s="64">
        <v>5.7</v>
      </c>
      <c r="S46" s="64">
        <v>4.0</v>
      </c>
      <c r="T46" s="64">
        <v>1.1</v>
      </c>
      <c r="U46" s="64">
        <v>0.3</v>
      </c>
      <c r="V46" s="64">
        <v>2.0</v>
      </c>
      <c r="W46" s="62">
        <v>20.3</v>
      </c>
    </row>
    <row r="47">
      <c r="A47" s="61" t="s">
        <v>132</v>
      </c>
      <c r="B47" s="61" t="s">
        <v>70</v>
      </c>
      <c r="C47" s="62">
        <v>48.0</v>
      </c>
      <c r="D47" s="62">
        <v>35.2</v>
      </c>
      <c r="E47" s="62">
        <v>20.3</v>
      </c>
      <c r="F47" s="63">
        <f t="shared" si="1"/>
        <v>0.5767045455</v>
      </c>
      <c r="G47" s="64">
        <v>7.6</v>
      </c>
      <c r="H47" s="64">
        <v>15.8</v>
      </c>
      <c r="I47" s="62">
        <v>47.9</v>
      </c>
      <c r="J47" s="64">
        <v>1.9</v>
      </c>
      <c r="K47" s="64">
        <v>5.2</v>
      </c>
      <c r="L47" s="62">
        <v>36.0</v>
      </c>
      <c r="M47" s="62">
        <v>3.3</v>
      </c>
      <c r="N47" s="62">
        <v>4.3</v>
      </c>
      <c r="O47" s="62">
        <v>77.1</v>
      </c>
      <c r="P47" s="64">
        <v>2.3</v>
      </c>
      <c r="Q47" s="64">
        <v>5.9</v>
      </c>
      <c r="R47" s="64">
        <v>8.1</v>
      </c>
      <c r="S47" s="64">
        <v>5.7</v>
      </c>
      <c r="T47" s="64">
        <v>1.3</v>
      </c>
      <c r="U47" s="64">
        <v>1.5</v>
      </c>
      <c r="V47" s="64">
        <v>2.7</v>
      </c>
      <c r="W47" s="62">
        <v>25.0</v>
      </c>
    </row>
    <row r="48">
      <c r="A48" s="61" t="s">
        <v>518</v>
      </c>
      <c r="B48" s="61" t="s">
        <v>116</v>
      </c>
      <c r="C48" s="62">
        <v>48.0</v>
      </c>
      <c r="D48" s="62">
        <v>35.5</v>
      </c>
      <c r="E48" s="62">
        <v>19.9</v>
      </c>
      <c r="F48" s="63">
        <f t="shared" si="1"/>
        <v>0.5605633803</v>
      </c>
      <c r="G48" s="64">
        <v>8.0</v>
      </c>
      <c r="H48" s="64">
        <v>12.9</v>
      </c>
      <c r="I48" s="62">
        <v>61.9</v>
      </c>
      <c r="J48" s="64">
        <v>0.5</v>
      </c>
      <c r="K48" s="64">
        <v>1.1</v>
      </c>
      <c r="L48" s="62">
        <v>43.4</v>
      </c>
      <c r="M48" s="62">
        <v>3.4</v>
      </c>
      <c r="N48" s="62">
        <v>5.0</v>
      </c>
      <c r="O48" s="62">
        <v>68.9</v>
      </c>
      <c r="P48" s="64">
        <v>3.2</v>
      </c>
      <c r="Q48" s="64">
        <v>9.8</v>
      </c>
      <c r="R48" s="64">
        <v>13.0</v>
      </c>
      <c r="S48" s="64">
        <v>8.0</v>
      </c>
      <c r="T48" s="64">
        <v>0.8</v>
      </c>
      <c r="U48" s="64">
        <v>0.5</v>
      </c>
      <c r="V48" s="64">
        <v>3.4</v>
      </c>
      <c r="W48" s="62">
        <v>32.4</v>
      </c>
    </row>
    <row r="49">
      <c r="A49" s="61" t="s">
        <v>153</v>
      </c>
      <c r="B49" s="61" t="s">
        <v>81</v>
      </c>
      <c r="C49" s="62">
        <v>35.0</v>
      </c>
      <c r="D49" s="62">
        <v>29.7</v>
      </c>
      <c r="E49" s="62">
        <v>19.4</v>
      </c>
      <c r="F49" s="63">
        <f t="shared" si="1"/>
        <v>0.6531986532</v>
      </c>
      <c r="G49" s="64">
        <v>6.5</v>
      </c>
      <c r="H49" s="64">
        <v>12.4</v>
      </c>
      <c r="I49" s="62">
        <v>52.0</v>
      </c>
      <c r="J49" s="64">
        <v>1.8</v>
      </c>
      <c r="K49" s="64">
        <v>5.1</v>
      </c>
      <c r="L49" s="62">
        <v>35.0</v>
      </c>
      <c r="M49" s="62">
        <v>4.7</v>
      </c>
      <c r="N49" s="62">
        <v>5.5</v>
      </c>
      <c r="O49" s="62">
        <v>84.0</v>
      </c>
      <c r="P49" s="64">
        <v>1.7</v>
      </c>
      <c r="Q49" s="64">
        <v>5.2</v>
      </c>
      <c r="R49" s="64">
        <v>6.9</v>
      </c>
      <c r="S49" s="64">
        <v>2.0</v>
      </c>
      <c r="T49" s="64">
        <v>0.7</v>
      </c>
      <c r="U49" s="64">
        <v>1.9</v>
      </c>
      <c r="V49" s="64">
        <v>1.7</v>
      </c>
      <c r="W49" s="62">
        <v>22.3</v>
      </c>
    </row>
    <row r="50">
      <c r="A50" s="61" t="s">
        <v>470</v>
      </c>
      <c r="B50" s="61" t="s">
        <v>106</v>
      </c>
      <c r="C50" s="62">
        <v>35.0</v>
      </c>
      <c r="D50" s="62">
        <v>32.2</v>
      </c>
      <c r="E50" s="62">
        <v>19.2</v>
      </c>
      <c r="F50" s="63">
        <f t="shared" si="1"/>
        <v>0.5962732919</v>
      </c>
      <c r="G50" s="64">
        <v>6.9</v>
      </c>
      <c r="H50" s="64">
        <v>14.8</v>
      </c>
      <c r="I50" s="62">
        <v>46.5</v>
      </c>
      <c r="J50" s="64">
        <v>3.4</v>
      </c>
      <c r="K50" s="64">
        <v>7.8</v>
      </c>
      <c r="L50" s="62">
        <v>43.1</v>
      </c>
      <c r="M50" s="62">
        <v>2.0</v>
      </c>
      <c r="N50" s="62">
        <v>2.6</v>
      </c>
      <c r="O50" s="62">
        <v>78.9</v>
      </c>
      <c r="P50" s="64">
        <v>0.6</v>
      </c>
      <c r="Q50" s="64">
        <v>3.6</v>
      </c>
      <c r="R50" s="64">
        <v>4.2</v>
      </c>
      <c r="S50" s="64">
        <v>4.7</v>
      </c>
      <c r="T50" s="64">
        <v>1.1</v>
      </c>
      <c r="U50" s="64">
        <v>0.9</v>
      </c>
      <c r="V50" s="64">
        <v>1.7</v>
      </c>
      <c r="W50" s="62">
        <v>19.9</v>
      </c>
    </row>
    <row r="51">
      <c r="A51" s="61" t="s">
        <v>607</v>
      </c>
      <c r="B51" s="61" t="s">
        <v>76</v>
      </c>
      <c r="C51" s="62">
        <v>50.0</v>
      </c>
      <c r="D51" s="62">
        <v>36.0</v>
      </c>
      <c r="E51" s="62">
        <v>19.2</v>
      </c>
      <c r="F51" s="63">
        <f t="shared" si="1"/>
        <v>0.5333333333</v>
      </c>
      <c r="G51" s="64">
        <v>6.9</v>
      </c>
      <c r="H51" s="64">
        <v>14.9</v>
      </c>
      <c r="I51" s="62">
        <v>46.3</v>
      </c>
      <c r="J51" s="64">
        <v>2.8</v>
      </c>
      <c r="K51" s="64">
        <v>7.1</v>
      </c>
      <c r="L51" s="62">
        <v>39.4</v>
      </c>
      <c r="M51" s="62">
        <v>2.6</v>
      </c>
      <c r="N51" s="62">
        <v>3.2</v>
      </c>
      <c r="O51" s="62">
        <v>81.8</v>
      </c>
      <c r="P51" s="64">
        <v>0.5</v>
      </c>
      <c r="Q51" s="64">
        <v>4.2</v>
      </c>
      <c r="R51" s="64">
        <v>4.7</v>
      </c>
      <c r="S51" s="64">
        <v>5.1</v>
      </c>
      <c r="T51" s="64">
        <v>0.7</v>
      </c>
      <c r="U51" s="64">
        <v>0.3</v>
      </c>
      <c r="V51" s="64">
        <v>2.2</v>
      </c>
      <c r="W51" s="62">
        <v>19.2</v>
      </c>
    </row>
    <row r="52">
      <c r="A52" s="61" t="s">
        <v>133</v>
      </c>
      <c r="B52" s="61" t="s">
        <v>70</v>
      </c>
      <c r="C52" s="62">
        <v>39.0</v>
      </c>
      <c r="D52" s="62">
        <v>30.9</v>
      </c>
      <c r="E52" s="62">
        <v>19.2</v>
      </c>
      <c r="F52" s="63">
        <f t="shared" si="1"/>
        <v>0.6213592233</v>
      </c>
      <c r="G52" s="64">
        <v>6.9</v>
      </c>
      <c r="H52" s="64">
        <v>14.8</v>
      </c>
      <c r="I52" s="62">
        <v>46.5</v>
      </c>
      <c r="J52" s="64">
        <v>1.6</v>
      </c>
      <c r="K52" s="64">
        <v>4.6</v>
      </c>
      <c r="L52" s="62">
        <v>33.9</v>
      </c>
      <c r="M52" s="62">
        <v>3.8</v>
      </c>
      <c r="N52" s="62">
        <v>5.0</v>
      </c>
      <c r="O52" s="62">
        <v>76.3</v>
      </c>
      <c r="P52" s="64">
        <v>0.8</v>
      </c>
      <c r="Q52" s="64">
        <v>4.4</v>
      </c>
      <c r="R52" s="64">
        <v>5.2</v>
      </c>
      <c r="S52" s="64">
        <v>2.8</v>
      </c>
      <c r="T52" s="64">
        <v>0.5</v>
      </c>
      <c r="U52" s="64">
        <v>0.4</v>
      </c>
      <c r="V52" s="64">
        <v>1.8</v>
      </c>
      <c r="W52" s="62">
        <v>17.1</v>
      </c>
    </row>
    <row r="53">
      <c r="A53" s="61" t="s">
        <v>584</v>
      </c>
      <c r="B53" s="61" t="s">
        <v>100</v>
      </c>
      <c r="C53" s="62">
        <v>45.0</v>
      </c>
      <c r="D53" s="62">
        <v>31.6</v>
      </c>
      <c r="E53" s="62">
        <v>18.7</v>
      </c>
      <c r="F53" s="63">
        <f t="shared" si="1"/>
        <v>0.5917721519</v>
      </c>
      <c r="G53" s="64">
        <v>6.8</v>
      </c>
      <c r="H53" s="64">
        <v>14.6</v>
      </c>
      <c r="I53" s="62">
        <v>46.7</v>
      </c>
      <c r="J53" s="64">
        <v>2.5</v>
      </c>
      <c r="K53" s="64">
        <v>6.8</v>
      </c>
      <c r="L53" s="62">
        <v>36.6</v>
      </c>
      <c r="M53" s="62">
        <v>2.5</v>
      </c>
      <c r="N53" s="62">
        <v>3.1</v>
      </c>
      <c r="O53" s="62">
        <v>80.1</v>
      </c>
      <c r="P53" s="64">
        <v>0.4</v>
      </c>
      <c r="Q53" s="64">
        <v>3.3</v>
      </c>
      <c r="R53" s="64">
        <v>3.6</v>
      </c>
      <c r="S53" s="64">
        <v>3.6</v>
      </c>
      <c r="T53" s="64">
        <v>1.1</v>
      </c>
      <c r="U53" s="64">
        <v>0.3</v>
      </c>
      <c r="V53" s="64">
        <v>1.4</v>
      </c>
      <c r="W53" s="62">
        <v>17.4</v>
      </c>
    </row>
    <row r="54">
      <c r="A54" s="61" t="s">
        <v>498</v>
      </c>
      <c r="B54" s="61" t="s">
        <v>97</v>
      </c>
      <c r="C54" s="62">
        <v>44.0</v>
      </c>
      <c r="D54" s="62">
        <v>31.9</v>
      </c>
      <c r="E54" s="62">
        <v>18.7</v>
      </c>
      <c r="F54" s="63">
        <f t="shared" si="1"/>
        <v>0.5862068966</v>
      </c>
      <c r="G54" s="64">
        <v>7.3</v>
      </c>
      <c r="H54" s="64">
        <v>13.5</v>
      </c>
      <c r="I54" s="62">
        <v>53.9</v>
      </c>
      <c r="J54" s="64">
        <v>1.4</v>
      </c>
      <c r="K54" s="64">
        <v>3.2</v>
      </c>
      <c r="L54" s="62">
        <v>45.0</v>
      </c>
      <c r="M54" s="62">
        <v>2.6</v>
      </c>
      <c r="N54" s="62">
        <v>3.3</v>
      </c>
      <c r="O54" s="62">
        <v>80.6</v>
      </c>
      <c r="P54" s="64">
        <v>0.5</v>
      </c>
      <c r="Q54" s="64">
        <v>3.5</v>
      </c>
      <c r="R54" s="64">
        <v>4.0</v>
      </c>
      <c r="S54" s="64">
        <v>4.5</v>
      </c>
      <c r="T54" s="64">
        <v>1.1</v>
      </c>
      <c r="U54" s="64">
        <v>0.5</v>
      </c>
      <c r="V54" s="64">
        <v>1.7</v>
      </c>
      <c r="W54" s="62">
        <v>20.1</v>
      </c>
    </row>
    <row r="55">
      <c r="A55" s="61" t="s">
        <v>275</v>
      </c>
      <c r="B55" s="61" t="s">
        <v>109</v>
      </c>
      <c r="C55" s="62">
        <v>48.0</v>
      </c>
      <c r="D55" s="62">
        <v>30.8</v>
      </c>
      <c r="E55" s="62">
        <v>18.4</v>
      </c>
      <c r="F55" s="63">
        <f t="shared" si="1"/>
        <v>0.5974025974</v>
      </c>
      <c r="G55" s="64">
        <v>6.3</v>
      </c>
      <c r="H55" s="64">
        <v>15.1</v>
      </c>
      <c r="I55" s="62">
        <v>41.6</v>
      </c>
      <c r="J55" s="64">
        <v>2.1</v>
      </c>
      <c r="K55" s="64">
        <v>6.6</v>
      </c>
      <c r="L55" s="62">
        <v>32.1</v>
      </c>
      <c r="M55" s="62">
        <v>3.7</v>
      </c>
      <c r="N55" s="62">
        <v>4.5</v>
      </c>
      <c r="O55" s="62">
        <v>81.2</v>
      </c>
      <c r="P55" s="64">
        <v>0.4</v>
      </c>
      <c r="Q55" s="64">
        <v>4.4</v>
      </c>
      <c r="R55" s="64">
        <v>4.8</v>
      </c>
      <c r="S55" s="64">
        <v>3.3</v>
      </c>
      <c r="T55" s="64">
        <v>0.7</v>
      </c>
      <c r="U55" s="64">
        <v>0.3</v>
      </c>
      <c r="V55" s="64">
        <v>2.1</v>
      </c>
      <c r="W55" s="62">
        <v>15.6</v>
      </c>
    </row>
    <row r="56">
      <c r="A56" s="61" t="s">
        <v>284</v>
      </c>
      <c r="B56" s="61" t="s">
        <v>103</v>
      </c>
      <c r="C56" s="62">
        <v>46.0</v>
      </c>
      <c r="D56" s="62">
        <v>30.4</v>
      </c>
      <c r="E56" s="62">
        <v>18.3</v>
      </c>
      <c r="F56" s="63">
        <f t="shared" si="1"/>
        <v>0.6019736842</v>
      </c>
      <c r="G56" s="64">
        <v>6.2</v>
      </c>
      <c r="H56" s="64">
        <v>14.8</v>
      </c>
      <c r="I56" s="62">
        <v>42.2</v>
      </c>
      <c r="J56" s="64">
        <v>3.3</v>
      </c>
      <c r="K56" s="64">
        <v>8.9</v>
      </c>
      <c r="L56" s="62">
        <v>36.8</v>
      </c>
      <c r="M56" s="62">
        <v>2.6</v>
      </c>
      <c r="N56" s="62">
        <v>2.9</v>
      </c>
      <c r="O56" s="62">
        <v>87.4</v>
      </c>
      <c r="P56" s="64">
        <v>0.3</v>
      </c>
      <c r="Q56" s="64">
        <v>3.3</v>
      </c>
      <c r="R56" s="64">
        <v>3.7</v>
      </c>
      <c r="S56" s="64">
        <v>1.7</v>
      </c>
      <c r="T56" s="64">
        <v>0.5</v>
      </c>
      <c r="U56" s="62">
        <v>0.0</v>
      </c>
      <c r="V56" s="64">
        <v>1.0</v>
      </c>
      <c r="W56" s="62">
        <v>14.4</v>
      </c>
    </row>
    <row r="57">
      <c r="A57" s="61" t="s">
        <v>514</v>
      </c>
      <c r="B57" s="61" t="s">
        <v>74</v>
      </c>
      <c r="C57" s="62">
        <v>44.0</v>
      </c>
      <c r="D57" s="62">
        <v>34.0</v>
      </c>
      <c r="E57" s="62">
        <v>17.9</v>
      </c>
      <c r="F57" s="63">
        <f t="shared" si="1"/>
        <v>0.5264705882</v>
      </c>
      <c r="G57" s="64">
        <v>6.8</v>
      </c>
      <c r="H57" s="64">
        <v>13.3</v>
      </c>
      <c r="I57" s="62">
        <v>51.2</v>
      </c>
      <c r="J57" s="64">
        <v>1.2</v>
      </c>
      <c r="K57" s="64">
        <v>3.5</v>
      </c>
      <c r="L57" s="62">
        <v>34.4</v>
      </c>
      <c r="M57" s="62">
        <v>3.1</v>
      </c>
      <c r="N57" s="62">
        <v>3.5</v>
      </c>
      <c r="O57" s="62">
        <v>90.2</v>
      </c>
      <c r="P57" s="64">
        <v>1.1</v>
      </c>
      <c r="Q57" s="64">
        <v>4.8</v>
      </c>
      <c r="R57" s="64">
        <v>6.0</v>
      </c>
      <c r="S57" s="64">
        <v>3.2</v>
      </c>
      <c r="T57" s="64">
        <v>1.0</v>
      </c>
      <c r="U57" s="64">
        <v>0.5</v>
      </c>
      <c r="V57" s="64">
        <v>1.4</v>
      </c>
      <c r="W57" s="62">
        <v>20.4</v>
      </c>
    </row>
    <row r="58">
      <c r="A58" s="61" t="s">
        <v>610</v>
      </c>
      <c r="B58" s="61" t="s">
        <v>112</v>
      </c>
      <c r="C58" s="62">
        <v>40.0</v>
      </c>
      <c r="D58" s="62">
        <v>30.1</v>
      </c>
      <c r="E58" s="62">
        <v>17.6</v>
      </c>
      <c r="F58" s="63">
        <f t="shared" si="1"/>
        <v>0.584717608</v>
      </c>
      <c r="G58" s="64">
        <v>6.4</v>
      </c>
      <c r="H58" s="64">
        <v>15.2</v>
      </c>
      <c r="I58" s="62">
        <v>41.9</v>
      </c>
      <c r="J58" s="64">
        <v>1.7</v>
      </c>
      <c r="K58" s="64">
        <v>5.6</v>
      </c>
      <c r="L58" s="62">
        <v>29.6</v>
      </c>
      <c r="M58" s="62">
        <v>3.3</v>
      </c>
      <c r="N58" s="62">
        <v>3.7</v>
      </c>
      <c r="O58" s="62">
        <v>87.9</v>
      </c>
      <c r="P58" s="64">
        <v>1.0</v>
      </c>
      <c r="Q58" s="64">
        <v>2.5</v>
      </c>
      <c r="R58" s="64">
        <v>3.4</v>
      </c>
      <c r="S58" s="64">
        <v>4.9</v>
      </c>
      <c r="T58" s="64">
        <v>0.6</v>
      </c>
      <c r="U58" s="64">
        <v>0.1</v>
      </c>
      <c r="V58" s="64">
        <v>2.8</v>
      </c>
      <c r="W58" s="62">
        <v>14.6</v>
      </c>
    </row>
    <row r="59">
      <c r="A59" s="61" t="s">
        <v>531</v>
      </c>
      <c r="B59" s="61" t="s">
        <v>112</v>
      </c>
      <c r="C59" s="62">
        <v>50.0</v>
      </c>
      <c r="D59" s="62">
        <v>24.3</v>
      </c>
      <c r="E59" s="62">
        <v>17.5</v>
      </c>
      <c r="F59" s="63">
        <f t="shared" si="1"/>
        <v>0.7201646091</v>
      </c>
      <c r="G59" s="64">
        <v>6.0</v>
      </c>
      <c r="H59" s="64">
        <v>12.3</v>
      </c>
      <c r="I59" s="62">
        <v>48.5</v>
      </c>
      <c r="J59" s="64">
        <v>1.5</v>
      </c>
      <c r="K59" s="64">
        <v>3.9</v>
      </c>
      <c r="L59" s="62">
        <v>38.3</v>
      </c>
      <c r="M59" s="62">
        <v>4.1</v>
      </c>
      <c r="N59" s="62">
        <v>4.6</v>
      </c>
      <c r="O59" s="62">
        <v>87.9</v>
      </c>
      <c r="P59" s="64">
        <v>0.9</v>
      </c>
      <c r="Q59" s="64">
        <v>1.7</v>
      </c>
      <c r="R59" s="64">
        <v>2.6</v>
      </c>
      <c r="S59" s="64">
        <v>4.5</v>
      </c>
      <c r="T59" s="64">
        <v>0.7</v>
      </c>
      <c r="U59" s="64">
        <v>0.2</v>
      </c>
      <c r="V59" s="64">
        <v>1.8</v>
      </c>
      <c r="W59" s="62">
        <v>16.7</v>
      </c>
    </row>
    <row r="60">
      <c r="A60" s="61" t="s">
        <v>307</v>
      </c>
      <c r="B60" s="61" t="s">
        <v>107</v>
      </c>
      <c r="C60" s="62">
        <v>44.0</v>
      </c>
      <c r="D60" s="62">
        <v>30.9</v>
      </c>
      <c r="E60" s="62">
        <v>17.3</v>
      </c>
      <c r="F60" s="63">
        <f t="shared" si="1"/>
        <v>0.5598705502</v>
      </c>
      <c r="G60" s="64">
        <v>6.1</v>
      </c>
      <c r="H60" s="64">
        <v>14.6</v>
      </c>
      <c r="I60" s="62">
        <v>41.5</v>
      </c>
      <c r="J60" s="64">
        <v>3.3</v>
      </c>
      <c r="K60" s="64">
        <v>8.9</v>
      </c>
      <c r="L60" s="62">
        <v>37.4</v>
      </c>
      <c r="M60" s="62">
        <v>1.8</v>
      </c>
      <c r="N60" s="62">
        <v>2.0</v>
      </c>
      <c r="O60" s="62">
        <v>91.0</v>
      </c>
      <c r="P60" s="64">
        <v>0.5</v>
      </c>
      <c r="Q60" s="64">
        <v>2.9</v>
      </c>
      <c r="R60" s="64">
        <v>3.4</v>
      </c>
      <c r="S60" s="64">
        <v>2.3</v>
      </c>
      <c r="T60" s="64">
        <v>0.6</v>
      </c>
      <c r="U60" s="64">
        <v>0.5</v>
      </c>
      <c r="V60" s="64">
        <v>1.6</v>
      </c>
      <c r="W60" s="62">
        <v>13.8</v>
      </c>
    </row>
    <row r="61">
      <c r="A61" s="61" t="s">
        <v>152</v>
      </c>
      <c r="B61" s="61" t="s">
        <v>93</v>
      </c>
      <c r="C61" s="62">
        <v>47.0</v>
      </c>
      <c r="D61" s="62">
        <v>28.8</v>
      </c>
      <c r="E61" s="62">
        <v>17.2</v>
      </c>
      <c r="F61" s="63">
        <f t="shared" si="1"/>
        <v>0.5972222222</v>
      </c>
      <c r="G61" s="64">
        <v>6.1</v>
      </c>
      <c r="H61" s="64">
        <v>14.1</v>
      </c>
      <c r="I61" s="62">
        <v>43.2</v>
      </c>
      <c r="J61" s="64">
        <v>3.1</v>
      </c>
      <c r="K61" s="64">
        <v>8.4</v>
      </c>
      <c r="L61" s="62">
        <v>37.0</v>
      </c>
      <c r="M61" s="62">
        <v>1.9</v>
      </c>
      <c r="N61" s="62">
        <v>2.1</v>
      </c>
      <c r="O61" s="62">
        <v>90.7</v>
      </c>
      <c r="P61" s="64">
        <v>0.5</v>
      </c>
      <c r="Q61" s="64">
        <v>2.6</v>
      </c>
      <c r="R61" s="64">
        <v>3.1</v>
      </c>
      <c r="S61" s="64">
        <v>2.7</v>
      </c>
      <c r="T61" s="64">
        <v>1.3</v>
      </c>
      <c r="U61" s="64">
        <v>0.2</v>
      </c>
      <c r="V61" s="64">
        <v>1.2</v>
      </c>
      <c r="W61" s="62">
        <v>15.1</v>
      </c>
    </row>
    <row r="62">
      <c r="A62" s="61" t="s">
        <v>587</v>
      </c>
      <c r="B62" s="61" t="s">
        <v>76</v>
      </c>
      <c r="C62" s="62">
        <v>45.0</v>
      </c>
      <c r="D62" s="62">
        <v>33.9</v>
      </c>
      <c r="E62" s="62">
        <v>17.1</v>
      </c>
      <c r="F62" s="63">
        <f t="shared" si="1"/>
        <v>0.5044247788</v>
      </c>
      <c r="G62" s="64">
        <v>7.4</v>
      </c>
      <c r="H62" s="64">
        <v>15.5</v>
      </c>
      <c r="I62" s="62">
        <v>47.5</v>
      </c>
      <c r="J62" s="64">
        <v>1.1</v>
      </c>
      <c r="K62" s="64">
        <v>4.0</v>
      </c>
      <c r="L62" s="62">
        <v>26.9</v>
      </c>
      <c r="M62" s="62">
        <v>1.3</v>
      </c>
      <c r="N62" s="62">
        <v>1.5</v>
      </c>
      <c r="O62" s="62">
        <v>86.8</v>
      </c>
      <c r="P62" s="64">
        <v>2.6</v>
      </c>
      <c r="Q62" s="64">
        <v>8.0</v>
      </c>
      <c r="R62" s="64">
        <v>10.6</v>
      </c>
      <c r="S62" s="64">
        <v>3.5</v>
      </c>
      <c r="T62" s="64">
        <v>0.7</v>
      </c>
      <c r="U62" s="64">
        <v>0.8</v>
      </c>
      <c r="V62" s="64">
        <v>1.5</v>
      </c>
      <c r="W62" s="62">
        <v>22.8</v>
      </c>
    </row>
    <row r="63">
      <c r="A63" s="61" t="s">
        <v>516</v>
      </c>
      <c r="B63" s="61" t="s">
        <v>90</v>
      </c>
      <c r="C63" s="62">
        <v>47.0</v>
      </c>
      <c r="D63" s="62">
        <v>30.8</v>
      </c>
      <c r="E63" s="62">
        <v>17.0</v>
      </c>
      <c r="F63" s="63">
        <f t="shared" si="1"/>
        <v>0.5519480519</v>
      </c>
      <c r="G63" s="64">
        <v>6.3</v>
      </c>
      <c r="H63" s="64">
        <v>13.5</v>
      </c>
      <c r="I63" s="62">
        <v>46.5</v>
      </c>
      <c r="J63" s="64">
        <v>2.6</v>
      </c>
      <c r="K63" s="64">
        <v>6.2</v>
      </c>
      <c r="L63" s="62">
        <v>41.6</v>
      </c>
      <c r="M63" s="62">
        <v>1.9</v>
      </c>
      <c r="N63" s="62">
        <v>2.4</v>
      </c>
      <c r="O63" s="62">
        <v>79.5</v>
      </c>
      <c r="P63" s="64">
        <v>0.4</v>
      </c>
      <c r="Q63" s="64">
        <v>2.3</v>
      </c>
      <c r="R63" s="64">
        <v>2.7</v>
      </c>
      <c r="S63" s="64">
        <v>6.2</v>
      </c>
      <c r="T63" s="64">
        <v>0.8</v>
      </c>
      <c r="U63" s="64">
        <v>0.5</v>
      </c>
      <c r="V63" s="64">
        <v>1.9</v>
      </c>
      <c r="W63" s="62">
        <v>17.6</v>
      </c>
    </row>
    <row r="64">
      <c r="A64" s="61" t="s">
        <v>364</v>
      </c>
      <c r="B64" s="61" t="s">
        <v>84</v>
      </c>
      <c r="C64" s="62">
        <v>47.0</v>
      </c>
      <c r="D64" s="62">
        <v>27.3</v>
      </c>
      <c r="E64" s="62">
        <v>17.0</v>
      </c>
      <c r="F64" s="63">
        <f t="shared" si="1"/>
        <v>0.6227106227</v>
      </c>
      <c r="G64" s="64">
        <v>6.1</v>
      </c>
      <c r="H64" s="64">
        <v>11.8</v>
      </c>
      <c r="I64" s="62">
        <v>51.8</v>
      </c>
      <c r="J64" s="64">
        <v>1.4</v>
      </c>
      <c r="K64" s="64">
        <v>4.0</v>
      </c>
      <c r="L64" s="62">
        <v>33.7</v>
      </c>
      <c r="M64" s="62">
        <v>3.3</v>
      </c>
      <c r="N64" s="62">
        <v>4.3</v>
      </c>
      <c r="O64" s="62">
        <v>78.5</v>
      </c>
      <c r="P64" s="64">
        <v>1.7</v>
      </c>
      <c r="Q64" s="64">
        <v>5.3</v>
      </c>
      <c r="R64" s="64">
        <v>6.9</v>
      </c>
      <c r="S64" s="64">
        <v>1.3</v>
      </c>
      <c r="T64" s="64">
        <v>0.5</v>
      </c>
      <c r="U64" s="64">
        <v>1.8</v>
      </c>
      <c r="V64" s="64">
        <v>1.5</v>
      </c>
      <c r="W64" s="62">
        <v>19.4</v>
      </c>
    </row>
    <row r="65">
      <c r="A65" s="61" t="s">
        <v>285</v>
      </c>
      <c r="B65" s="61" t="s">
        <v>113</v>
      </c>
      <c r="C65" s="62">
        <v>42.0</v>
      </c>
      <c r="D65" s="62">
        <v>34.1</v>
      </c>
      <c r="E65" s="62">
        <v>16.9</v>
      </c>
      <c r="F65" s="63">
        <f t="shared" si="1"/>
        <v>0.495601173</v>
      </c>
      <c r="G65" s="64">
        <v>5.0</v>
      </c>
      <c r="H65" s="64">
        <v>11.3</v>
      </c>
      <c r="I65" s="62">
        <v>44.4</v>
      </c>
      <c r="J65" s="64">
        <v>2.6</v>
      </c>
      <c r="K65" s="64">
        <v>6.5</v>
      </c>
      <c r="L65" s="62">
        <v>40.5</v>
      </c>
      <c r="M65" s="62">
        <v>4.2</v>
      </c>
      <c r="N65" s="62">
        <v>4.8</v>
      </c>
      <c r="O65" s="62">
        <v>87.7</v>
      </c>
      <c r="P65" s="64">
        <v>0.4</v>
      </c>
      <c r="Q65" s="64">
        <v>4.5</v>
      </c>
      <c r="R65" s="64">
        <v>4.9</v>
      </c>
      <c r="S65" s="64">
        <v>8.5</v>
      </c>
      <c r="T65" s="64">
        <v>1.2</v>
      </c>
      <c r="U65" s="64">
        <v>0.9</v>
      </c>
      <c r="V65" s="64">
        <v>2.5</v>
      </c>
      <c r="W65" s="62">
        <v>23.0</v>
      </c>
    </row>
    <row r="66">
      <c r="A66" s="61" t="s">
        <v>310</v>
      </c>
      <c r="B66" s="61" t="s">
        <v>97</v>
      </c>
      <c r="C66" s="62">
        <v>49.0</v>
      </c>
      <c r="D66" s="62">
        <v>30.0</v>
      </c>
      <c r="E66" s="62">
        <v>16.7</v>
      </c>
      <c r="F66" s="63">
        <f t="shared" si="1"/>
        <v>0.5566666667</v>
      </c>
      <c r="G66" s="64">
        <v>6.3</v>
      </c>
      <c r="H66" s="64">
        <v>11.9</v>
      </c>
      <c r="I66" s="62">
        <v>53.4</v>
      </c>
      <c r="J66" s="64">
        <v>1.6</v>
      </c>
      <c r="K66" s="64">
        <v>4.2</v>
      </c>
      <c r="L66" s="62">
        <v>38.5</v>
      </c>
      <c r="M66" s="62">
        <v>2.4</v>
      </c>
      <c r="N66" s="62">
        <v>3.2</v>
      </c>
      <c r="O66" s="62">
        <v>76.9</v>
      </c>
      <c r="P66" s="64">
        <v>1.5</v>
      </c>
      <c r="Q66" s="64">
        <v>6.1</v>
      </c>
      <c r="R66" s="64">
        <v>7.6</v>
      </c>
      <c r="S66" s="64">
        <v>2.7</v>
      </c>
      <c r="T66" s="64">
        <v>0.6</v>
      </c>
      <c r="U66" s="64">
        <v>2.6</v>
      </c>
      <c r="V66" s="64">
        <v>1.7</v>
      </c>
      <c r="W66" s="62">
        <v>22.3</v>
      </c>
    </row>
    <row r="67">
      <c r="A67" s="61" t="s">
        <v>339</v>
      </c>
      <c r="B67" s="61" t="s">
        <v>100</v>
      </c>
      <c r="C67" s="62">
        <v>46.0</v>
      </c>
      <c r="D67" s="62">
        <v>30.4</v>
      </c>
      <c r="E67" s="62">
        <v>16.7</v>
      </c>
      <c r="F67" s="63">
        <f t="shared" si="1"/>
        <v>0.5493421053</v>
      </c>
      <c r="G67" s="64">
        <v>6.1</v>
      </c>
      <c r="H67" s="64">
        <v>13.3</v>
      </c>
      <c r="I67" s="62">
        <v>45.5</v>
      </c>
      <c r="J67" s="64">
        <v>1.8</v>
      </c>
      <c r="K67" s="64">
        <v>5.2</v>
      </c>
      <c r="L67" s="62">
        <v>34.2</v>
      </c>
      <c r="M67" s="62">
        <v>2.8</v>
      </c>
      <c r="N67" s="62">
        <v>3.6</v>
      </c>
      <c r="O67" s="62">
        <v>77.6</v>
      </c>
      <c r="P67" s="64">
        <v>1.5</v>
      </c>
      <c r="Q67" s="64">
        <v>4.4</v>
      </c>
      <c r="R67" s="64">
        <v>5.9</v>
      </c>
      <c r="S67" s="64">
        <v>3.2</v>
      </c>
      <c r="T67" s="64">
        <v>0.9</v>
      </c>
      <c r="U67" s="64">
        <v>0.3</v>
      </c>
      <c r="V67" s="64">
        <v>1.6</v>
      </c>
      <c r="W67" s="62">
        <v>17.3</v>
      </c>
    </row>
    <row r="68">
      <c r="A68" s="61" t="s">
        <v>328</v>
      </c>
      <c r="B68" s="61" t="s">
        <v>109</v>
      </c>
      <c r="C68" s="62">
        <v>46.0</v>
      </c>
      <c r="D68" s="62">
        <v>36.8</v>
      </c>
      <c r="E68" s="62">
        <v>16.6</v>
      </c>
      <c r="F68" s="63">
        <f t="shared" si="1"/>
        <v>0.4510869565</v>
      </c>
      <c r="G68" s="64">
        <v>5.5</v>
      </c>
      <c r="H68" s="64">
        <v>13.5</v>
      </c>
      <c r="I68" s="62">
        <v>41.0</v>
      </c>
      <c r="J68" s="64">
        <v>2.9</v>
      </c>
      <c r="K68" s="64">
        <v>7.7</v>
      </c>
      <c r="L68" s="62">
        <v>37.5</v>
      </c>
      <c r="M68" s="62">
        <v>2.6</v>
      </c>
      <c r="N68" s="62">
        <v>3.1</v>
      </c>
      <c r="O68" s="62">
        <v>85.8</v>
      </c>
      <c r="P68" s="64">
        <v>0.4</v>
      </c>
      <c r="Q68" s="64">
        <v>3.4</v>
      </c>
      <c r="R68" s="64">
        <v>3.8</v>
      </c>
      <c r="S68" s="64">
        <v>8.3</v>
      </c>
      <c r="T68" s="64">
        <v>1.1</v>
      </c>
      <c r="U68" s="64">
        <v>0.9</v>
      </c>
      <c r="V68" s="64">
        <v>1.6</v>
      </c>
      <c r="W68" s="62">
        <v>20.7</v>
      </c>
    </row>
    <row r="69">
      <c r="A69" s="61" t="s">
        <v>478</v>
      </c>
      <c r="B69" s="61" t="s">
        <v>77</v>
      </c>
      <c r="C69" s="62">
        <v>46.0</v>
      </c>
      <c r="D69" s="62">
        <v>29.3</v>
      </c>
      <c r="E69" s="62">
        <v>16.5</v>
      </c>
      <c r="F69" s="63">
        <f t="shared" si="1"/>
        <v>0.5631399317</v>
      </c>
      <c r="G69" s="64">
        <v>5.9</v>
      </c>
      <c r="H69" s="64">
        <v>14.4</v>
      </c>
      <c r="I69" s="62">
        <v>41.0</v>
      </c>
      <c r="J69" s="64">
        <v>2.0</v>
      </c>
      <c r="K69" s="64">
        <v>6.4</v>
      </c>
      <c r="L69" s="62">
        <v>30.4</v>
      </c>
      <c r="M69" s="62">
        <v>2.7</v>
      </c>
      <c r="N69" s="62">
        <v>3.1</v>
      </c>
      <c r="O69" s="62">
        <v>86.6</v>
      </c>
      <c r="P69" s="64">
        <v>0.4</v>
      </c>
      <c r="Q69" s="64">
        <v>1.9</v>
      </c>
      <c r="R69" s="64">
        <v>2.2</v>
      </c>
      <c r="S69" s="64">
        <v>3.5</v>
      </c>
      <c r="T69" s="64">
        <v>1.0</v>
      </c>
      <c r="U69" s="64">
        <v>0.4</v>
      </c>
      <c r="V69" s="64">
        <v>2.2</v>
      </c>
      <c r="W69" s="62">
        <v>12.5</v>
      </c>
    </row>
    <row r="70">
      <c r="A70" s="61" t="s">
        <v>480</v>
      </c>
      <c r="B70" s="61" t="s">
        <v>99</v>
      </c>
      <c r="C70" s="62">
        <v>50.0</v>
      </c>
      <c r="D70" s="62">
        <v>31.6</v>
      </c>
      <c r="E70" s="62">
        <v>15.8</v>
      </c>
      <c r="F70" s="63">
        <f t="shared" si="1"/>
        <v>0.5</v>
      </c>
      <c r="G70" s="64">
        <v>6.1</v>
      </c>
      <c r="H70" s="64">
        <v>12.9</v>
      </c>
      <c r="I70" s="62">
        <v>47.2</v>
      </c>
      <c r="J70" s="64">
        <v>2.7</v>
      </c>
      <c r="K70" s="64">
        <v>6.9</v>
      </c>
      <c r="L70" s="62">
        <v>39.4</v>
      </c>
      <c r="M70" s="62">
        <v>0.9</v>
      </c>
      <c r="N70" s="62">
        <v>1.2</v>
      </c>
      <c r="O70" s="62">
        <v>77.0</v>
      </c>
      <c r="P70" s="64">
        <v>1.3</v>
      </c>
      <c r="Q70" s="64">
        <v>5.7</v>
      </c>
      <c r="R70" s="64">
        <v>7.0</v>
      </c>
      <c r="S70" s="64">
        <v>1.3</v>
      </c>
      <c r="T70" s="64">
        <v>0.5</v>
      </c>
      <c r="U70" s="64">
        <v>0.7</v>
      </c>
      <c r="V70" s="64">
        <v>1.0</v>
      </c>
      <c r="W70" s="62">
        <v>17.2</v>
      </c>
    </row>
    <row r="71">
      <c r="A71" s="61" t="s">
        <v>338</v>
      </c>
      <c r="B71" s="61" t="s">
        <v>93</v>
      </c>
      <c r="C71" s="62">
        <v>35.0</v>
      </c>
      <c r="D71" s="62">
        <v>33.4</v>
      </c>
      <c r="E71" s="62">
        <v>15.7</v>
      </c>
      <c r="F71" s="63">
        <f t="shared" si="1"/>
        <v>0.4700598802</v>
      </c>
      <c r="G71" s="64">
        <v>6.3</v>
      </c>
      <c r="H71" s="64">
        <v>11.7</v>
      </c>
      <c r="I71" s="62">
        <v>53.4</v>
      </c>
      <c r="J71" s="64">
        <v>1.2</v>
      </c>
      <c r="K71" s="64">
        <v>3.3</v>
      </c>
      <c r="L71" s="62">
        <v>36.8</v>
      </c>
      <c r="M71" s="62">
        <v>2.0</v>
      </c>
      <c r="N71" s="62">
        <v>2.7</v>
      </c>
      <c r="O71" s="62">
        <v>75.3</v>
      </c>
      <c r="P71" s="64">
        <v>1.2</v>
      </c>
      <c r="Q71" s="64">
        <v>7.1</v>
      </c>
      <c r="R71" s="64">
        <v>8.4</v>
      </c>
      <c r="S71" s="64">
        <v>3.3</v>
      </c>
      <c r="T71" s="64">
        <v>1.3</v>
      </c>
      <c r="U71" s="64">
        <v>0.8</v>
      </c>
      <c r="V71" s="64">
        <v>1.8</v>
      </c>
      <c r="W71" s="62">
        <v>21.6</v>
      </c>
    </row>
    <row r="72">
      <c r="A72" s="61" t="s">
        <v>166</v>
      </c>
      <c r="B72" s="61" t="s">
        <v>110</v>
      </c>
      <c r="C72" s="62">
        <v>39.0</v>
      </c>
      <c r="D72" s="62">
        <v>28.7</v>
      </c>
      <c r="E72" s="62">
        <v>15.7</v>
      </c>
      <c r="F72" s="63">
        <f t="shared" si="1"/>
        <v>0.5470383275</v>
      </c>
      <c r="G72" s="64">
        <v>5.6</v>
      </c>
      <c r="H72" s="64">
        <v>12.7</v>
      </c>
      <c r="I72" s="62">
        <v>44.0</v>
      </c>
      <c r="J72" s="64">
        <v>2.1</v>
      </c>
      <c r="K72" s="64">
        <v>5.1</v>
      </c>
      <c r="L72" s="62">
        <v>41.2</v>
      </c>
      <c r="M72" s="62">
        <v>2.4</v>
      </c>
      <c r="N72" s="62">
        <v>3.0</v>
      </c>
      <c r="O72" s="62">
        <v>81.9</v>
      </c>
      <c r="P72" s="64">
        <v>0.7</v>
      </c>
      <c r="Q72" s="64">
        <v>3.1</v>
      </c>
      <c r="R72" s="64">
        <v>3.8</v>
      </c>
      <c r="S72" s="64">
        <v>5.5</v>
      </c>
      <c r="T72" s="64">
        <v>0.7</v>
      </c>
      <c r="U72" s="64">
        <v>0.2</v>
      </c>
      <c r="V72" s="64">
        <v>1.5</v>
      </c>
      <c r="W72" s="62">
        <v>16.7</v>
      </c>
    </row>
    <row r="73">
      <c r="A73" s="61" t="s">
        <v>493</v>
      </c>
      <c r="B73" s="61" t="s">
        <v>70</v>
      </c>
      <c r="C73" s="62">
        <v>43.0</v>
      </c>
      <c r="D73" s="62">
        <v>26.3</v>
      </c>
      <c r="E73" s="62">
        <v>15.7</v>
      </c>
      <c r="F73" s="63">
        <f t="shared" si="1"/>
        <v>0.5969581749</v>
      </c>
      <c r="G73" s="64">
        <v>5.3</v>
      </c>
      <c r="H73" s="64">
        <v>12.0</v>
      </c>
      <c r="I73" s="62">
        <v>44.0</v>
      </c>
      <c r="J73" s="64">
        <v>2.4</v>
      </c>
      <c r="K73" s="64">
        <v>5.7</v>
      </c>
      <c r="L73" s="62">
        <v>41.6</v>
      </c>
      <c r="M73" s="62">
        <v>2.8</v>
      </c>
      <c r="N73" s="62">
        <v>3.3</v>
      </c>
      <c r="O73" s="62">
        <v>85.8</v>
      </c>
      <c r="P73" s="64">
        <v>0.2</v>
      </c>
      <c r="Q73" s="64">
        <v>2.9</v>
      </c>
      <c r="R73" s="64">
        <v>3.1</v>
      </c>
      <c r="S73" s="64">
        <v>3.6</v>
      </c>
      <c r="T73" s="64">
        <v>0.6</v>
      </c>
      <c r="U73" s="64">
        <v>0.1</v>
      </c>
      <c r="V73" s="64">
        <v>1.1</v>
      </c>
      <c r="W73" s="62">
        <v>14.8</v>
      </c>
    </row>
    <row r="74">
      <c r="A74" s="61" t="s">
        <v>160</v>
      </c>
      <c r="B74" s="61" t="s">
        <v>81</v>
      </c>
      <c r="C74" s="62">
        <v>45.0</v>
      </c>
      <c r="D74" s="62">
        <v>32.1</v>
      </c>
      <c r="E74" s="62">
        <v>15.7</v>
      </c>
      <c r="F74" s="63">
        <f t="shared" si="1"/>
        <v>0.4890965732</v>
      </c>
      <c r="G74" s="64">
        <v>5.4</v>
      </c>
      <c r="H74" s="64">
        <v>11.8</v>
      </c>
      <c r="I74" s="62">
        <v>45.6</v>
      </c>
      <c r="J74" s="64">
        <v>2.6</v>
      </c>
      <c r="K74" s="64">
        <v>6.7</v>
      </c>
      <c r="L74" s="62">
        <v>39.7</v>
      </c>
      <c r="M74" s="62">
        <v>2.3</v>
      </c>
      <c r="N74" s="62">
        <v>2.5</v>
      </c>
      <c r="O74" s="62">
        <v>89.5</v>
      </c>
      <c r="P74" s="64">
        <v>0.7</v>
      </c>
      <c r="Q74" s="64">
        <v>3.3</v>
      </c>
      <c r="R74" s="64">
        <v>4.0</v>
      </c>
      <c r="S74" s="64">
        <v>4.8</v>
      </c>
      <c r="T74" s="64">
        <v>1.0</v>
      </c>
      <c r="U74" s="64">
        <v>1.2</v>
      </c>
      <c r="V74" s="64">
        <v>1.6</v>
      </c>
      <c r="W74" s="62">
        <v>18.3</v>
      </c>
    </row>
    <row r="75">
      <c r="A75" s="61" t="s">
        <v>497</v>
      </c>
      <c r="B75" s="61" t="s">
        <v>90</v>
      </c>
      <c r="C75" s="62">
        <v>51.0</v>
      </c>
      <c r="D75" s="62">
        <v>30.8</v>
      </c>
      <c r="E75" s="62">
        <v>15.6</v>
      </c>
      <c r="F75" s="63">
        <f t="shared" si="1"/>
        <v>0.5064935065</v>
      </c>
      <c r="G75" s="64">
        <v>5.4</v>
      </c>
      <c r="H75" s="64">
        <v>11.1</v>
      </c>
      <c r="I75" s="62">
        <v>48.8</v>
      </c>
      <c r="J75" s="64">
        <v>1.7</v>
      </c>
      <c r="K75" s="64">
        <v>4.7</v>
      </c>
      <c r="L75" s="62">
        <v>36.3</v>
      </c>
      <c r="M75" s="62">
        <v>3.2</v>
      </c>
      <c r="N75" s="62">
        <v>3.7</v>
      </c>
      <c r="O75" s="62">
        <v>86.1</v>
      </c>
      <c r="P75" s="64">
        <v>0.7</v>
      </c>
      <c r="Q75" s="64">
        <v>3.2</v>
      </c>
      <c r="R75" s="64">
        <v>4.0</v>
      </c>
      <c r="S75" s="64">
        <v>5.2</v>
      </c>
      <c r="T75" s="64">
        <v>0.9</v>
      </c>
      <c r="U75" s="64">
        <v>0.2</v>
      </c>
      <c r="V75" s="64">
        <v>2.1</v>
      </c>
      <c r="W75" s="62">
        <v>17.6</v>
      </c>
    </row>
    <row r="76">
      <c r="A76" s="61" t="s">
        <v>567</v>
      </c>
      <c r="B76" s="61" t="s">
        <v>116</v>
      </c>
      <c r="C76" s="62">
        <v>44.0</v>
      </c>
      <c r="D76" s="62">
        <v>32.9</v>
      </c>
      <c r="E76" s="62">
        <v>15.6</v>
      </c>
      <c r="F76" s="63">
        <f t="shared" si="1"/>
        <v>0.4741641337</v>
      </c>
      <c r="G76" s="64">
        <v>5.9</v>
      </c>
      <c r="H76" s="64">
        <v>12.8</v>
      </c>
      <c r="I76" s="62">
        <v>46.5</v>
      </c>
      <c r="J76" s="64">
        <v>2.3</v>
      </c>
      <c r="K76" s="64">
        <v>6.4</v>
      </c>
      <c r="L76" s="62">
        <v>36.5</v>
      </c>
      <c r="M76" s="62">
        <v>1.4</v>
      </c>
      <c r="N76" s="62">
        <v>1.8</v>
      </c>
      <c r="O76" s="62">
        <v>79.2</v>
      </c>
      <c r="P76" s="64">
        <v>1.3</v>
      </c>
      <c r="Q76" s="64">
        <v>4.1</v>
      </c>
      <c r="R76" s="64">
        <v>5.4</v>
      </c>
      <c r="S76" s="64">
        <v>1.6</v>
      </c>
      <c r="T76" s="64">
        <v>1.2</v>
      </c>
      <c r="U76" s="64">
        <v>0.6</v>
      </c>
      <c r="V76" s="64">
        <v>0.8</v>
      </c>
      <c r="W76" s="62">
        <v>16.4</v>
      </c>
    </row>
    <row r="77">
      <c r="A77" s="61" t="s">
        <v>196</v>
      </c>
      <c r="B77" s="61" t="s">
        <v>80</v>
      </c>
      <c r="C77" s="62">
        <v>41.0</v>
      </c>
      <c r="D77" s="62">
        <v>31.0</v>
      </c>
      <c r="E77" s="62">
        <v>15.6</v>
      </c>
      <c r="F77" s="63">
        <f t="shared" si="1"/>
        <v>0.5032258065</v>
      </c>
      <c r="G77" s="64">
        <v>5.9</v>
      </c>
      <c r="H77" s="64">
        <v>13.4</v>
      </c>
      <c r="I77" s="62">
        <v>43.8</v>
      </c>
      <c r="J77" s="64">
        <v>2.3</v>
      </c>
      <c r="K77" s="64">
        <v>6.0</v>
      </c>
      <c r="L77" s="62">
        <v>38.3</v>
      </c>
      <c r="M77" s="62">
        <v>1.7</v>
      </c>
      <c r="N77" s="62">
        <v>2.0</v>
      </c>
      <c r="O77" s="62">
        <v>81.9</v>
      </c>
      <c r="P77" s="64">
        <v>0.8</v>
      </c>
      <c r="Q77" s="64">
        <v>3.0</v>
      </c>
      <c r="R77" s="64">
        <v>3.9</v>
      </c>
      <c r="S77" s="64">
        <v>2.3</v>
      </c>
      <c r="T77" s="64">
        <v>0.7</v>
      </c>
      <c r="U77" s="64">
        <v>0.5</v>
      </c>
      <c r="V77" s="64">
        <v>1.6</v>
      </c>
      <c r="W77" s="62">
        <v>13.5</v>
      </c>
    </row>
    <row r="78">
      <c r="A78" s="61" t="s">
        <v>89</v>
      </c>
      <c r="B78" s="61" t="s">
        <v>85</v>
      </c>
      <c r="C78" s="62">
        <v>42.0</v>
      </c>
      <c r="D78" s="62">
        <v>30.3</v>
      </c>
      <c r="E78" s="62">
        <v>15.5</v>
      </c>
      <c r="F78" s="63">
        <f t="shared" si="1"/>
        <v>0.5115511551</v>
      </c>
      <c r="G78" s="64">
        <v>6.4</v>
      </c>
      <c r="H78" s="64">
        <v>9.9</v>
      </c>
      <c r="I78" s="62">
        <v>64.6</v>
      </c>
      <c r="J78" s="62">
        <v>0.0</v>
      </c>
      <c r="K78" s="62">
        <v>0.0</v>
      </c>
      <c r="L78" s="62">
        <v>0.0</v>
      </c>
      <c r="M78" s="62">
        <v>2.7</v>
      </c>
      <c r="N78" s="62">
        <v>3.6</v>
      </c>
      <c r="O78" s="62">
        <v>75.0</v>
      </c>
      <c r="P78" s="64">
        <v>3.6</v>
      </c>
      <c r="Q78" s="64">
        <v>7.0</v>
      </c>
      <c r="R78" s="64">
        <v>10.7</v>
      </c>
      <c r="S78" s="64">
        <v>2.8</v>
      </c>
      <c r="T78" s="64">
        <v>0.9</v>
      </c>
      <c r="U78" s="64">
        <v>1.1</v>
      </c>
      <c r="V78" s="64">
        <v>1.8</v>
      </c>
      <c r="W78" s="62">
        <v>24.7</v>
      </c>
    </row>
    <row r="79">
      <c r="A79" s="61" t="s">
        <v>216</v>
      </c>
      <c r="B79" s="61" t="s">
        <v>85</v>
      </c>
      <c r="C79" s="62">
        <v>37.0</v>
      </c>
      <c r="D79" s="62">
        <v>28.4</v>
      </c>
      <c r="E79" s="62">
        <v>15.3</v>
      </c>
      <c r="F79" s="63">
        <f t="shared" si="1"/>
        <v>0.5387323944</v>
      </c>
      <c r="G79" s="64">
        <v>5.5</v>
      </c>
      <c r="H79" s="64">
        <v>13.0</v>
      </c>
      <c r="I79" s="62">
        <v>42.4</v>
      </c>
      <c r="J79" s="64">
        <v>1.8</v>
      </c>
      <c r="K79" s="64">
        <v>5.4</v>
      </c>
      <c r="L79" s="62">
        <v>33.8</v>
      </c>
      <c r="M79" s="62">
        <v>2.4</v>
      </c>
      <c r="N79" s="62">
        <v>3.2</v>
      </c>
      <c r="O79" s="62">
        <v>75.6</v>
      </c>
      <c r="P79" s="64">
        <v>0.5</v>
      </c>
      <c r="Q79" s="64">
        <v>2.9</v>
      </c>
      <c r="R79" s="64">
        <v>3.4</v>
      </c>
      <c r="S79" s="64">
        <v>4.1</v>
      </c>
      <c r="T79" s="64">
        <v>1.1</v>
      </c>
      <c r="U79" s="64">
        <v>0.4</v>
      </c>
      <c r="V79" s="64">
        <v>1.5</v>
      </c>
      <c r="W79" s="62">
        <v>14.5</v>
      </c>
    </row>
    <row r="80">
      <c r="A80" s="61" t="s">
        <v>108</v>
      </c>
      <c r="B80" s="61" t="s">
        <v>88</v>
      </c>
      <c r="C80" s="62">
        <v>41.0</v>
      </c>
      <c r="D80" s="62">
        <v>34.2</v>
      </c>
      <c r="E80" s="62">
        <v>15.3</v>
      </c>
      <c r="F80" s="63">
        <f t="shared" si="1"/>
        <v>0.4473684211</v>
      </c>
      <c r="G80" s="64">
        <v>5.8</v>
      </c>
      <c r="H80" s="64">
        <v>11.7</v>
      </c>
      <c r="I80" s="62">
        <v>49.8</v>
      </c>
      <c r="J80" s="64">
        <v>2.1</v>
      </c>
      <c r="K80" s="64">
        <v>5.5</v>
      </c>
      <c r="L80" s="62">
        <v>37.9</v>
      </c>
      <c r="M80" s="62">
        <v>1.6</v>
      </c>
      <c r="N80" s="62">
        <v>2.0</v>
      </c>
      <c r="O80" s="62">
        <v>77.4</v>
      </c>
      <c r="P80" s="64">
        <v>1.0</v>
      </c>
      <c r="Q80" s="64">
        <v>3.2</v>
      </c>
      <c r="R80" s="64">
        <v>4.2</v>
      </c>
      <c r="S80" s="64">
        <v>2.3</v>
      </c>
      <c r="T80" s="64">
        <v>1.3</v>
      </c>
      <c r="U80" s="64">
        <v>0.7</v>
      </c>
      <c r="V80" s="64">
        <v>1.5</v>
      </c>
      <c r="W80" s="62">
        <v>15.9</v>
      </c>
    </row>
    <row r="81">
      <c r="A81" s="61" t="s">
        <v>300</v>
      </c>
      <c r="B81" s="61" t="s">
        <v>107</v>
      </c>
      <c r="C81" s="62">
        <v>45.0</v>
      </c>
      <c r="D81" s="62">
        <v>24.8</v>
      </c>
      <c r="E81" s="62">
        <v>15.1</v>
      </c>
      <c r="F81" s="63">
        <f t="shared" si="1"/>
        <v>0.6088709677</v>
      </c>
      <c r="G81" s="64">
        <v>5.7</v>
      </c>
      <c r="H81" s="64">
        <v>10.6</v>
      </c>
      <c r="I81" s="62">
        <v>53.8</v>
      </c>
      <c r="J81" s="64">
        <v>0.8</v>
      </c>
      <c r="K81" s="64">
        <v>2.6</v>
      </c>
      <c r="L81" s="62">
        <v>33.0</v>
      </c>
      <c r="M81" s="62">
        <v>2.8</v>
      </c>
      <c r="N81" s="62">
        <v>4.0</v>
      </c>
      <c r="O81" s="62">
        <v>71.9</v>
      </c>
      <c r="P81" s="64">
        <v>1.2</v>
      </c>
      <c r="Q81" s="64">
        <v>3.3</v>
      </c>
      <c r="R81" s="64">
        <v>4.6</v>
      </c>
      <c r="S81" s="64">
        <v>1.7</v>
      </c>
      <c r="T81" s="64">
        <v>0.7</v>
      </c>
      <c r="U81" s="64">
        <v>0.4</v>
      </c>
      <c r="V81" s="64">
        <v>1.6</v>
      </c>
      <c r="W81" s="62">
        <v>14.8</v>
      </c>
    </row>
    <row r="82">
      <c r="A82" s="61" t="s">
        <v>420</v>
      </c>
      <c r="B82" s="61" t="s">
        <v>96</v>
      </c>
      <c r="C82" s="62">
        <v>42.0</v>
      </c>
      <c r="D82" s="62">
        <v>26.7</v>
      </c>
      <c r="E82" s="62">
        <v>15.0</v>
      </c>
      <c r="F82" s="63">
        <f t="shared" si="1"/>
        <v>0.5617977528</v>
      </c>
      <c r="G82" s="64">
        <v>5.7</v>
      </c>
      <c r="H82" s="64">
        <v>11.8</v>
      </c>
      <c r="I82" s="62">
        <v>48.6</v>
      </c>
      <c r="J82" s="64">
        <v>1.7</v>
      </c>
      <c r="K82" s="64">
        <v>4.6</v>
      </c>
      <c r="L82" s="62">
        <v>37.5</v>
      </c>
      <c r="M82" s="62">
        <v>1.9</v>
      </c>
      <c r="N82" s="62">
        <v>2.2</v>
      </c>
      <c r="O82" s="62">
        <v>83.9</v>
      </c>
      <c r="P82" s="64">
        <v>0.6</v>
      </c>
      <c r="Q82" s="64">
        <v>3.7</v>
      </c>
      <c r="R82" s="64">
        <v>4.3</v>
      </c>
      <c r="S82" s="64">
        <v>5.1</v>
      </c>
      <c r="T82" s="64">
        <v>0.9</v>
      </c>
      <c r="U82" s="64">
        <v>0.3</v>
      </c>
      <c r="V82" s="64">
        <v>2.1</v>
      </c>
      <c r="W82" s="62">
        <v>17.1</v>
      </c>
    </row>
    <row r="83">
      <c r="A83" s="61" t="s">
        <v>333</v>
      </c>
      <c r="B83" s="61" t="s">
        <v>84</v>
      </c>
      <c r="C83" s="62">
        <v>48.0</v>
      </c>
      <c r="D83" s="62">
        <v>25.8</v>
      </c>
      <c r="E83" s="62">
        <v>14.6</v>
      </c>
      <c r="F83" s="63">
        <f t="shared" si="1"/>
        <v>0.5658914729</v>
      </c>
      <c r="G83" s="64">
        <v>5.2</v>
      </c>
      <c r="H83" s="64">
        <v>11.2</v>
      </c>
      <c r="I83" s="62">
        <v>46.3</v>
      </c>
      <c r="J83" s="64">
        <v>1.3</v>
      </c>
      <c r="K83" s="64">
        <v>3.5</v>
      </c>
      <c r="L83" s="62">
        <v>37.1</v>
      </c>
      <c r="M83" s="62">
        <v>3.0</v>
      </c>
      <c r="N83" s="62">
        <v>3.6</v>
      </c>
      <c r="O83" s="62">
        <v>83.8</v>
      </c>
      <c r="P83" s="64">
        <v>1.0</v>
      </c>
      <c r="Q83" s="64">
        <v>2.9</v>
      </c>
      <c r="R83" s="64">
        <v>3.9</v>
      </c>
      <c r="S83" s="64">
        <v>2.0</v>
      </c>
      <c r="T83" s="64">
        <v>0.6</v>
      </c>
      <c r="U83" s="64">
        <v>0.2</v>
      </c>
      <c r="V83" s="64">
        <v>1.7</v>
      </c>
      <c r="W83" s="62">
        <v>13.0</v>
      </c>
    </row>
    <row r="84">
      <c r="A84" s="61" t="s">
        <v>281</v>
      </c>
      <c r="B84" s="61" t="s">
        <v>102</v>
      </c>
      <c r="C84" s="62">
        <v>44.0</v>
      </c>
      <c r="D84" s="62">
        <v>26.9</v>
      </c>
      <c r="E84" s="62">
        <v>14.6</v>
      </c>
      <c r="F84" s="63">
        <f t="shared" si="1"/>
        <v>0.5427509294</v>
      </c>
      <c r="G84" s="64">
        <v>5.2</v>
      </c>
      <c r="H84" s="64">
        <v>11.3</v>
      </c>
      <c r="I84" s="62">
        <v>45.8</v>
      </c>
      <c r="J84" s="64">
        <v>1.4</v>
      </c>
      <c r="K84" s="64">
        <v>4.1</v>
      </c>
      <c r="L84" s="62">
        <v>33.5</v>
      </c>
      <c r="M84" s="62">
        <v>2.9</v>
      </c>
      <c r="N84" s="62">
        <v>4.0</v>
      </c>
      <c r="O84" s="62">
        <v>71.3</v>
      </c>
      <c r="P84" s="64">
        <v>1.4</v>
      </c>
      <c r="Q84" s="64">
        <v>2.4</v>
      </c>
      <c r="R84" s="64">
        <v>3.8</v>
      </c>
      <c r="S84" s="64">
        <v>3.7</v>
      </c>
      <c r="T84" s="64">
        <v>0.7</v>
      </c>
      <c r="U84" s="64">
        <v>0.6</v>
      </c>
      <c r="V84" s="64">
        <v>2.3</v>
      </c>
      <c r="W84" s="62">
        <v>13.8</v>
      </c>
    </row>
    <row r="85">
      <c r="A85" s="61" t="s">
        <v>432</v>
      </c>
      <c r="B85" s="61" t="s">
        <v>116</v>
      </c>
      <c r="C85" s="62">
        <v>47.0</v>
      </c>
      <c r="D85" s="62">
        <v>25.6</v>
      </c>
      <c r="E85" s="62">
        <v>14.6</v>
      </c>
      <c r="F85" s="63">
        <f t="shared" si="1"/>
        <v>0.5703125</v>
      </c>
      <c r="G85" s="64">
        <v>5.0</v>
      </c>
      <c r="H85" s="64">
        <v>11.3</v>
      </c>
      <c r="I85" s="62">
        <v>43.9</v>
      </c>
      <c r="J85" s="64">
        <v>2.3</v>
      </c>
      <c r="K85" s="64">
        <v>6.0</v>
      </c>
      <c r="L85" s="62">
        <v>37.9</v>
      </c>
      <c r="M85" s="62">
        <v>2.4</v>
      </c>
      <c r="N85" s="62">
        <v>2.9</v>
      </c>
      <c r="O85" s="62">
        <v>81.2</v>
      </c>
      <c r="P85" s="64">
        <v>0.4</v>
      </c>
      <c r="Q85" s="64">
        <v>2.3</v>
      </c>
      <c r="R85" s="64">
        <v>2.7</v>
      </c>
      <c r="S85" s="64">
        <v>5.4</v>
      </c>
      <c r="T85" s="64">
        <v>0.6</v>
      </c>
      <c r="U85" s="64">
        <v>0.6</v>
      </c>
      <c r="V85" s="64">
        <v>2.1</v>
      </c>
      <c r="W85" s="62">
        <v>14.8</v>
      </c>
    </row>
    <row r="86">
      <c r="A86" s="61" t="s">
        <v>581</v>
      </c>
      <c r="B86" s="61" t="s">
        <v>106</v>
      </c>
      <c r="C86" s="62">
        <v>49.0</v>
      </c>
      <c r="D86" s="62">
        <v>26.3</v>
      </c>
      <c r="E86" s="62">
        <v>14.2</v>
      </c>
      <c r="F86" s="63">
        <f t="shared" si="1"/>
        <v>0.5399239544</v>
      </c>
      <c r="G86" s="64">
        <v>5.6</v>
      </c>
      <c r="H86" s="64">
        <v>9.8</v>
      </c>
      <c r="I86" s="62">
        <v>57.3</v>
      </c>
      <c r="J86" s="64">
        <v>0.6</v>
      </c>
      <c r="K86" s="64">
        <v>1.8</v>
      </c>
      <c r="L86" s="62">
        <v>34.5</v>
      </c>
      <c r="M86" s="62">
        <v>2.4</v>
      </c>
      <c r="N86" s="62">
        <v>3.0</v>
      </c>
      <c r="O86" s="62">
        <v>79.1</v>
      </c>
      <c r="P86" s="64">
        <v>2.6</v>
      </c>
      <c r="Q86" s="64">
        <v>7.0</v>
      </c>
      <c r="R86" s="64">
        <v>9.7</v>
      </c>
      <c r="S86" s="64">
        <v>2.4</v>
      </c>
      <c r="T86" s="64">
        <v>0.5</v>
      </c>
      <c r="U86" s="64">
        <v>1.1</v>
      </c>
      <c r="V86" s="64">
        <v>1.4</v>
      </c>
      <c r="W86" s="62">
        <v>21.6</v>
      </c>
    </row>
    <row r="87">
      <c r="A87" s="61" t="s">
        <v>205</v>
      </c>
      <c r="B87" s="61" t="s">
        <v>112</v>
      </c>
      <c r="C87" s="62">
        <v>46.0</v>
      </c>
      <c r="D87" s="62">
        <v>27.7</v>
      </c>
      <c r="E87" s="62">
        <v>14.1</v>
      </c>
      <c r="F87" s="63">
        <f t="shared" si="1"/>
        <v>0.5090252708</v>
      </c>
      <c r="G87" s="64">
        <v>5.5</v>
      </c>
      <c r="H87" s="64">
        <v>10.7</v>
      </c>
      <c r="I87" s="62">
        <v>51.5</v>
      </c>
      <c r="J87" s="64">
        <v>1.2</v>
      </c>
      <c r="K87" s="64">
        <v>3.5</v>
      </c>
      <c r="L87" s="62">
        <v>34.6</v>
      </c>
      <c r="M87" s="62">
        <v>1.8</v>
      </c>
      <c r="N87" s="62">
        <v>2.3</v>
      </c>
      <c r="O87" s="62">
        <v>77.8</v>
      </c>
      <c r="P87" s="64">
        <v>2.2</v>
      </c>
      <c r="Q87" s="64">
        <v>5.8</v>
      </c>
      <c r="R87" s="64">
        <v>7.9</v>
      </c>
      <c r="S87" s="64">
        <v>1.0</v>
      </c>
      <c r="T87" s="64">
        <v>0.6</v>
      </c>
      <c r="U87" s="64">
        <v>0.8</v>
      </c>
      <c r="V87" s="64">
        <v>1.3</v>
      </c>
      <c r="W87" s="62">
        <v>17.4</v>
      </c>
    </row>
    <row r="88">
      <c r="A88" s="61" t="s">
        <v>168</v>
      </c>
      <c r="B88" s="61" t="s">
        <v>87</v>
      </c>
      <c r="C88" s="62">
        <v>39.0</v>
      </c>
      <c r="D88" s="62">
        <v>28.5</v>
      </c>
      <c r="E88" s="62">
        <v>13.9</v>
      </c>
      <c r="F88" s="63">
        <f t="shared" si="1"/>
        <v>0.4877192982</v>
      </c>
      <c r="G88" s="64">
        <v>5.2</v>
      </c>
      <c r="H88" s="64">
        <v>11.3</v>
      </c>
      <c r="I88" s="62">
        <v>45.6</v>
      </c>
      <c r="J88" s="64">
        <v>2.5</v>
      </c>
      <c r="K88" s="64">
        <v>6.2</v>
      </c>
      <c r="L88" s="62">
        <v>39.8</v>
      </c>
      <c r="M88" s="62">
        <v>1.2</v>
      </c>
      <c r="N88" s="62">
        <v>1.6</v>
      </c>
      <c r="O88" s="62">
        <v>74.2</v>
      </c>
      <c r="P88" s="64">
        <v>1.1</v>
      </c>
      <c r="Q88" s="64">
        <v>3.5</v>
      </c>
      <c r="R88" s="64">
        <v>4.6</v>
      </c>
      <c r="S88" s="64">
        <v>2.6</v>
      </c>
      <c r="T88" s="64">
        <v>0.8</v>
      </c>
      <c r="U88" s="64">
        <v>0.2</v>
      </c>
      <c r="V88" s="64">
        <v>1.0</v>
      </c>
      <c r="W88" s="62">
        <v>14.6</v>
      </c>
    </row>
    <row r="89">
      <c r="A89" s="61" t="s">
        <v>527</v>
      </c>
      <c r="B89" s="61" t="s">
        <v>70</v>
      </c>
      <c r="C89" s="62">
        <v>48.0</v>
      </c>
      <c r="D89" s="62">
        <v>30.8</v>
      </c>
      <c r="E89" s="62">
        <v>13.8</v>
      </c>
      <c r="F89" s="63">
        <f t="shared" si="1"/>
        <v>0.4480519481</v>
      </c>
      <c r="G89" s="64">
        <v>5.0</v>
      </c>
      <c r="H89" s="64">
        <v>11.0</v>
      </c>
      <c r="I89" s="62">
        <v>44.9</v>
      </c>
      <c r="J89" s="64">
        <v>1.5</v>
      </c>
      <c r="K89" s="64">
        <v>4.3</v>
      </c>
      <c r="L89" s="62">
        <v>34.5</v>
      </c>
      <c r="M89" s="62">
        <v>2.4</v>
      </c>
      <c r="N89" s="62">
        <v>2.8</v>
      </c>
      <c r="O89" s="62">
        <v>85.3</v>
      </c>
      <c r="P89" s="64">
        <v>0.4</v>
      </c>
      <c r="Q89" s="64">
        <v>2.3</v>
      </c>
      <c r="R89" s="64">
        <v>2.7</v>
      </c>
      <c r="S89" s="64">
        <v>6.2</v>
      </c>
      <c r="T89" s="64">
        <v>0.9</v>
      </c>
      <c r="U89" s="64">
        <v>0.1</v>
      </c>
      <c r="V89" s="64">
        <v>1.6</v>
      </c>
      <c r="W89" s="62">
        <v>15.6</v>
      </c>
    </row>
    <row r="90">
      <c r="A90" s="61" t="s">
        <v>312</v>
      </c>
      <c r="B90" s="61" t="s">
        <v>109</v>
      </c>
      <c r="C90" s="62">
        <v>39.0</v>
      </c>
      <c r="D90" s="62">
        <v>31.2</v>
      </c>
      <c r="E90" s="62">
        <v>13.7</v>
      </c>
      <c r="F90" s="63">
        <f t="shared" si="1"/>
        <v>0.4391025641</v>
      </c>
      <c r="G90" s="64">
        <v>5.0</v>
      </c>
      <c r="H90" s="64">
        <v>10.8</v>
      </c>
      <c r="I90" s="62">
        <v>45.9</v>
      </c>
      <c r="J90" s="64">
        <v>1.9</v>
      </c>
      <c r="K90" s="64">
        <v>4.8</v>
      </c>
      <c r="L90" s="62">
        <v>39.0</v>
      </c>
      <c r="M90" s="62">
        <v>1.9</v>
      </c>
      <c r="N90" s="62">
        <v>2.3</v>
      </c>
      <c r="O90" s="62">
        <v>83.0</v>
      </c>
      <c r="P90" s="64">
        <v>0.7</v>
      </c>
      <c r="Q90" s="64">
        <v>2.8</v>
      </c>
      <c r="R90" s="64">
        <v>3.5</v>
      </c>
      <c r="S90" s="64">
        <v>1.5</v>
      </c>
      <c r="T90" s="64">
        <v>0.9</v>
      </c>
      <c r="U90" s="64">
        <v>0.1</v>
      </c>
      <c r="V90" s="64">
        <v>1.4</v>
      </c>
      <c r="W90" s="62">
        <v>12.0</v>
      </c>
    </row>
    <row r="91">
      <c r="A91" s="61" t="s">
        <v>260</v>
      </c>
      <c r="B91" s="61" t="s">
        <v>99</v>
      </c>
      <c r="C91" s="62">
        <v>44.0</v>
      </c>
      <c r="D91" s="62">
        <v>31.9</v>
      </c>
      <c r="E91" s="62">
        <v>13.7</v>
      </c>
      <c r="F91" s="63">
        <f t="shared" si="1"/>
        <v>0.4294670846</v>
      </c>
      <c r="G91" s="64">
        <v>5.4</v>
      </c>
      <c r="H91" s="64">
        <v>10.0</v>
      </c>
      <c r="I91" s="62">
        <v>54.3</v>
      </c>
      <c r="J91" s="64">
        <v>0.6</v>
      </c>
      <c r="K91" s="64">
        <v>1.8</v>
      </c>
      <c r="L91" s="62">
        <v>30.9</v>
      </c>
      <c r="M91" s="62">
        <v>2.3</v>
      </c>
      <c r="N91" s="62">
        <v>3.7</v>
      </c>
      <c r="O91" s="62">
        <v>62.1</v>
      </c>
      <c r="P91" s="64">
        <v>2.6</v>
      </c>
      <c r="Q91" s="64">
        <v>4.0</v>
      </c>
      <c r="R91" s="64">
        <v>6.6</v>
      </c>
      <c r="S91" s="64">
        <v>3.2</v>
      </c>
      <c r="T91" s="64">
        <v>0.8</v>
      </c>
      <c r="U91" s="64">
        <v>0.7</v>
      </c>
      <c r="V91" s="64">
        <v>1.4</v>
      </c>
      <c r="W91" s="62">
        <v>17.6</v>
      </c>
    </row>
    <row r="92">
      <c r="A92" s="61" t="s">
        <v>267</v>
      </c>
      <c r="B92" s="61" t="s">
        <v>94</v>
      </c>
      <c r="C92" s="62">
        <v>48.0</v>
      </c>
      <c r="D92" s="62">
        <v>33.2</v>
      </c>
      <c r="E92" s="62">
        <v>13.6</v>
      </c>
      <c r="F92" s="63">
        <f t="shared" si="1"/>
        <v>0.4096385542</v>
      </c>
      <c r="G92" s="64">
        <v>5.1</v>
      </c>
      <c r="H92" s="64">
        <v>7.9</v>
      </c>
      <c r="I92" s="62">
        <v>64.3</v>
      </c>
      <c r="J92" s="62">
        <v>0.0</v>
      </c>
      <c r="K92" s="62">
        <v>0.0</v>
      </c>
      <c r="L92" s="62">
        <v>0.0</v>
      </c>
      <c r="M92" s="62">
        <v>3.4</v>
      </c>
      <c r="N92" s="62">
        <v>5.3</v>
      </c>
      <c r="O92" s="62">
        <v>64.4</v>
      </c>
      <c r="P92" s="64">
        <v>3.4</v>
      </c>
      <c r="Q92" s="64">
        <v>9.0</v>
      </c>
      <c r="R92" s="64">
        <v>12.5</v>
      </c>
      <c r="S92" s="64">
        <v>1.2</v>
      </c>
      <c r="T92" s="64">
        <v>0.6</v>
      </c>
      <c r="U92" s="64">
        <v>2.1</v>
      </c>
      <c r="V92" s="64">
        <v>1.6</v>
      </c>
      <c r="W92" s="62">
        <v>23.7</v>
      </c>
    </row>
    <row r="93">
      <c r="A93" s="61" t="s">
        <v>599</v>
      </c>
      <c r="B93" s="61" t="s">
        <v>80</v>
      </c>
      <c r="C93" s="62">
        <v>41.0</v>
      </c>
      <c r="D93" s="62">
        <v>29.0</v>
      </c>
      <c r="E93" s="62">
        <v>13.6</v>
      </c>
      <c r="F93" s="63">
        <f t="shared" si="1"/>
        <v>0.4689655172</v>
      </c>
      <c r="G93" s="64">
        <v>5.1</v>
      </c>
      <c r="H93" s="64">
        <v>11.4</v>
      </c>
      <c r="I93" s="62">
        <v>44.9</v>
      </c>
      <c r="J93" s="64">
        <v>1.9</v>
      </c>
      <c r="K93" s="64">
        <v>5.6</v>
      </c>
      <c r="L93" s="62">
        <v>33.8</v>
      </c>
      <c r="M93" s="62">
        <v>1.5</v>
      </c>
      <c r="N93" s="62">
        <v>2.0</v>
      </c>
      <c r="O93" s="62">
        <v>74.1</v>
      </c>
      <c r="P93" s="64">
        <v>1.2</v>
      </c>
      <c r="Q93" s="64">
        <v>3.9</v>
      </c>
      <c r="R93" s="64">
        <v>5.1</v>
      </c>
      <c r="S93" s="64">
        <v>2.2</v>
      </c>
      <c r="T93" s="64">
        <v>0.9</v>
      </c>
      <c r="U93" s="64">
        <v>0.8</v>
      </c>
      <c r="V93" s="64">
        <v>1.6</v>
      </c>
      <c r="W93" s="62">
        <v>14.1</v>
      </c>
    </row>
    <row r="94">
      <c r="A94" s="61" t="s">
        <v>486</v>
      </c>
      <c r="B94" s="61" t="s">
        <v>113</v>
      </c>
      <c r="C94" s="62">
        <v>47.0</v>
      </c>
      <c r="D94" s="62">
        <v>25.4</v>
      </c>
      <c r="E94" s="62">
        <v>13.5</v>
      </c>
      <c r="F94" s="63">
        <f t="shared" si="1"/>
        <v>0.531496063</v>
      </c>
      <c r="G94" s="64">
        <v>4.7</v>
      </c>
      <c r="H94" s="64">
        <v>9.6</v>
      </c>
      <c r="I94" s="62">
        <v>49.6</v>
      </c>
      <c r="J94" s="64">
        <v>2.1</v>
      </c>
      <c r="K94" s="64">
        <v>4.6</v>
      </c>
      <c r="L94" s="62">
        <v>45.2</v>
      </c>
      <c r="M94" s="62">
        <v>1.9</v>
      </c>
      <c r="N94" s="62">
        <v>2.3</v>
      </c>
      <c r="O94" s="62">
        <v>84.9</v>
      </c>
      <c r="P94" s="64">
        <v>0.2</v>
      </c>
      <c r="Q94" s="64">
        <v>2.5</v>
      </c>
      <c r="R94" s="64">
        <v>2.7</v>
      </c>
      <c r="S94" s="64">
        <v>1.1</v>
      </c>
      <c r="T94" s="64">
        <v>0.5</v>
      </c>
      <c r="U94" s="64">
        <v>0.4</v>
      </c>
      <c r="V94" s="64">
        <v>0.9</v>
      </c>
      <c r="W94" s="62">
        <v>12.1</v>
      </c>
    </row>
    <row r="95">
      <c r="A95" s="61" t="s">
        <v>1372</v>
      </c>
      <c r="B95" s="61" t="s">
        <v>74</v>
      </c>
      <c r="C95" s="62">
        <v>36.0</v>
      </c>
      <c r="D95" s="62">
        <v>28.0</v>
      </c>
      <c r="E95" s="62">
        <v>13.4</v>
      </c>
      <c r="F95" s="63">
        <f t="shared" si="1"/>
        <v>0.4785714286</v>
      </c>
      <c r="G95" s="64">
        <v>5.0</v>
      </c>
      <c r="H95" s="64">
        <v>10.8</v>
      </c>
      <c r="I95" s="62">
        <v>46.4</v>
      </c>
      <c r="J95" s="64">
        <v>1.5</v>
      </c>
      <c r="K95" s="64">
        <v>4.4</v>
      </c>
      <c r="L95" s="62">
        <v>33.1</v>
      </c>
      <c r="M95" s="62">
        <v>1.9</v>
      </c>
      <c r="N95" s="62">
        <v>2.6</v>
      </c>
      <c r="O95" s="62">
        <v>74.5</v>
      </c>
      <c r="P95" s="64">
        <v>1.0</v>
      </c>
      <c r="Q95" s="64">
        <v>3.2</v>
      </c>
      <c r="R95" s="64">
        <v>4.3</v>
      </c>
      <c r="S95" s="64">
        <v>1.1</v>
      </c>
      <c r="T95" s="64">
        <v>1.2</v>
      </c>
      <c r="U95" s="64">
        <v>0.6</v>
      </c>
      <c r="V95" s="64">
        <v>0.9</v>
      </c>
      <c r="W95" s="62">
        <v>13.1</v>
      </c>
    </row>
    <row r="96">
      <c r="A96" s="61" t="s">
        <v>1373</v>
      </c>
      <c r="B96" s="61" t="s">
        <v>109</v>
      </c>
      <c r="C96" s="62">
        <v>43.0</v>
      </c>
      <c r="D96" s="62">
        <v>31.4</v>
      </c>
      <c r="E96" s="62">
        <v>13.4</v>
      </c>
      <c r="F96" s="63">
        <f t="shared" si="1"/>
        <v>0.4267515924</v>
      </c>
      <c r="G96" s="64">
        <v>5.0</v>
      </c>
      <c r="H96" s="64">
        <v>10.5</v>
      </c>
      <c r="I96" s="62">
        <v>47.1</v>
      </c>
      <c r="J96" s="64">
        <v>1.7</v>
      </c>
      <c r="K96" s="64">
        <v>4.5</v>
      </c>
      <c r="L96" s="62">
        <v>37.5</v>
      </c>
      <c r="M96" s="62">
        <v>1.8</v>
      </c>
      <c r="N96" s="62">
        <v>2.2</v>
      </c>
      <c r="O96" s="62">
        <v>81.1</v>
      </c>
      <c r="P96" s="64">
        <v>1.9</v>
      </c>
      <c r="Q96" s="64">
        <v>6.5</v>
      </c>
      <c r="R96" s="64">
        <v>8.4</v>
      </c>
      <c r="S96" s="64">
        <v>1.5</v>
      </c>
      <c r="T96" s="64">
        <v>0.6</v>
      </c>
      <c r="U96" s="64">
        <v>0.7</v>
      </c>
      <c r="V96" s="64">
        <v>1.2</v>
      </c>
      <c r="W96" s="62">
        <v>17.4</v>
      </c>
    </row>
    <row r="97">
      <c r="A97" s="61" t="s">
        <v>421</v>
      </c>
      <c r="B97" s="61" t="s">
        <v>71</v>
      </c>
      <c r="C97" s="62">
        <v>43.0</v>
      </c>
      <c r="D97" s="62">
        <v>29.7</v>
      </c>
      <c r="E97" s="62">
        <v>13.3</v>
      </c>
      <c r="F97" s="63">
        <f t="shared" si="1"/>
        <v>0.4478114478</v>
      </c>
      <c r="G97" s="64">
        <v>5.1</v>
      </c>
      <c r="H97" s="64">
        <v>10.2</v>
      </c>
      <c r="I97" s="62">
        <v>50.2</v>
      </c>
      <c r="J97" s="64">
        <v>1.0</v>
      </c>
      <c r="K97" s="64">
        <v>2.9</v>
      </c>
      <c r="L97" s="62">
        <v>33.9</v>
      </c>
      <c r="M97" s="62">
        <v>2.1</v>
      </c>
      <c r="N97" s="62">
        <v>2.5</v>
      </c>
      <c r="O97" s="62">
        <v>84.0</v>
      </c>
      <c r="P97" s="64">
        <v>1.2</v>
      </c>
      <c r="Q97" s="64">
        <v>2.6</v>
      </c>
      <c r="R97" s="64">
        <v>3.8</v>
      </c>
      <c r="S97" s="64">
        <v>2.6</v>
      </c>
      <c r="T97" s="64">
        <v>1.1</v>
      </c>
      <c r="U97" s="64">
        <v>0.3</v>
      </c>
      <c r="V97" s="64">
        <v>1.7</v>
      </c>
      <c r="W97" s="62">
        <v>14.0</v>
      </c>
    </row>
    <row r="98">
      <c r="A98" s="61" t="s">
        <v>386</v>
      </c>
      <c r="B98" s="61" t="s">
        <v>96</v>
      </c>
      <c r="C98" s="62">
        <v>48.0</v>
      </c>
      <c r="D98" s="62">
        <v>31.9</v>
      </c>
      <c r="E98" s="62">
        <v>13.3</v>
      </c>
      <c r="F98" s="63">
        <f t="shared" si="1"/>
        <v>0.4169278997</v>
      </c>
      <c r="G98" s="64">
        <v>5.0</v>
      </c>
      <c r="H98" s="64">
        <v>10.2</v>
      </c>
      <c r="I98" s="62">
        <v>49.1</v>
      </c>
      <c r="J98" s="64">
        <v>1.8</v>
      </c>
      <c r="K98" s="64">
        <v>5.1</v>
      </c>
      <c r="L98" s="62">
        <v>34.8</v>
      </c>
      <c r="M98" s="62">
        <v>1.5</v>
      </c>
      <c r="N98" s="62">
        <v>1.8</v>
      </c>
      <c r="O98" s="62">
        <v>82.8</v>
      </c>
      <c r="P98" s="64">
        <v>1.6</v>
      </c>
      <c r="Q98" s="64">
        <v>3.9</v>
      </c>
      <c r="R98" s="64">
        <v>5.5</v>
      </c>
      <c r="S98" s="64">
        <v>1.6</v>
      </c>
      <c r="T98" s="64">
        <v>0.6</v>
      </c>
      <c r="U98" s="64">
        <v>2.8</v>
      </c>
      <c r="V98" s="64">
        <v>0.9</v>
      </c>
      <c r="W98" s="62">
        <v>17.3</v>
      </c>
    </row>
    <row r="99">
      <c r="A99" s="61" t="s">
        <v>142</v>
      </c>
      <c r="B99" s="61" t="s">
        <v>81</v>
      </c>
      <c r="C99" s="62">
        <v>45.0</v>
      </c>
      <c r="D99" s="62">
        <v>33.6</v>
      </c>
      <c r="E99" s="62">
        <v>13.3</v>
      </c>
      <c r="F99" s="63">
        <f t="shared" si="1"/>
        <v>0.3958333333</v>
      </c>
      <c r="G99" s="64">
        <v>5.0</v>
      </c>
      <c r="H99" s="64">
        <v>10.8</v>
      </c>
      <c r="I99" s="62">
        <v>46.5</v>
      </c>
      <c r="J99" s="64">
        <v>2.0</v>
      </c>
      <c r="K99" s="64">
        <v>4.8</v>
      </c>
      <c r="L99" s="62">
        <v>42.4</v>
      </c>
      <c r="M99" s="62">
        <v>1.2</v>
      </c>
      <c r="N99" s="62">
        <v>1.4</v>
      </c>
      <c r="O99" s="62">
        <v>82.8</v>
      </c>
      <c r="P99" s="64">
        <v>1.4</v>
      </c>
      <c r="Q99" s="64">
        <v>4.6</v>
      </c>
      <c r="R99" s="64">
        <v>6.0</v>
      </c>
      <c r="S99" s="64">
        <v>4.6</v>
      </c>
      <c r="T99" s="64">
        <v>0.8</v>
      </c>
      <c r="U99" s="64">
        <v>0.8</v>
      </c>
      <c r="V99" s="64">
        <v>1.9</v>
      </c>
      <c r="W99" s="62">
        <v>17.5</v>
      </c>
    </row>
    <row r="100">
      <c r="A100" s="61" t="s">
        <v>86</v>
      </c>
      <c r="B100" s="61" t="s">
        <v>115</v>
      </c>
      <c r="C100" s="62">
        <v>43.0</v>
      </c>
      <c r="D100" s="62">
        <v>33.0</v>
      </c>
      <c r="E100" s="62">
        <v>13.2</v>
      </c>
      <c r="F100" s="63">
        <f t="shared" si="1"/>
        <v>0.4</v>
      </c>
      <c r="G100" s="64">
        <v>4.5</v>
      </c>
      <c r="H100" s="64">
        <v>8.6</v>
      </c>
      <c r="I100" s="62">
        <v>51.9</v>
      </c>
      <c r="J100" s="64">
        <v>2.6</v>
      </c>
      <c r="K100" s="64">
        <v>5.3</v>
      </c>
      <c r="L100" s="62">
        <v>49.6</v>
      </c>
      <c r="M100" s="62">
        <v>1.7</v>
      </c>
      <c r="N100" s="62">
        <v>1.9</v>
      </c>
      <c r="O100" s="62">
        <v>88.8</v>
      </c>
      <c r="P100" s="64">
        <v>0.7</v>
      </c>
      <c r="Q100" s="64">
        <v>3.4</v>
      </c>
      <c r="R100" s="64">
        <v>4.1</v>
      </c>
      <c r="S100" s="64">
        <v>2.9</v>
      </c>
      <c r="T100" s="64">
        <v>0.9</v>
      </c>
      <c r="U100" s="64">
        <v>0.6</v>
      </c>
      <c r="V100" s="64">
        <v>1.4</v>
      </c>
      <c r="W100" s="62">
        <v>15.8</v>
      </c>
    </row>
    <row r="101">
      <c r="A101" s="61" t="s">
        <v>427</v>
      </c>
      <c r="B101" s="61" t="s">
        <v>71</v>
      </c>
      <c r="C101" s="62">
        <v>45.0</v>
      </c>
      <c r="D101" s="62">
        <v>27.5</v>
      </c>
      <c r="E101" s="62">
        <v>13.2</v>
      </c>
      <c r="F101" s="63">
        <f t="shared" si="1"/>
        <v>0.48</v>
      </c>
      <c r="G101" s="64">
        <v>4.6</v>
      </c>
      <c r="H101" s="64">
        <v>10.1</v>
      </c>
      <c r="I101" s="62">
        <v>45.2</v>
      </c>
      <c r="J101" s="64">
        <v>2.8</v>
      </c>
      <c r="K101" s="64">
        <v>6.8</v>
      </c>
      <c r="L101" s="62">
        <v>40.4</v>
      </c>
      <c r="M101" s="62">
        <v>1.3</v>
      </c>
      <c r="N101" s="62">
        <v>1.5</v>
      </c>
      <c r="O101" s="62">
        <v>87.9</v>
      </c>
      <c r="P101" s="64">
        <v>0.2</v>
      </c>
      <c r="Q101" s="64">
        <v>2.2</v>
      </c>
      <c r="R101" s="64">
        <v>2.5</v>
      </c>
      <c r="S101" s="64">
        <v>2.8</v>
      </c>
      <c r="T101" s="64">
        <v>0.6</v>
      </c>
      <c r="U101" s="64">
        <v>0.2</v>
      </c>
      <c r="V101" s="64">
        <v>1.4</v>
      </c>
      <c r="W101" s="62">
        <v>12.2</v>
      </c>
    </row>
    <row r="102">
      <c r="A102" s="61" t="s">
        <v>92</v>
      </c>
      <c r="B102" s="61" t="s">
        <v>93</v>
      </c>
      <c r="C102" s="62">
        <v>48.0</v>
      </c>
      <c r="D102" s="62">
        <v>32.3</v>
      </c>
      <c r="E102" s="62">
        <v>12.9</v>
      </c>
      <c r="F102" s="63">
        <f t="shared" si="1"/>
        <v>0.399380805</v>
      </c>
      <c r="G102" s="64">
        <v>4.4</v>
      </c>
      <c r="H102" s="64">
        <v>10.6</v>
      </c>
      <c r="I102" s="62">
        <v>41.3</v>
      </c>
      <c r="J102" s="64">
        <v>1.7</v>
      </c>
      <c r="K102" s="64">
        <v>5.6</v>
      </c>
      <c r="L102" s="62">
        <v>30.3</v>
      </c>
      <c r="M102" s="62">
        <v>2.5</v>
      </c>
      <c r="N102" s="62">
        <v>3.0</v>
      </c>
      <c r="O102" s="62">
        <v>81.4</v>
      </c>
      <c r="P102" s="64">
        <v>2.6</v>
      </c>
      <c r="Q102" s="64">
        <v>3.9</v>
      </c>
      <c r="R102" s="64">
        <v>6.5</v>
      </c>
      <c r="S102" s="64">
        <v>1.5</v>
      </c>
      <c r="T102" s="64">
        <v>0.9</v>
      </c>
      <c r="U102" s="64">
        <v>0.1</v>
      </c>
      <c r="V102" s="64">
        <v>0.9</v>
      </c>
      <c r="W102" s="62">
        <v>14.3</v>
      </c>
    </row>
    <row r="103">
      <c r="A103" s="61" t="s">
        <v>549</v>
      </c>
      <c r="B103" s="61" t="s">
        <v>110</v>
      </c>
      <c r="C103" s="62">
        <v>40.0</v>
      </c>
      <c r="D103" s="62">
        <v>26.5</v>
      </c>
      <c r="E103" s="62">
        <v>12.8</v>
      </c>
      <c r="F103" s="63">
        <f t="shared" si="1"/>
        <v>0.4830188679</v>
      </c>
      <c r="G103" s="64">
        <v>4.5</v>
      </c>
      <c r="H103" s="64">
        <v>11.7</v>
      </c>
      <c r="I103" s="62">
        <v>38.0</v>
      </c>
      <c r="J103" s="64">
        <v>1.2</v>
      </c>
      <c r="K103" s="64">
        <v>3.9</v>
      </c>
      <c r="L103" s="62">
        <v>31.4</v>
      </c>
      <c r="M103" s="62">
        <v>2.6</v>
      </c>
      <c r="N103" s="62">
        <v>3.3</v>
      </c>
      <c r="O103" s="62">
        <v>80.2</v>
      </c>
      <c r="P103" s="64">
        <v>0.9</v>
      </c>
      <c r="Q103" s="64">
        <v>2.1</v>
      </c>
      <c r="R103" s="64">
        <v>2.9</v>
      </c>
      <c r="S103" s="64">
        <v>4.5</v>
      </c>
      <c r="T103" s="64">
        <v>0.6</v>
      </c>
      <c r="U103" s="64">
        <v>0.3</v>
      </c>
      <c r="V103" s="64">
        <v>3.0</v>
      </c>
      <c r="W103" s="62">
        <v>10.1</v>
      </c>
    </row>
    <row r="104">
      <c r="A104" s="61" t="s">
        <v>227</v>
      </c>
      <c r="B104" s="61" t="s">
        <v>87</v>
      </c>
      <c r="C104" s="62">
        <v>46.0</v>
      </c>
      <c r="D104" s="62">
        <v>30.4</v>
      </c>
      <c r="E104" s="62">
        <v>12.7</v>
      </c>
      <c r="F104" s="63">
        <f t="shared" si="1"/>
        <v>0.4177631579</v>
      </c>
      <c r="G104" s="64">
        <v>4.1</v>
      </c>
      <c r="H104" s="64">
        <v>10.4</v>
      </c>
      <c r="I104" s="62">
        <v>39.2</v>
      </c>
      <c r="J104" s="64">
        <v>1.9</v>
      </c>
      <c r="K104" s="64">
        <v>5.8</v>
      </c>
      <c r="L104" s="62">
        <v>32.5</v>
      </c>
      <c r="M104" s="62">
        <v>2.7</v>
      </c>
      <c r="N104" s="62">
        <v>3.4</v>
      </c>
      <c r="O104" s="62">
        <v>78.3</v>
      </c>
      <c r="P104" s="64">
        <v>0.6</v>
      </c>
      <c r="Q104" s="64">
        <v>2.8</v>
      </c>
      <c r="R104" s="64">
        <v>3.3</v>
      </c>
      <c r="S104" s="64">
        <v>6.0</v>
      </c>
      <c r="T104" s="64">
        <v>0.8</v>
      </c>
      <c r="U104" s="64">
        <v>0.2</v>
      </c>
      <c r="V104" s="64">
        <v>1.3</v>
      </c>
      <c r="W104" s="62">
        <v>14.7</v>
      </c>
    </row>
    <row r="105">
      <c r="A105" s="61" t="s">
        <v>223</v>
      </c>
      <c r="B105" s="61" t="s">
        <v>88</v>
      </c>
      <c r="C105" s="62">
        <v>50.0</v>
      </c>
      <c r="D105" s="62">
        <v>23.7</v>
      </c>
      <c r="E105" s="62">
        <v>12.6</v>
      </c>
      <c r="F105" s="63">
        <f t="shared" si="1"/>
        <v>0.5316455696</v>
      </c>
      <c r="G105" s="64">
        <v>4.4</v>
      </c>
      <c r="H105" s="64">
        <v>9.8</v>
      </c>
      <c r="I105" s="62">
        <v>45.1</v>
      </c>
      <c r="J105" s="64">
        <v>2.9</v>
      </c>
      <c r="K105" s="64">
        <v>7.0</v>
      </c>
      <c r="L105" s="62">
        <v>41.6</v>
      </c>
      <c r="M105" s="62">
        <v>0.9</v>
      </c>
      <c r="N105" s="62">
        <v>1.2</v>
      </c>
      <c r="O105" s="62">
        <v>73.3</v>
      </c>
      <c r="P105" s="64">
        <v>0.8</v>
      </c>
      <c r="Q105" s="64">
        <v>2.5</v>
      </c>
      <c r="R105" s="64">
        <v>3.2</v>
      </c>
      <c r="S105" s="64">
        <v>2.3</v>
      </c>
      <c r="T105" s="64">
        <v>1.1</v>
      </c>
      <c r="U105" s="64">
        <v>0.3</v>
      </c>
      <c r="V105" s="64">
        <v>1.1</v>
      </c>
      <c r="W105" s="62">
        <v>12.9</v>
      </c>
    </row>
    <row r="106">
      <c r="A106" s="61" t="s">
        <v>535</v>
      </c>
      <c r="B106" s="61" t="s">
        <v>115</v>
      </c>
      <c r="C106" s="62">
        <v>41.0</v>
      </c>
      <c r="D106" s="62">
        <v>30.2</v>
      </c>
      <c r="E106" s="62">
        <v>12.6</v>
      </c>
      <c r="F106" s="63">
        <f t="shared" si="1"/>
        <v>0.417218543</v>
      </c>
      <c r="G106" s="64">
        <v>4.7</v>
      </c>
      <c r="H106" s="64">
        <v>10.3</v>
      </c>
      <c r="I106" s="62">
        <v>45.4</v>
      </c>
      <c r="J106" s="64">
        <v>2.5</v>
      </c>
      <c r="K106" s="64">
        <v>6.6</v>
      </c>
      <c r="L106" s="62">
        <v>38.4</v>
      </c>
      <c r="M106" s="62">
        <v>0.8</v>
      </c>
      <c r="N106" s="62">
        <v>1.0</v>
      </c>
      <c r="O106" s="62">
        <v>78.0</v>
      </c>
      <c r="P106" s="64">
        <v>0.3</v>
      </c>
      <c r="Q106" s="64">
        <v>1.9</v>
      </c>
      <c r="R106" s="64">
        <v>2.2</v>
      </c>
      <c r="S106" s="64">
        <v>2.3</v>
      </c>
      <c r="T106" s="64">
        <v>1.0</v>
      </c>
      <c r="U106" s="64">
        <v>0.5</v>
      </c>
      <c r="V106" s="64">
        <v>1.3</v>
      </c>
      <c r="W106" s="62">
        <v>11.4</v>
      </c>
    </row>
    <row r="107">
      <c r="A107" s="61" t="s">
        <v>114</v>
      </c>
      <c r="B107" s="61" t="s">
        <v>77</v>
      </c>
      <c r="C107" s="62">
        <v>48.0</v>
      </c>
      <c r="D107" s="62">
        <v>27.5</v>
      </c>
      <c r="E107" s="62">
        <v>12.4</v>
      </c>
      <c r="F107" s="63">
        <f t="shared" si="1"/>
        <v>0.4509090909</v>
      </c>
      <c r="G107" s="64">
        <v>4.6</v>
      </c>
      <c r="H107" s="64">
        <v>9.2</v>
      </c>
      <c r="I107" s="62">
        <v>50.5</v>
      </c>
      <c r="J107" s="64">
        <v>1.0</v>
      </c>
      <c r="K107" s="64">
        <v>2.6</v>
      </c>
      <c r="L107" s="62">
        <v>38.2</v>
      </c>
      <c r="M107" s="62">
        <v>2.2</v>
      </c>
      <c r="N107" s="62">
        <v>2.9</v>
      </c>
      <c r="O107" s="62">
        <v>75.7</v>
      </c>
      <c r="P107" s="64">
        <v>1.0</v>
      </c>
      <c r="Q107" s="64">
        <v>5.2</v>
      </c>
      <c r="R107" s="64">
        <v>6.2</v>
      </c>
      <c r="S107" s="64">
        <v>3.9</v>
      </c>
      <c r="T107" s="64">
        <v>0.9</v>
      </c>
      <c r="U107" s="64">
        <v>0.4</v>
      </c>
      <c r="V107" s="64">
        <v>1.8</v>
      </c>
      <c r="W107" s="62">
        <v>16.7</v>
      </c>
    </row>
    <row r="108">
      <c r="A108" s="61" t="s">
        <v>222</v>
      </c>
      <c r="B108" s="61" t="s">
        <v>85</v>
      </c>
      <c r="C108" s="62">
        <v>47.0</v>
      </c>
      <c r="D108" s="62">
        <v>32.9</v>
      </c>
      <c r="E108" s="62">
        <v>12.4</v>
      </c>
      <c r="F108" s="63">
        <f t="shared" si="1"/>
        <v>0.376899696</v>
      </c>
      <c r="G108" s="64">
        <v>4.4</v>
      </c>
      <c r="H108" s="64">
        <v>11.1</v>
      </c>
      <c r="I108" s="62">
        <v>40.0</v>
      </c>
      <c r="J108" s="64">
        <v>2.5</v>
      </c>
      <c r="K108" s="64">
        <v>7.4</v>
      </c>
      <c r="L108" s="62">
        <v>33.5</v>
      </c>
      <c r="M108" s="62">
        <v>1.1</v>
      </c>
      <c r="N108" s="62">
        <v>1.3</v>
      </c>
      <c r="O108" s="62">
        <v>80.6</v>
      </c>
      <c r="P108" s="64">
        <v>0.8</v>
      </c>
      <c r="Q108" s="64">
        <v>4.2</v>
      </c>
      <c r="R108" s="64">
        <v>5.0</v>
      </c>
      <c r="S108" s="64">
        <v>3.7</v>
      </c>
      <c r="T108" s="64">
        <v>0.9</v>
      </c>
      <c r="U108" s="64">
        <v>0.5</v>
      </c>
      <c r="V108" s="64">
        <v>1.6</v>
      </c>
      <c r="W108" s="62">
        <v>14.1</v>
      </c>
    </row>
    <row r="109">
      <c r="A109" s="61" t="s">
        <v>556</v>
      </c>
      <c r="B109" s="61" t="s">
        <v>73</v>
      </c>
      <c r="C109" s="62">
        <v>45.0</v>
      </c>
      <c r="D109" s="62">
        <v>26.7</v>
      </c>
      <c r="E109" s="62">
        <v>12.4</v>
      </c>
      <c r="F109" s="63">
        <f t="shared" si="1"/>
        <v>0.4644194757</v>
      </c>
      <c r="G109" s="64">
        <v>4.4</v>
      </c>
      <c r="H109" s="64">
        <v>9.9</v>
      </c>
      <c r="I109" s="62">
        <v>44.6</v>
      </c>
      <c r="J109" s="64">
        <v>2.0</v>
      </c>
      <c r="K109" s="64">
        <v>5.2</v>
      </c>
      <c r="L109" s="62">
        <v>38.6</v>
      </c>
      <c r="M109" s="62">
        <v>1.6</v>
      </c>
      <c r="N109" s="62">
        <v>2.0</v>
      </c>
      <c r="O109" s="62">
        <v>77.2</v>
      </c>
      <c r="P109" s="64">
        <v>0.7</v>
      </c>
      <c r="Q109" s="64">
        <v>2.6</v>
      </c>
      <c r="R109" s="64">
        <v>3.3</v>
      </c>
      <c r="S109" s="64">
        <v>2.4</v>
      </c>
      <c r="T109" s="64">
        <v>1.4</v>
      </c>
      <c r="U109" s="64">
        <v>0.6</v>
      </c>
      <c r="V109" s="64">
        <v>1.9</v>
      </c>
      <c r="W109" s="62">
        <v>12.2</v>
      </c>
    </row>
    <row r="110">
      <c r="A110" s="61" t="s">
        <v>341</v>
      </c>
      <c r="B110" s="61" t="s">
        <v>84</v>
      </c>
      <c r="C110" s="62">
        <v>45.0</v>
      </c>
      <c r="D110" s="62">
        <v>26.8</v>
      </c>
      <c r="E110" s="62">
        <v>12.4</v>
      </c>
      <c r="F110" s="63">
        <f t="shared" si="1"/>
        <v>0.4626865672</v>
      </c>
      <c r="G110" s="64">
        <v>4.5</v>
      </c>
      <c r="H110" s="64">
        <v>8.8</v>
      </c>
      <c r="I110" s="62">
        <v>51.8</v>
      </c>
      <c r="J110" s="64">
        <v>2.1</v>
      </c>
      <c r="K110" s="64">
        <v>4.6</v>
      </c>
      <c r="L110" s="62">
        <v>45.9</v>
      </c>
      <c r="M110" s="62">
        <v>1.2</v>
      </c>
      <c r="N110" s="62">
        <v>1.6</v>
      </c>
      <c r="O110" s="62">
        <v>71.6</v>
      </c>
      <c r="P110" s="64">
        <v>1.0</v>
      </c>
      <c r="Q110" s="64">
        <v>3.0</v>
      </c>
      <c r="R110" s="64">
        <v>3.9</v>
      </c>
      <c r="S110" s="64">
        <v>1.4</v>
      </c>
      <c r="T110" s="64">
        <v>1.0</v>
      </c>
      <c r="U110" s="64">
        <v>0.7</v>
      </c>
      <c r="V110" s="64">
        <v>0.9</v>
      </c>
      <c r="W110" s="62">
        <v>13.9</v>
      </c>
    </row>
    <row r="111">
      <c r="A111" s="61" t="s">
        <v>104</v>
      </c>
      <c r="B111" s="61" t="s">
        <v>73</v>
      </c>
      <c r="C111" s="62">
        <v>48.0</v>
      </c>
      <c r="D111" s="62">
        <v>23.5</v>
      </c>
      <c r="E111" s="62">
        <v>12.4</v>
      </c>
      <c r="F111" s="63">
        <f t="shared" si="1"/>
        <v>0.5276595745</v>
      </c>
      <c r="G111" s="64">
        <v>4.2</v>
      </c>
      <c r="H111" s="64">
        <v>9.7</v>
      </c>
      <c r="I111" s="62">
        <v>42.8</v>
      </c>
      <c r="J111" s="64">
        <v>1.1</v>
      </c>
      <c r="K111" s="64">
        <v>3.4</v>
      </c>
      <c r="L111" s="62">
        <v>32.3</v>
      </c>
      <c r="M111" s="62">
        <v>2.9</v>
      </c>
      <c r="N111" s="62">
        <v>3.5</v>
      </c>
      <c r="O111" s="62">
        <v>84.4</v>
      </c>
      <c r="P111" s="64">
        <v>0.9</v>
      </c>
      <c r="Q111" s="64">
        <v>3.1</v>
      </c>
      <c r="R111" s="64">
        <v>4.1</v>
      </c>
      <c r="S111" s="64">
        <v>3.3</v>
      </c>
      <c r="T111" s="64">
        <v>0.8</v>
      </c>
      <c r="U111" s="64">
        <v>0.4</v>
      </c>
      <c r="V111" s="64">
        <v>1.8</v>
      </c>
      <c r="W111" s="62">
        <v>13.1</v>
      </c>
    </row>
    <row r="112">
      <c r="A112" s="61" t="s">
        <v>635</v>
      </c>
      <c r="B112" s="61" t="s">
        <v>113</v>
      </c>
      <c r="C112" s="62">
        <v>38.0</v>
      </c>
      <c r="D112" s="62">
        <v>27.1</v>
      </c>
      <c r="E112" s="62">
        <v>12.4</v>
      </c>
      <c r="F112" s="63">
        <f t="shared" si="1"/>
        <v>0.4575645756</v>
      </c>
      <c r="G112" s="64">
        <v>5.3</v>
      </c>
      <c r="H112" s="64">
        <v>8.1</v>
      </c>
      <c r="I112" s="62">
        <v>65.5</v>
      </c>
      <c r="J112" s="62">
        <v>0.0</v>
      </c>
      <c r="K112" s="62">
        <v>0.0</v>
      </c>
      <c r="L112" s="62">
        <v>0.0</v>
      </c>
      <c r="M112" s="62">
        <v>1.8</v>
      </c>
      <c r="N112" s="62">
        <v>2.8</v>
      </c>
      <c r="O112" s="62">
        <v>64.8</v>
      </c>
      <c r="P112" s="64">
        <v>3.3</v>
      </c>
      <c r="Q112" s="64">
        <v>6.5</v>
      </c>
      <c r="R112" s="64">
        <v>9.7</v>
      </c>
      <c r="S112" s="64">
        <v>1.3</v>
      </c>
      <c r="T112" s="64">
        <v>0.2</v>
      </c>
      <c r="U112" s="64">
        <v>1.4</v>
      </c>
      <c r="V112" s="64">
        <v>1.1</v>
      </c>
      <c r="W112" s="62">
        <v>20.1</v>
      </c>
    </row>
    <row r="113">
      <c r="A113" s="61" t="s">
        <v>202</v>
      </c>
      <c r="B113" s="61" t="s">
        <v>87</v>
      </c>
      <c r="C113" s="62">
        <v>38.0</v>
      </c>
      <c r="D113" s="62">
        <v>29.6</v>
      </c>
      <c r="E113" s="62">
        <v>12.4</v>
      </c>
      <c r="F113" s="63">
        <f t="shared" si="1"/>
        <v>0.4189189189</v>
      </c>
      <c r="G113" s="64">
        <v>5.4</v>
      </c>
      <c r="H113" s="64">
        <v>8.5</v>
      </c>
      <c r="I113" s="62">
        <v>63.7</v>
      </c>
      <c r="J113" s="62">
        <v>0.0</v>
      </c>
      <c r="K113" s="64">
        <v>0.1</v>
      </c>
      <c r="L113" s="62">
        <v>33.3</v>
      </c>
      <c r="M113" s="62">
        <v>1.6</v>
      </c>
      <c r="N113" s="62">
        <v>2.8</v>
      </c>
      <c r="O113" s="62">
        <v>56.2</v>
      </c>
      <c r="P113" s="64">
        <v>3.0</v>
      </c>
      <c r="Q113" s="64">
        <v>7.4</v>
      </c>
      <c r="R113" s="64">
        <v>10.5</v>
      </c>
      <c r="S113" s="64">
        <v>2.0</v>
      </c>
      <c r="T113" s="64">
        <v>0.7</v>
      </c>
      <c r="U113" s="64">
        <v>2.2</v>
      </c>
      <c r="V113" s="64">
        <v>1.2</v>
      </c>
      <c r="W113" s="62">
        <v>22.2</v>
      </c>
    </row>
    <row r="114">
      <c r="A114" s="61" t="s">
        <v>181</v>
      </c>
      <c r="B114" s="61" t="s">
        <v>102</v>
      </c>
      <c r="C114" s="62">
        <v>41.0</v>
      </c>
      <c r="D114" s="62">
        <v>20.8</v>
      </c>
      <c r="E114" s="62">
        <v>12.3</v>
      </c>
      <c r="F114" s="63">
        <f t="shared" si="1"/>
        <v>0.5913461538</v>
      </c>
      <c r="G114" s="64">
        <v>3.7</v>
      </c>
      <c r="H114" s="64">
        <v>9.4</v>
      </c>
      <c r="I114" s="62">
        <v>38.8</v>
      </c>
      <c r="J114" s="64">
        <v>2.3</v>
      </c>
      <c r="K114" s="64">
        <v>5.8</v>
      </c>
      <c r="L114" s="62">
        <v>39.2</v>
      </c>
      <c r="M114" s="62">
        <v>2.7</v>
      </c>
      <c r="N114" s="62">
        <v>3.0</v>
      </c>
      <c r="O114" s="62">
        <v>89.6</v>
      </c>
      <c r="P114" s="64">
        <v>0.4</v>
      </c>
      <c r="Q114" s="64">
        <v>2.0</v>
      </c>
      <c r="R114" s="64">
        <v>2.4</v>
      </c>
      <c r="S114" s="64">
        <v>1.6</v>
      </c>
      <c r="T114" s="64">
        <v>0.5</v>
      </c>
      <c r="U114" s="64">
        <v>0.3</v>
      </c>
      <c r="V114" s="64">
        <v>0.8</v>
      </c>
      <c r="W114" s="62">
        <v>10.2</v>
      </c>
    </row>
    <row r="115">
      <c r="A115" s="61" t="s">
        <v>482</v>
      </c>
      <c r="B115" s="61" t="s">
        <v>96</v>
      </c>
      <c r="C115" s="62">
        <v>49.0</v>
      </c>
      <c r="D115" s="62">
        <v>23.4</v>
      </c>
      <c r="E115" s="62">
        <v>12.3</v>
      </c>
      <c r="F115" s="63">
        <f t="shared" si="1"/>
        <v>0.5256410256</v>
      </c>
      <c r="G115" s="64">
        <v>4.9</v>
      </c>
      <c r="H115" s="64">
        <v>9.9</v>
      </c>
      <c r="I115" s="62">
        <v>49.8</v>
      </c>
      <c r="J115" s="64">
        <v>1.1</v>
      </c>
      <c r="K115" s="64">
        <v>2.9</v>
      </c>
      <c r="L115" s="62">
        <v>37.1</v>
      </c>
      <c r="M115" s="62">
        <v>1.3</v>
      </c>
      <c r="N115" s="62">
        <v>1.7</v>
      </c>
      <c r="O115" s="62">
        <v>77.6</v>
      </c>
      <c r="P115" s="64">
        <v>1.6</v>
      </c>
      <c r="Q115" s="64">
        <v>5.3</v>
      </c>
      <c r="R115" s="64">
        <v>6.9</v>
      </c>
      <c r="S115" s="64">
        <v>1.0</v>
      </c>
      <c r="T115" s="64">
        <v>0.7</v>
      </c>
      <c r="U115" s="64">
        <v>0.4</v>
      </c>
      <c r="V115" s="64">
        <v>0.9</v>
      </c>
      <c r="W115" s="62">
        <v>15.0</v>
      </c>
    </row>
    <row r="116">
      <c r="A116" s="61" t="s">
        <v>500</v>
      </c>
      <c r="B116" s="61" t="s">
        <v>94</v>
      </c>
      <c r="C116" s="62">
        <v>49.0</v>
      </c>
      <c r="D116" s="62">
        <v>22.4</v>
      </c>
      <c r="E116" s="62">
        <v>12.3</v>
      </c>
      <c r="F116" s="63">
        <f t="shared" si="1"/>
        <v>0.5491071429</v>
      </c>
      <c r="G116" s="64">
        <v>4.6</v>
      </c>
      <c r="H116" s="64">
        <v>9.4</v>
      </c>
      <c r="I116" s="62">
        <v>49.0</v>
      </c>
      <c r="J116" s="64">
        <v>2.0</v>
      </c>
      <c r="K116" s="64">
        <v>4.7</v>
      </c>
      <c r="L116" s="62">
        <v>41.7</v>
      </c>
      <c r="M116" s="62">
        <v>1.1</v>
      </c>
      <c r="N116" s="62">
        <v>1.4</v>
      </c>
      <c r="O116" s="62">
        <v>75.4</v>
      </c>
      <c r="P116" s="64">
        <v>0.9</v>
      </c>
      <c r="Q116" s="64">
        <v>3.7</v>
      </c>
      <c r="R116" s="64">
        <v>4.6</v>
      </c>
      <c r="S116" s="64">
        <v>1.1</v>
      </c>
      <c r="T116" s="64">
        <v>0.7</v>
      </c>
      <c r="U116" s="64">
        <v>0.7</v>
      </c>
      <c r="V116" s="64">
        <v>1.3</v>
      </c>
      <c r="W116" s="62">
        <v>13.0</v>
      </c>
    </row>
    <row r="117">
      <c r="A117" s="61" t="s">
        <v>309</v>
      </c>
      <c r="B117" s="61" t="s">
        <v>107</v>
      </c>
      <c r="C117" s="62">
        <v>42.0</v>
      </c>
      <c r="D117" s="62">
        <v>27.1</v>
      </c>
      <c r="E117" s="62">
        <v>12.2</v>
      </c>
      <c r="F117" s="63">
        <f t="shared" si="1"/>
        <v>0.4501845018</v>
      </c>
      <c r="G117" s="64">
        <v>4.6</v>
      </c>
      <c r="H117" s="64">
        <v>10.6</v>
      </c>
      <c r="I117" s="62">
        <v>43.7</v>
      </c>
      <c r="J117" s="64">
        <v>1.0</v>
      </c>
      <c r="K117" s="64">
        <v>3.1</v>
      </c>
      <c r="L117" s="62">
        <v>31.1</v>
      </c>
      <c r="M117" s="62">
        <v>1.9</v>
      </c>
      <c r="N117" s="62">
        <v>2.7</v>
      </c>
      <c r="O117" s="62">
        <v>71.7</v>
      </c>
      <c r="P117" s="64">
        <v>1.6</v>
      </c>
      <c r="Q117" s="64">
        <v>2.6</v>
      </c>
      <c r="R117" s="64">
        <v>4.2</v>
      </c>
      <c r="S117" s="64">
        <v>1.5</v>
      </c>
      <c r="T117" s="64">
        <v>0.4</v>
      </c>
      <c r="U117" s="64">
        <v>0.5</v>
      </c>
      <c r="V117" s="64">
        <v>1.3</v>
      </c>
      <c r="W117" s="62">
        <v>10.8</v>
      </c>
    </row>
    <row r="118">
      <c r="A118" s="61" t="s">
        <v>332</v>
      </c>
      <c r="B118" s="61" t="s">
        <v>84</v>
      </c>
      <c r="C118" s="62">
        <v>50.0</v>
      </c>
      <c r="D118" s="62">
        <v>26.0</v>
      </c>
      <c r="E118" s="62">
        <v>12.2</v>
      </c>
      <c r="F118" s="63">
        <f t="shared" si="1"/>
        <v>0.4692307692</v>
      </c>
      <c r="G118" s="64">
        <v>4.5</v>
      </c>
      <c r="H118" s="64">
        <v>10.1</v>
      </c>
      <c r="I118" s="62">
        <v>44.1</v>
      </c>
      <c r="J118" s="64">
        <v>2.7</v>
      </c>
      <c r="K118" s="64">
        <v>7.0</v>
      </c>
      <c r="L118" s="62">
        <v>38.3</v>
      </c>
      <c r="M118" s="62">
        <v>0.6</v>
      </c>
      <c r="N118" s="62">
        <v>0.7</v>
      </c>
      <c r="O118" s="62">
        <v>84.8</v>
      </c>
      <c r="P118" s="64">
        <v>0.7</v>
      </c>
      <c r="Q118" s="64">
        <v>2.6</v>
      </c>
      <c r="R118" s="64">
        <v>3.3</v>
      </c>
      <c r="S118" s="64">
        <v>2.7</v>
      </c>
      <c r="T118" s="64">
        <v>0.9</v>
      </c>
      <c r="U118" s="64">
        <v>0.6</v>
      </c>
      <c r="V118" s="64">
        <v>1.2</v>
      </c>
      <c r="W118" s="62">
        <v>12.6</v>
      </c>
    </row>
    <row r="119">
      <c r="A119" s="61" t="s">
        <v>348</v>
      </c>
      <c r="B119" s="61" t="s">
        <v>77</v>
      </c>
      <c r="C119" s="62">
        <v>48.0</v>
      </c>
      <c r="D119" s="62">
        <v>28.6</v>
      </c>
      <c r="E119" s="62">
        <v>12.1</v>
      </c>
      <c r="F119" s="63">
        <f t="shared" si="1"/>
        <v>0.4230769231</v>
      </c>
      <c r="G119" s="64">
        <v>5.1</v>
      </c>
      <c r="H119" s="64">
        <v>10.3</v>
      </c>
      <c r="I119" s="62">
        <v>49.2</v>
      </c>
      <c r="J119" s="64">
        <v>1.5</v>
      </c>
      <c r="K119" s="64">
        <v>3.7</v>
      </c>
      <c r="L119" s="62">
        <v>39.9</v>
      </c>
      <c r="M119" s="62">
        <v>0.5</v>
      </c>
      <c r="N119" s="62">
        <v>0.7</v>
      </c>
      <c r="O119" s="62">
        <v>75.8</v>
      </c>
      <c r="P119" s="64">
        <v>0.3</v>
      </c>
      <c r="Q119" s="64">
        <v>2.5</v>
      </c>
      <c r="R119" s="64">
        <v>2.9</v>
      </c>
      <c r="S119" s="64">
        <v>6.3</v>
      </c>
      <c r="T119" s="64">
        <v>1.2</v>
      </c>
      <c r="U119" s="64">
        <v>0.3</v>
      </c>
      <c r="V119" s="64">
        <v>0.9</v>
      </c>
      <c r="W119" s="62">
        <v>16.5</v>
      </c>
    </row>
    <row r="120">
      <c r="A120" s="61" t="s">
        <v>206</v>
      </c>
      <c r="B120" s="61" t="s">
        <v>100</v>
      </c>
      <c r="C120" s="62">
        <v>38.0</v>
      </c>
      <c r="D120" s="62">
        <v>25.0</v>
      </c>
      <c r="E120" s="62">
        <v>12.1</v>
      </c>
      <c r="F120" s="63">
        <f t="shared" si="1"/>
        <v>0.484</v>
      </c>
      <c r="G120" s="64">
        <v>4.6</v>
      </c>
      <c r="H120" s="64">
        <v>9.7</v>
      </c>
      <c r="I120" s="62">
        <v>47.6</v>
      </c>
      <c r="J120" s="64">
        <v>0.9</v>
      </c>
      <c r="K120" s="64">
        <v>3.3</v>
      </c>
      <c r="L120" s="62">
        <v>28.3</v>
      </c>
      <c r="M120" s="62">
        <v>1.9</v>
      </c>
      <c r="N120" s="62">
        <v>2.4</v>
      </c>
      <c r="O120" s="62">
        <v>76.3</v>
      </c>
      <c r="P120" s="64">
        <v>1.9</v>
      </c>
      <c r="Q120" s="64">
        <v>3.8</v>
      </c>
      <c r="R120" s="64">
        <v>5.7</v>
      </c>
      <c r="S120" s="64">
        <v>3.1</v>
      </c>
      <c r="T120" s="64">
        <v>0.6</v>
      </c>
      <c r="U120" s="64">
        <v>0.7</v>
      </c>
      <c r="V120" s="64">
        <v>2.2</v>
      </c>
      <c r="W120" s="62">
        <v>14.2</v>
      </c>
    </row>
    <row r="121">
      <c r="A121" s="61" t="s">
        <v>131</v>
      </c>
      <c r="B121" s="61" t="s">
        <v>116</v>
      </c>
      <c r="C121" s="62">
        <v>48.0</v>
      </c>
      <c r="D121" s="62">
        <v>30.1</v>
      </c>
      <c r="E121" s="62">
        <v>12.0</v>
      </c>
      <c r="F121" s="63">
        <f t="shared" si="1"/>
        <v>0.3986710963</v>
      </c>
      <c r="G121" s="64">
        <v>4.1</v>
      </c>
      <c r="H121" s="64">
        <v>8.7</v>
      </c>
      <c r="I121" s="62">
        <v>47.7</v>
      </c>
      <c r="J121" s="64">
        <v>1.9</v>
      </c>
      <c r="K121" s="64">
        <v>4.8</v>
      </c>
      <c r="L121" s="62">
        <v>39.6</v>
      </c>
      <c r="M121" s="62">
        <v>1.9</v>
      </c>
      <c r="N121" s="62">
        <v>2.3</v>
      </c>
      <c r="O121" s="62">
        <v>80.9</v>
      </c>
      <c r="P121" s="64">
        <v>0.9</v>
      </c>
      <c r="Q121" s="64">
        <v>2.1</v>
      </c>
      <c r="R121" s="64">
        <v>2.9</v>
      </c>
      <c r="S121" s="64">
        <v>1.3</v>
      </c>
      <c r="T121" s="64">
        <v>0.7</v>
      </c>
      <c r="U121" s="64">
        <v>0.2</v>
      </c>
      <c r="V121" s="64">
        <v>0.8</v>
      </c>
      <c r="W121" s="62">
        <v>11.4</v>
      </c>
    </row>
    <row r="122">
      <c r="A122" s="61" t="s">
        <v>1374</v>
      </c>
      <c r="B122" s="61" t="s">
        <v>70</v>
      </c>
      <c r="C122" s="62">
        <v>43.0</v>
      </c>
      <c r="D122" s="62">
        <v>26.1</v>
      </c>
      <c r="E122" s="62">
        <v>12.0</v>
      </c>
      <c r="F122" s="63">
        <f t="shared" si="1"/>
        <v>0.4597701149</v>
      </c>
      <c r="G122" s="64">
        <v>4.4</v>
      </c>
      <c r="H122" s="64">
        <v>10.3</v>
      </c>
      <c r="I122" s="62">
        <v>43.1</v>
      </c>
      <c r="J122" s="64">
        <v>2.4</v>
      </c>
      <c r="K122" s="64">
        <v>5.8</v>
      </c>
      <c r="L122" s="62">
        <v>42.3</v>
      </c>
      <c r="M122" s="62">
        <v>0.7</v>
      </c>
      <c r="N122" s="62">
        <v>1.0</v>
      </c>
      <c r="O122" s="62">
        <v>65.1</v>
      </c>
      <c r="P122" s="64">
        <v>0.3</v>
      </c>
      <c r="Q122" s="64">
        <v>1.9</v>
      </c>
      <c r="R122" s="64">
        <v>2.2</v>
      </c>
      <c r="S122" s="64">
        <v>1.5</v>
      </c>
      <c r="T122" s="64">
        <v>0.8</v>
      </c>
      <c r="U122" s="64">
        <v>0.1</v>
      </c>
      <c r="V122" s="64">
        <v>0.7</v>
      </c>
      <c r="W122" s="62">
        <v>9.7</v>
      </c>
    </row>
    <row r="123">
      <c r="A123" s="61" t="s">
        <v>540</v>
      </c>
      <c r="B123" s="61" t="s">
        <v>115</v>
      </c>
      <c r="C123" s="62">
        <v>46.0</v>
      </c>
      <c r="D123" s="62">
        <v>27.3</v>
      </c>
      <c r="E123" s="62">
        <v>11.9</v>
      </c>
      <c r="F123" s="63">
        <f t="shared" si="1"/>
        <v>0.4358974359</v>
      </c>
      <c r="G123" s="64">
        <v>4.6</v>
      </c>
      <c r="H123" s="64">
        <v>8.9</v>
      </c>
      <c r="I123" s="62">
        <v>51.1</v>
      </c>
      <c r="J123" s="64">
        <v>0.4</v>
      </c>
      <c r="K123" s="64">
        <v>1.7</v>
      </c>
      <c r="L123" s="62">
        <v>26.6</v>
      </c>
      <c r="M123" s="62">
        <v>2.3</v>
      </c>
      <c r="N123" s="62">
        <v>3.2</v>
      </c>
      <c r="O123" s="62">
        <v>70.5</v>
      </c>
      <c r="P123" s="64">
        <v>2.6</v>
      </c>
      <c r="Q123" s="64">
        <v>7.7</v>
      </c>
      <c r="R123" s="64">
        <v>10.2</v>
      </c>
      <c r="S123" s="64">
        <v>3.6</v>
      </c>
      <c r="T123" s="64">
        <v>1.0</v>
      </c>
      <c r="U123" s="64">
        <v>1.0</v>
      </c>
      <c r="V123" s="64">
        <v>2.1</v>
      </c>
      <c r="W123" s="62">
        <v>20.3</v>
      </c>
    </row>
    <row r="124">
      <c r="A124" s="61" t="s">
        <v>1375</v>
      </c>
      <c r="B124" s="61" t="s">
        <v>70</v>
      </c>
      <c r="C124" s="62">
        <v>40.0</v>
      </c>
      <c r="D124" s="62">
        <v>29.5</v>
      </c>
      <c r="E124" s="62">
        <v>11.8</v>
      </c>
      <c r="F124" s="63">
        <f t="shared" si="1"/>
        <v>0.4</v>
      </c>
      <c r="G124" s="64">
        <v>4.5</v>
      </c>
      <c r="H124" s="64">
        <v>9.5</v>
      </c>
      <c r="I124" s="62">
        <v>47.2</v>
      </c>
      <c r="J124" s="64">
        <v>1.0</v>
      </c>
      <c r="K124" s="64">
        <v>2.9</v>
      </c>
      <c r="L124" s="62">
        <v>33.3</v>
      </c>
      <c r="M124" s="62">
        <v>1.9</v>
      </c>
      <c r="N124" s="62">
        <v>2.3</v>
      </c>
      <c r="O124" s="62">
        <v>83.3</v>
      </c>
      <c r="P124" s="64">
        <v>0.9</v>
      </c>
      <c r="Q124" s="64">
        <v>4.0</v>
      </c>
      <c r="R124" s="64">
        <v>4.9</v>
      </c>
      <c r="S124" s="64">
        <v>2.9</v>
      </c>
      <c r="T124" s="64">
        <v>1.1</v>
      </c>
      <c r="U124" s="64">
        <v>0.4</v>
      </c>
      <c r="V124" s="64">
        <v>1.3</v>
      </c>
      <c r="W124" s="62">
        <v>14.4</v>
      </c>
    </row>
    <row r="125">
      <c r="A125" s="61" t="s">
        <v>356</v>
      </c>
      <c r="B125" s="61" t="s">
        <v>77</v>
      </c>
      <c r="C125" s="62">
        <v>47.0</v>
      </c>
      <c r="D125" s="62">
        <v>21.9</v>
      </c>
      <c r="E125" s="62">
        <v>11.6</v>
      </c>
      <c r="F125" s="63">
        <f t="shared" si="1"/>
        <v>0.5296803653</v>
      </c>
      <c r="G125" s="64">
        <v>4.1</v>
      </c>
      <c r="H125" s="64">
        <v>8.6</v>
      </c>
      <c r="I125" s="62">
        <v>48.3</v>
      </c>
      <c r="J125" s="64">
        <v>2.0</v>
      </c>
      <c r="K125" s="64">
        <v>5.4</v>
      </c>
      <c r="L125" s="62">
        <v>36.8</v>
      </c>
      <c r="M125" s="62">
        <v>1.3</v>
      </c>
      <c r="N125" s="62">
        <v>1.8</v>
      </c>
      <c r="O125" s="62">
        <v>75.9</v>
      </c>
      <c r="P125" s="64">
        <v>0.3</v>
      </c>
      <c r="Q125" s="64">
        <v>2.0</v>
      </c>
      <c r="R125" s="64">
        <v>2.3</v>
      </c>
      <c r="S125" s="64">
        <v>1.5</v>
      </c>
      <c r="T125" s="64">
        <v>0.3</v>
      </c>
      <c r="U125" s="64">
        <v>0.2</v>
      </c>
      <c r="V125" s="64">
        <v>1.0</v>
      </c>
      <c r="W125" s="62">
        <v>9.9</v>
      </c>
    </row>
    <row r="126">
      <c r="A126" s="61" t="s">
        <v>383</v>
      </c>
      <c r="B126" s="61" t="s">
        <v>113</v>
      </c>
      <c r="C126" s="62">
        <v>47.0</v>
      </c>
      <c r="D126" s="62">
        <v>23.0</v>
      </c>
      <c r="E126" s="62">
        <v>11.6</v>
      </c>
      <c r="F126" s="63">
        <f t="shared" si="1"/>
        <v>0.5043478261</v>
      </c>
      <c r="G126" s="64">
        <v>4.6</v>
      </c>
      <c r="H126" s="64">
        <v>9.8</v>
      </c>
      <c r="I126" s="62">
        <v>47.2</v>
      </c>
      <c r="J126" s="64">
        <v>0.7</v>
      </c>
      <c r="K126" s="64">
        <v>2.3</v>
      </c>
      <c r="L126" s="62">
        <v>29.6</v>
      </c>
      <c r="M126" s="62">
        <v>1.6</v>
      </c>
      <c r="N126" s="62">
        <v>2.4</v>
      </c>
      <c r="O126" s="62">
        <v>67.0</v>
      </c>
      <c r="P126" s="64">
        <v>1.5</v>
      </c>
      <c r="Q126" s="64">
        <v>4.1</v>
      </c>
      <c r="R126" s="64">
        <v>5.7</v>
      </c>
      <c r="S126" s="64">
        <v>4.8</v>
      </c>
      <c r="T126" s="64">
        <v>1.1</v>
      </c>
      <c r="U126" s="64">
        <v>0.4</v>
      </c>
      <c r="V126" s="64">
        <v>2.1</v>
      </c>
      <c r="W126" s="62">
        <v>15.4</v>
      </c>
    </row>
    <row r="127">
      <c r="A127" s="61" t="s">
        <v>550</v>
      </c>
      <c r="B127" s="61" t="s">
        <v>100</v>
      </c>
      <c r="C127" s="62">
        <v>50.0</v>
      </c>
      <c r="D127" s="62">
        <v>29.5</v>
      </c>
      <c r="E127" s="62">
        <v>11.5</v>
      </c>
      <c r="F127" s="63">
        <f t="shared" si="1"/>
        <v>0.3898305085</v>
      </c>
      <c r="G127" s="64">
        <v>4.5</v>
      </c>
      <c r="H127" s="64">
        <v>10.2</v>
      </c>
      <c r="I127" s="62">
        <v>43.9</v>
      </c>
      <c r="J127" s="64">
        <v>1.0</v>
      </c>
      <c r="K127" s="64">
        <v>2.9</v>
      </c>
      <c r="L127" s="62">
        <v>35.0</v>
      </c>
      <c r="M127" s="62">
        <v>1.6</v>
      </c>
      <c r="N127" s="62">
        <v>2.0</v>
      </c>
      <c r="O127" s="62">
        <v>77.5</v>
      </c>
      <c r="P127" s="64">
        <v>1.9</v>
      </c>
      <c r="Q127" s="64">
        <v>4.3</v>
      </c>
      <c r="R127" s="64">
        <v>6.2</v>
      </c>
      <c r="S127" s="64">
        <v>3.7</v>
      </c>
      <c r="T127" s="64">
        <v>0.7</v>
      </c>
      <c r="U127" s="64">
        <v>0.5</v>
      </c>
      <c r="V127" s="64">
        <v>2.0</v>
      </c>
      <c r="W127" s="62">
        <v>14.5</v>
      </c>
    </row>
    <row r="128">
      <c r="A128" s="61" t="s">
        <v>189</v>
      </c>
      <c r="B128" s="61" t="s">
        <v>93</v>
      </c>
      <c r="C128" s="62">
        <v>47.0</v>
      </c>
      <c r="D128" s="62">
        <v>25.7</v>
      </c>
      <c r="E128" s="62">
        <v>11.5</v>
      </c>
      <c r="F128" s="63">
        <f t="shared" si="1"/>
        <v>0.4474708171</v>
      </c>
      <c r="G128" s="64">
        <v>4.8</v>
      </c>
      <c r="H128" s="64">
        <v>8.4</v>
      </c>
      <c r="I128" s="62">
        <v>57.5</v>
      </c>
      <c r="J128" s="62">
        <v>0.0</v>
      </c>
      <c r="K128" s="62">
        <v>0.0</v>
      </c>
      <c r="L128" s="62">
        <v>0.0</v>
      </c>
      <c r="M128" s="62">
        <v>1.8</v>
      </c>
      <c r="N128" s="62">
        <v>2.8</v>
      </c>
      <c r="O128" s="62">
        <v>64.9</v>
      </c>
      <c r="P128" s="64">
        <v>4.8</v>
      </c>
      <c r="Q128" s="64">
        <v>5.8</v>
      </c>
      <c r="R128" s="64">
        <v>10.6</v>
      </c>
      <c r="S128" s="64">
        <v>1.0</v>
      </c>
      <c r="T128" s="64">
        <v>0.6</v>
      </c>
      <c r="U128" s="64">
        <v>1.5</v>
      </c>
      <c r="V128" s="64">
        <v>0.9</v>
      </c>
      <c r="W128" s="62">
        <v>19.7</v>
      </c>
    </row>
    <row r="129">
      <c r="A129" s="61" t="s">
        <v>1376</v>
      </c>
      <c r="B129" s="61" t="s">
        <v>73</v>
      </c>
      <c r="C129" s="62">
        <v>47.0</v>
      </c>
      <c r="D129" s="62">
        <v>18.8</v>
      </c>
      <c r="E129" s="62">
        <v>11.4</v>
      </c>
      <c r="F129" s="63">
        <f t="shared" si="1"/>
        <v>0.6063829787</v>
      </c>
      <c r="G129" s="64">
        <v>4.3</v>
      </c>
      <c r="H129" s="64">
        <v>7.4</v>
      </c>
      <c r="I129" s="62">
        <v>58.3</v>
      </c>
      <c r="J129" s="64">
        <v>0.5</v>
      </c>
      <c r="K129" s="64">
        <v>1.6</v>
      </c>
      <c r="L129" s="62">
        <v>32.9</v>
      </c>
      <c r="M129" s="62">
        <v>2.3</v>
      </c>
      <c r="N129" s="62">
        <v>2.9</v>
      </c>
      <c r="O129" s="62">
        <v>79.3</v>
      </c>
      <c r="P129" s="64">
        <v>1.6</v>
      </c>
      <c r="Q129" s="64">
        <v>3.1</v>
      </c>
      <c r="R129" s="64">
        <v>4.6</v>
      </c>
      <c r="S129" s="64">
        <v>1.2</v>
      </c>
      <c r="T129" s="64">
        <v>0.5</v>
      </c>
      <c r="U129" s="64">
        <v>0.3</v>
      </c>
      <c r="V129" s="64">
        <v>1.1</v>
      </c>
      <c r="W129" s="62">
        <v>13.3</v>
      </c>
    </row>
    <row r="130">
      <c r="A130" s="61" t="s">
        <v>119</v>
      </c>
      <c r="B130" s="61" t="s">
        <v>77</v>
      </c>
      <c r="C130" s="62">
        <v>34.0</v>
      </c>
      <c r="D130" s="62">
        <v>19.7</v>
      </c>
      <c r="E130" s="62">
        <v>11.4</v>
      </c>
      <c r="F130" s="63">
        <f t="shared" si="1"/>
        <v>0.578680203</v>
      </c>
      <c r="G130" s="64">
        <v>4.5</v>
      </c>
      <c r="H130" s="64">
        <v>7.6</v>
      </c>
      <c r="I130" s="62">
        <v>59.7</v>
      </c>
      <c r="J130" s="64">
        <v>0.1</v>
      </c>
      <c r="K130" s="64">
        <v>0.3</v>
      </c>
      <c r="L130" s="62">
        <v>22.2</v>
      </c>
      <c r="M130" s="62">
        <v>2.3</v>
      </c>
      <c r="N130" s="62">
        <v>3.1</v>
      </c>
      <c r="O130" s="62">
        <v>75.2</v>
      </c>
      <c r="P130" s="64">
        <v>2.3</v>
      </c>
      <c r="Q130" s="64">
        <v>3.1</v>
      </c>
      <c r="R130" s="64">
        <v>5.4</v>
      </c>
      <c r="S130" s="64">
        <v>1.1</v>
      </c>
      <c r="T130" s="64">
        <v>0.3</v>
      </c>
      <c r="U130" s="64">
        <v>0.5</v>
      </c>
      <c r="V130" s="64">
        <v>1.3</v>
      </c>
      <c r="W130" s="62">
        <v>13.6</v>
      </c>
    </row>
    <row r="131">
      <c r="A131" s="61" t="s">
        <v>483</v>
      </c>
      <c r="B131" s="61" t="s">
        <v>97</v>
      </c>
      <c r="C131" s="62">
        <v>48.0</v>
      </c>
      <c r="D131" s="62">
        <v>24.7</v>
      </c>
      <c r="E131" s="62">
        <v>11.4</v>
      </c>
      <c r="F131" s="63">
        <f t="shared" si="1"/>
        <v>0.4615384615</v>
      </c>
      <c r="G131" s="64">
        <v>4.7</v>
      </c>
      <c r="H131" s="64">
        <v>10.4</v>
      </c>
      <c r="I131" s="62">
        <v>44.9</v>
      </c>
      <c r="J131" s="64">
        <v>0.9</v>
      </c>
      <c r="K131" s="64">
        <v>2.8</v>
      </c>
      <c r="L131" s="62">
        <v>32.6</v>
      </c>
      <c r="M131" s="62">
        <v>1.2</v>
      </c>
      <c r="N131" s="62">
        <v>1.5</v>
      </c>
      <c r="O131" s="62">
        <v>81.7</v>
      </c>
      <c r="P131" s="64">
        <v>1.4</v>
      </c>
      <c r="Q131" s="64">
        <v>4.9</v>
      </c>
      <c r="R131" s="64">
        <v>6.3</v>
      </c>
      <c r="S131" s="64">
        <v>4.6</v>
      </c>
      <c r="T131" s="64">
        <v>0.7</v>
      </c>
      <c r="U131" s="64">
        <v>0.5</v>
      </c>
      <c r="V131" s="64">
        <v>2.1</v>
      </c>
      <c r="W131" s="62">
        <v>15.4</v>
      </c>
    </row>
    <row r="132">
      <c r="A132" s="61" t="s">
        <v>388</v>
      </c>
      <c r="B132" s="61" t="s">
        <v>90</v>
      </c>
      <c r="C132" s="62">
        <v>37.0</v>
      </c>
      <c r="D132" s="62">
        <v>23.0</v>
      </c>
      <c r="E132" s="62">
        <v>11.4</v>
      </c>
      <c r="F132" s="63">
        <f t="shared" si="1"/>
        <v>0.4956521739</v>
      </c>
      <c r="G132" s="64">
        <v>4.3</v>
      </c>
      <c r="H132" s="64">
        <v>8.6</v>
      </c>
      <c r="I132" s="62">
        <v>49.4</v>
      </c>
      <c r="J132" s="64">
        <v>1.2</v>
      </c>
      <c r="K132" s="64">
        <v>3.0</v>
      </c>
      <c r="L132" s="62">
        <v>39.1</v>
      </c>
      <c r="M132" s="62">
        <v>1.6</v>
      </c>
      <c r="N132" s="62">
        <v>2.2</v>
      </c>
      <c r="O132" s="62">
        <v>75.3</v>
      </c>
      <c r="P132" s="64">
        <v>0.8</v>
      </c>
      <c r="Q132" s="64">
        <v>2.9</v>
      </c>
      <c r="R132" s="64">
        <v>3.6</v>
      </c>
      <c r="S132" s="64">
        <v>1.1</v>
      </c>
      <c r="T132" s="64">
        <v>0.7</v>
      </c>
      <c r="U132" s="64">
        <v>0.2</v>
      </c>
      <c r="V132" s="64">
        <v>0.8</v>
      </c>
      <c r="W132" s="62">
        <v>11.4</v>
      </c>
    </row>
    <row r="133">
      <c r="A133" s="61" t="s">
        <v>361</v>
      </c>
      <c r="B133" s="61" t="s">
        <v>84</v>
      </c>
      <c r="C133" s="62">
        <v>50.0</v>
      </c>
      <c r="D133" s="62">
        <v>23.1</v>
      </c>
      <c r="E133" s="62">
        <v>11.1</v>
      </c>
      <c r="F133" s="63">
        <f t="shared" si="1"/>
        <v>0.4805194805</v>
      </c>
      <c r="G133" s="64">
        <v>4.4</v>
      </c>
      <c r="H133" s="64">
        <v>7.8</v>
      </c>
      <c r="I133" s="62">
        <v>56.7</v>
      </c>
      <c r="J133" s="64">
        <v>1.3</v>
      </c>
      <c r="K133" s="64">
        <v>3.2</v>
      </c>
      <c r="L133" s="62">
        <v>39.4</v>
      </c>
      <c r="M133" s="62">
        <v>1.1</v>
      </c>
      <c r="N133" s="62">
        <v>1.4</v>
      </c>
      <c r="O133" s="62">
        <v>76.1</v>
      </c>
      <c r="P133" s="64">
        <v>1.1</v>
      </c>
      <c r="Q133" s="64">
        <v>2.9</v>
      </c>
      <c r="R133" s="64">
        <v>4.0</v>
      </c>
      <c r="S133" s="64">
        <v>1.6</v>
      </c>
      <c r="T133" s="64">
        <v>0.5</v>
      </c>
      <c r="U133" s="64">
        <v>0.5</v>
      </c>
      <c r="V133" s="64">
        <v>0.8</v>
      </c>
      <c r="W133" s="62">
        <v>13.2</v>
      </c>
    </row>
    <row r="134">
      <c r="A134" s="61" t="s">
        <v>261</v>
      </c>
      <c r="B134" s="61" t="s">
        <v>99</v>
      </c>
      <c r="C134" s="62">
        <v>50.0</v>
      </c>
      <c r="D134" s="62">
        <v>23.2</v>
      </c>
      <c r="E134" s="62">
        <v>11.1</v>
      </c>
      <c r="F134" s="63">
        <f t="shared" si="1"/>
        <v>0.4784482759</v>
      </c>
      <c r="G134" s="64">
        <v>4.4</v>
      </c>
      <c r="H134" s="64">
        <v>9.5</v>
      </c>
      <c r="I134" s="62">
        <v>46.1</v>
      </c>
      <c r="J134" s="64">
        <v>1.3</v>
      </c>
      <c r="K134" s="64">
        <v>3.5</v>
      </c>
      <c r="L134" s="62">
        <v>37.9</v>
      </c>
      <c r="M134" s="62">
        <v>1.0</v>
      </c>
      <c r="N134" s="62">
        <v>1.3</v>
      </c>
      <c r="O134" s="62">
        <v>76.9</v>
      </c>
      <c r="P134" s="64">
        <v>0.4</v>
      </c>
      <c r="Q134" s="64">
        <v>1.7</v>
      </c>
      <c r="R134" s="64">
        <v>2.0</v>
      </c>
      <c r="S134" s="64">
        <v>4.0</v>
      </c>
      <c r="T134" s="64">
        <v>0.6</v>
      </c>
      <c r="U134" s="64">
        <v>0.2</v>
      </c>
      <c r="V134" s="64">
        <v>1.4</v>
      </c>
      <c r="W134" s="62">
        <v>11.1</v>
      </c>
    </row>
    <row r="135">
      <c r="A135" s="61" t="s">
        <v>140</v>
      </c>
      <c r="B135" s="61" t="s">
        <v>96</v>
      </c>
      <c r="C135" s="62">
        <v>47.0</v>
      </c>
      <c r="D135" s="62">
        <v>29.4</v>
      </c>
      <c r="E135" s="62">
        <v>11.1</v>
      </c>
      <c r="F135" s="63">
        <f t="shared" si="1"/>
        <v>0.3775510204</v>
      </c>
      <c r="G135" s="64">
        <v>4.0</v>
      </c>
      <c r="H135" s="64">
        <v>8.5</v>
      </c>
      <c r="I135" s="62">
        <v>47.1</v>
      </c>
      <c r="J135" s="64">
        <v>2.7</v>
      </c>
      <c r="K135" s="64">
        <v>6.1</v>
      </c>
      <c r="L135" s="62">
        <v>44.6</v>
      </c>
      <c r="M135" s="62">
        <v>0.3</v>
      </c>
      <c r="N135" s="62">
        <v>0.4</v>
      </c>
      <c r="O135" s="62">
        <v>65.0</v>
      </c>
      <c r="P135" s="64">
        <v>0.6</v>
      </c>
      <c r="Q135" s="64">
        <v>3.4</v>
      </c>
      <c r="R135" s="64">
        <v>4.0</v>
      </c>
      <c r="S135" s="64">
        <v>1.3</v>
      </c>
      <c r="T135" s="64">
        <v>0.7</v>
      </c>
      <c r="U135" s="64">
        <v>0.1</v>
      </c>
      <c r="V135" s="64">
        <v>0.7</v>
      </c>
      <c r="W135" s="62">
        <v>11.9</v>
      </c>
    </row>
    <row r="136">
      <c r="A136" s="61" t="s">
        <v>611</v>
      </c>
      <c r="B136" s="61" t="s">
        <v>112</v>
      </c>
      <c r="C136" s="62">
        <v>44.0</v>
      </c>
      <c r="D136" s="62">
        <v>24.1</v>
      </c>
      <c r="E136" s="62">
        <v>11.0</v>
      </c>
      <c r="F136" s="63">
        <f t="shared" si="1"/>
        <v>0.4564315353</v>
      </c>
      <c r="G136" s="64">
        <v>3.4</v>
      </c>
      <c r="H136" s="64">
        <v>9.1</v>
      </c>
      <c r="I136" s="62">
        <v>37.8</v>
      </c>
      <c r="J136" s="64">
        <v>1.6</v>
      </c>
      <c r="K136" s="64">
        <v>5.1</v>
      </c>
      <c r="L136" s="62">
        <v>32.3</v>
      </c>
      <c r="M136" s="62">
        <v>2.5</v>
      </c>
      <c r="N136" s="62">
        <v>3.1</v>
      </c>
      <c r="O136" s="62">
        <v>82.4</v>
      </c>
      <c r="P136" s="64">
        <v>0.3</v>
      </c>
      <c r="Q136" s="64">
        <v>2.5</v>
      </c>
      <c r="R136" s="64">
        <v>2.8</v>
      </c>
      <c r="S136" s="64">
        <v>4.2</v>
      </c>
      <c r="T136" s="64">
        <v>0.4</v>
      </c>
      <c r="U136" s="64">
        <v>0.1</v>
      </c>
      <c r="V136" s="64">
        <v>2.0</v>
      </c>
      <c r="W136" s="62">
        <v>10.3</v>
      </c>
    </row>
    <row r="137">
      <c r="A137" s="61" t="s">
        <v>1377</v>
      </c>
      <c r="B137" s="61" t="s">
        <v>102</v>
      </c>
      <c r="C137" s="62">
        <v>35.0</v>
      </c>
      <c r="D137" s="62">
        <v>30.6</v>
      </c>
      <c r="E137" s="62">
        <v>11.0</v>
      </c>
      <c r="F137" s="63">
        <f t="shared" si="1"/>
        <v>0.3594771242</v>
      </c>
      <c r="G137" s="64">
        <v>4.1</v>
      </c>
      <c r="H137" s="64">
        <v>8.6</v>
      </c>
      <c r="I137" s="62">
        <v>47.0</v>
      </c>
      <c r="J137" s="64">
        <v>1.4</v>
      </c>
      <c r="K137" s="64">
        <v>3.7</v>
      </c>
      <c r="L137" s="62">
        <v>37.4</v>
      </c>
      <c r="M137" s="62">
        <v>1.5</v>
      </c>
      <c r="N137" s="62">
        <v>2.0</v>
      </c>
      <c r="O137" s="62">
        <v>74.6</v>
      </c>
      <c r="P137" s="64">
        <v>1.8</v>
      </c>
      <c r="Q137" s="64">
        <v>5.0</v>
      </c>
      <c r="R137" s="64">
        <v>6.8</v>
      </c>
      <c r="S137" s="64">
        <v>1.7</v>
      </c>
      <c r="T137" s="64">
        <v>0.4</v>
      </c>
      <c r="U137" s="64">
        <v>0.8</v>
      </c>
      <c r="V137" s="64">
        <v>1.5</v>
      </c>
      <c r="W137" s="62">
        <v>14.1</v>
      </c>
    </row>
    <row r="138">
      <c r="A138" s="61" t="s">
        <v>450</v>
      </c>
      <c r="B138" s="61" t="s">
        <v>94</v>
      </c>
      <c r="C138" s="62">
        <v>39.0</v>
      </c>
      <c r="D138" s="62">
        <v>28.8</v>
      </c>
      <c r="E138" s="62">
        <v>10.9</v>
      </c>
      <c r="F138" s="63">
        <f t="shared" si="1"/>
        <v>0.3784722222</v>
      </c>
      <c r="G138" s="64">
        <v>4.5</v>
      </c>
      <c r="H138" s="64">
        <v>8.7</v>
      </c>
      <c r="I138" s="62">
        <v>51.3</v>
      </c>
      <c r="J138" s="64">
        <v>1.3</v>
      </c>
      <c r="K138" s="64">
        <v>3.4</v>
      </c>
      <c r="L138" s="62">
        <v>36.8</v>
      </c>
      <c r="M138" s="62">
        <v>0.7</v>
      </c>
      <c r="N138" s="62">
        <v>0.9</v>
      </c>
      <c r="O138" s="62">
        <v>77.1</v>
      </c>
      <c r="P138" s="64">
        <v>0.7</v>
      </c>
      <c r="Q138" s="64">
        <v>1.9</v>
      </c>
      <c r="R138" s="64">
        <v>2.7</v>
      </c>
      <c r="S138" s="64">
        <v>1.3</v>
      </c>
      <c r="T138" s="64">
        <v>0.9</v>
      </c>
      <c r="U138" s="64">
        <v>0.5</v>
      </c>
      <c r="V138" s="64">
        <v>1.2</v>
      </c>
      <c r="W138" s="62">
        <v>10.7</v>
      </c>
    </row>
    <row r="139">
      <c r="A139" s="61" t="s">
        <v>317</v>
      </c>
      <c r="B139" s="61" t="s">
        <v>116</v>
      </c>
      <c r="C139" s="62">
        <v>46.0</v>
      </c>
      <c r="D139" s="62">
        <v>24.9</v>
      </c>
      <c r="E139" s="62">
        <v>10.9</v>
      </c>
      <c r="F139" s="63">
        <f t="shared" si="1"/>
        <v>0.437751004</v>
      </c>
      <c r="G139" s="64">
        <v>4.1</v>
      </c>
      <c r="H139" s="64">
        <v>9.2</v>
      </c>
      <c r="I139" s="62">
        <v>44.7</v>
      </c>
      <c r="J139" s="64">
        <v>2.0</v>
      </c>
      <c r="K139" s="64">
        <v>5.6</v>
      </c>
      <c r="L139" s="62">
        <v>36.4</v>
      </c>
      <c r="M139" s="62">
        <v>0.7</v>
      </c>
      <c r="N139" s="62">
        <v>0.9</v>
      </c>
      <c r="O139" s="62">
        <v>78.0</v>
      </c>
      <c r="P139" s="64">
        <v>0.6</v>
      </c>
      <c r="Q139" s="64">
        <v>3.2</v>
      </c>
      <c r="R139" s="64">
        <v>3.8</v>
      </c>
      <c r="S139" s="64">
        <v>2.7</v>
      </c>
      <c r="T139" s="64">
        <v>0.7</v>
      </c>
      <c r="U139" s="64">
        <v>0.4</v>
      </c>
      <c r="V139" s="64">
        <v>0.7</v>
      </c>
      <c r="W139" s="62">
        <v>12.5</v>
      </c>
    </row>
    <row r="140">
      <c r="A140" s="61" t="s">
        <v>1378</v>
      </c>
      <c r="B140" s="61" t="s">
        <v>106</v>
      </c>
      <c r="C140" s="62">
        <v>44.0</v>
      </c>
      <c r="D140" s="62">
        <v>28.5</v>
      </c>
      <c r="E140" s="62">
        <v>10.9</v>
      </c>
      <c r="F140" s="63">
        <f t="shared" si="1"/>
        <v>0.3824561404</v>
      </c>
      <c r="G140" s="64">
        <v>3.9</v>
      </c>
      <c r="H140" s="64">
        <v>7.9</v>
      </c>
      <c r="I140" s="62">
        <v>49.4</v>
      </c>
      <c r="J140" s="64">
        <v>1.4</v>
      </c>
      <c r="K140" s="64">
        <v>3.5</v>
      </c>
      <c r="L140" s="62">
        <v>39.6</v>
      </c>
      <c r="M140" s="62">
        <v>1.8</v>
      </c>
      <c r="N140" s="62">
        <v>2.0</v>
      </c>
      <c r="O140" s="62">
        <v>85.6</v>
      </c>
      <c r="P140" s="64">
        <v>1.1</v>
      </c>
      <c r="Q140" s="64">
        <v>2.5</v>
      </c>
      <c r="R140" s="64">
        <v>3.6</v>
      </c>
      <c r="S140" s="64">
        <v>2.5</v>
      </c>
      <c r="T140" s="64">
        <v>1.1</v>
      </c>
      <c r="U140" s="64">
        <v>0.9</v>
      </c>
      <c r="V140" s="64">
        <v>1.2</v>
      </c>
      <c r="W140" s="62">
        <v>13.5</v>
      </c>
    </row>
    <row r="141">
      <c r="A141" s="61" t="s">
        <v>546</v>
      </c>
      <c r="B141" s="61" t="s">
        <v>84</v>
      </c>
      <c r="C141" s="62">
        <v>35.0</v>
      </c>
      <c r="D141" s="62">
        <v>18.3</v>
      </c>
      <c r="E141" s="62">
        <v>10.7</v>
      </c>
      <c r="F141" s="63">
        <f t="shared" si="1"/>
        <v>0.5846994536</v>
      </c>
      <c r="G141" s="64">
        <v>4.2</v>
      </c>
      <c r="H141" s="64">
        <v>6.6</v>
      </c>
      <c r="I141" s="62">
        <v>62.9</v>
      </c>
      <c r="J141" s="64">
        <v>1.1</v>
      </c>
      <c r="K141" s="64">
        <v>2.4</v>
      </c>
      <c r="L141" s="62">
        <v>47.6</v>
      </c>
      <c r="M141" s="62">
        <v>1.3</v>
      </c>
      <c r="N141" s="62">
        <v>1.8</v>
      </c>
      <c r="O141" s="62">
        <v>69.8</v>
      </c>
      <c r="P141" s="64">
        <v>1.6</v>
      </c>
      <c r="Q141" s="64">
        <v>4.1</v>
      </c>
      <c r="R141" s="64">
        <v>5.7</v>
      </c>
      <c r="S141" s="64">
        <v>1.1</v>
      </c>
      <c r="T141" s="64">
        <v>0.3</v>
      </c>
      <c r="U141" s="64">
        <v>0.6</v>
      </c>
      <c r="V141" s="64">
        <v>0.9</v>
      </c>
      <c r="W141" s="62">
        <v>14.5</v>
      </c>
    </row>
    <row r="142">
      <c r="A142" s="61" t="s">
        <v>254</v>
      </c>
      <c r="B142" s="61" t="s">
        <v>77</v>
      </c>
      <c r="C142" s="62">
        <v>43.0</v>
      </c>
      <c r="D142" s="62">
        <v>26.3</v>
      </c>
      <c r="E142" s="62">
        <v>10.7</v>
      </c>
      <c r="F142" s="63">
        <f t="shared" si="1"/>
        <v>0.4068441065</v>
      </c>
      <c r="G142" s="64">
        <v>4.4</v>
      </c>
      <c r="H142" s="64">
        <v>6.4</v>
      </c>
      <c r="I142" s="62">
        <v>68.7</v>
      </c>
      <c r="J142" s="62">
        <v>0.0</v>
      </c>
      <c r="K142" s="62">
        <v>0.0</v>
      </c>
      <c r="L142" s="62">
        <v>0.0</v>
      </c>
      <c r="M142" s="62">
        <v>1.9</v>
      </c>
      <c r="N142" s="62">
        <v>2.7</v>
      </c>
      <c r="O142" s="62">
        <v>70.9</v>
      </c>
      <c r="P142" s="64">
        <v>2.9</v>
      </c>
      <c r="Q142" s="64">
        <v>5.1</v>
      </c>
      <c r="R142" s="64">
        <v>7.9</v>
      </c>
      <c r="S142" s="64">
        <v>1.6</v>
      </c>
      <c r="T142" s="64">
        <v>1.0</v>
      </c>
      <c r="U142" s="64">
        <v>2.1</v>
      </c>
      <c r="V142" s="64">
        <v>1.0</v>
      </c>
      <c r="W142" s="62">
        <v>19.5</v>
      </c>
    </row>
    <row r="143">
      <c r="A143" s="61" t="s">
        <v>207</v>
      </c>
      <c r="B143" s="61" t="s">
        <v>94</v>
      </c>
      <c r="C143" s="62">
        <v>44.0</v>
      </c>
      <c r="D143" s="62">
        <v>29.1</v>
      </c>
      <c r="E143" s="62">
        <v>10.7</v>
      </c>
      <c r="F143" s="63">
        <f t="shared" si="1"/>
        <v>0.3676975945</v>
      </c>
      <c r="G143" s="64">
        <v>3.6</v>
      </c>
      <c r="H143" s="64">
        <v>8.2</v>
      </c>
      <c r="I143" s="62">
        <v>44.2</v>
      </c>
      <c r="J143" s="64">
        <v>2.3</v>
      </c>
      <c r="K143" s="64">
        <v>5.3</v>
      </c>
      <c r="L143" s="62">
        <v>43.5</v>
      </c>
      <c r="M143" s="62">
        <v>1.2</v>
      </c>
      <c r="N143" s="62">
        <v>1.3</v>
      </c>
      <c r="O143" s="62">
        <v>92.7</v>
      </c>
      <c r="P143" s="64">
        <v>0.3</v>
      </c>
      <c r="Q143" s="64">
        <v>2.5</v>
      </c>
      <c r="R143" s="64">
        <v>2.8</v>
      </c>
      <c r="S143" s="64">
        <v>6.4</v>
      </c>
      <c r="T143" s="64">
        <v>1.0</v>
      </c>
      <c r="U143" s="64">
        <v>0.2</v>
      </c>
      <c r="V143" s="64">
        <v>1.1</v>
      </c>
      <c r="W143" s="62">
        <v>15.4</v>
      </c>
    </row>
    <row r="144">
      <c r="A144" s="61" t="s">
        <v>78</v>
      </c>
      <c r="B144" s="61" t="s">
        <v>91</v>
      </c>
      <c r="C144" s="62">
        <v>38.0</v>
      </c>
      <c r="D144" s="62">
        <v>24.1</v>
      </c>
      <c r="E144" s="62">
        <v>10.5</v>
      </c>
      <c r="F144" s="63">
        <f t="shared" si="1"/>
        <v>0.4356846473</v>
      </c>
      <c r="G144" s="64">
        <v>4.0</v>
      </c>
      <c r="H144" s="64">
        <v>9.2</v>
      </c>
      <c r="I144" s="62">
        <v>43.1</v>
      </c>
      <c r="J144" s="64">
        <v>1.7</v>
      </c>
      <c r="K144" s="64">
        <v>4.8</v>
      </c>
      <c r="L144" s="62">
        <v>34.8</v>
      </c>
      <c r="M144" s="62">
        <v>0.9</v>
      </c>
      <c r="N144" s="62">
        <v>1.5</v>
      </c>
      <c r="O144" s="62">
        <v>62.5</v>
      </c>
      <c r="P144" s="64">
        <v>1.2</v>
      </c>
      <c r="Q144" s="64">
        <v>4.5</v>
      </c>
      <c r="R144" s="64">
        <v>5.7</v>
      </c>
      <c r="S144" s="64">
        <v>1.9</v>
      </c>
      <c r="T144" s="64">
        <v>0.7</v>
      </c>
      <c r="U144" s="64">
        <v>0.7</v>
      </c>
      <c r="V144" s="64">
        <v>1.1</v>
      </c>
      <c r="W144" s="62">
        <v>12.6</v>
      </c>
    </row>
    <row r="145">
      <c r="A145" s="61" t="s">
        <v>476</v>
      </c>
      <c r="B145" s="61" t="s">
        <v>70</v>
      </c>
      <c r="C145" s="62">
        <v>37.0</v>
      </c>
      <c r="D145" s="62">
        <v>26.4</v>
      </c>
      <c r="E145" s="62">
        <v>10.5</v>
      </c>
      <c r="F145" s="63">
        <f t="shared" si="1"/>
        <v>0.3977272727</v>
      </c>
      <c r="G145" s="64">
        <v>4.7</v>
      </c>
      <c r="H145" s="64">
        <v>6.8</v>
      </c>
      <c r="I145" s="62">
        <v>68.4</v>
      </c>
      <c r="J145" s="62">
        <v>0.0</v>
      </c>
      <c r="K145" s="62">
        <v>0.0</v>
      </c>
      <c r="L145" s="62">
        <v>0.0</v>
      </c>
      <c r="M145" s="62">
        <v>1.1</v>
      </c>
      <c r="N145" s="62">
        <v>2.1</v>
      </c>
      <c r="O145" s="62">
        <v>53.2</v>
      </c>
      <c r="P145" s="64">
        <v>2.7</v>
      </c>
      <c r="Q145" s="64">
        <v>5.5</v>
      </c>
      <c r="R145" s="64">
        <v>8.2</v>
      </c>
      <c r="S145" s="64">
        <v>2.4</v>
      </c>
      <c r="T145" s="64">
        <v>0.6</v>
      </c>
      <c r="U145" s="64">
        <v>1.4</v>
      </c>
      <c r="V145" s="64">
        <v>1.6</v>
      </c>
      <c r="W145" s="62">
        <v>18.4</v>
      </c>
    </row>
    <row r="146">
      <c r="A146" s="61" t="s">
        <v>229</v>
      </c>
      <c r="B146" s="61" t="s">
        <v>97</v>
      </c>
      <c r="C146" s="62">
        <v>47.0</v>
      </c>
      <c r="D146" s="62">
        <v>28.3</v>
      </c>
      <c r="E146" s="62">
        <v>10.4</v>
      </c>
      <c r="F146" s="63">
        <f t="shared" si="1"/>
        <v>0.3674911661</v>
      </c>
      <c r="G146" s="64">
        <v>3.5</v>
      </c>
      <c r="H146" s="64">
        <v>8.0</v>
      </c>
      <c r="I146" s="62">
        <v>43.9</v>
      </c>
      <c r="J146" s="64">
        <v>1.8</v>
      </c>
      <c r="K146" s="64">
        <v>4.7</v>
      </c>
      <c r="L146" s="62">
        <v>38.8</v>
      </c>
      <c r="M146" s="62">
        <v>1.6</v>
      </c>
      <c r="N146" s="62">
        <v>2.0</v>
      </c>
      <c r="O146" s="62">
        <v>80.9</v>
      </c>
      <c r="P146" s="64">
        <v>1.1</v>
      </c>
      <c r="Q146" s="64">
        <v>2.7</v>
      </c>
      <c r="R146" s="64">
        <v>3.8</v>
      </c>
      <c r="S146" s="64">
        <v>1.3</v>
      </c>
      <c r="T146" s="64">
        <v>0.8</v>
      </c>
      <c r="U146" s="64">
        <v>0.7</v>
      </c>
      <c r="V146" s="64">
        <v>0.9</v>
      </c>
      <c r="W146" s="62">
        <v>11.3</v>
      </c>
    </row>
    <row r="147">
      <c r="A147" s="61" t="s">
        <v>523</v>
      </c>
      <c r="B147" s="61" t="s">
        <v>107</v>
      </c>
      <c r="C147" s="62">
        <v>44.0</v>
      </c>
      <c r="D147" s="62">
        <v>20.5</v>
      </c>
      <c r="E147" s="62">
        <v>10.2</v>
      </c>
      <c r="F147" s="63">
        <f t="shared" si="1"/>
        <v>0.4975609756</v>
      </c>
      <c r="G147" s="64">
        <v>3.5</v>
      </c>
      <c r="H147" s="64">
        <v>7.4</v>
      </c>
      <c r="I147" s="62">
        <v>48.1</v>
      </c>
      <c r="J147" s="64">
        <v>1.5</v>
      </c>
      <c r="K147" s="64">
        <v>3.8</v>
      </c>
      <c r="L147" s="62">
        <v>41.2</v>
      </c>
      <c r="M147" s="62">
        <v>1.6</v>
      </c>
      <c r="N147" s="62">
        <v>1.9</v>
      </c>
      <c r="O147" s="62">
        <v>85.4</v>
      </c>
      <c r="P147" s="64">
        <v>1.4</v>
      </c>
      <c r="Q147" s="64">
        <v>4.0</v>
      </c>
      <c r="R147" s="64">
        <v>5.5</v>
      </c>
      <c r="S147" s="64">
        <v>2.6</v>
      </c>
      <c r="T147" s="64">
        <v>0.6</v>
      </c>
      <c r="U147" s="64">
        <v>0.2</v>
      </c>
      <c r="V147" s="64">
        <v>1.3</v>
      </c>
      <c r="W147" s="62">
        <v>13.7</v>
      </c>
    </row>
    <row r="148">
      <c r="A148" s="61" t="s">
        <v>186</v>
      </c>
      <c r="B148" s="61" t="s">
        <v>99</v>
      </c>
      <c r="C148" s="62">
        <v>48.0</v>
      </c>
      <c r="D148" s="62">
        <v>32.4</v>
      </c>
      <c r="E148" s="62">
        <v>10.2</v>
      </c>
      <c r="F148" s="63">
        <f t="shared" si="1"/>
        <v>0.3148148148</v>
      </c>
      <c r="G148" s="64">
        <v>3.6</v>
      </c>
      <c r="H148" s="64">
        <v>7.9</v>
      </c>
      <c r="I148" s="62">
        <v>44.9</v>
      </c>
      <c r="J148" s="64">
        <v>1.5</v>
      </c>
      <c r="K148" s="64">
        <v>3.8</v>
      </c>
      <c r="L148" s="62">
        <v>38.0</v>
      </c>
      <c r="M148" s="62">
        <v>1.6</v>
      </c>
      <c r="N148" s="62">
        <v>1.8</v>
      </c>
      <c r="O148" s="62">
        <v>91.8</v>
      </c>
      <c r="P148" s="64">
        <v>0.4</v>
      </c>
      <c r="Q148" s="64">
        <v>1.9</v>
      </c>
      <c r="R148" s="64">
        <v>2.3</v>
      </c>
      <c r="S148" s="64">
        <v>2.4</v>
      </c>
      <c r="T148" s="64">
        <v>1.4</v>
      </c>
      <c r="U148" s="64">
        <v>0.5</v>
      </c>
      <c r="V148" s="64">
        <v>1.0</v>
      </c>
      <c r="W148" s="62">
        <v>11.2</v>
      </c>
    </row>
    <row r="149">
      <c r="A149" s="61" t="s">
        <v>469</v>
      </c>
      <c r="B149" s="61" t="s">
        <v>106</v>
      </c>
      <c r="C149" s="62">
        <v>44.0</v>
      </c>
      <c r="D149" s="62">
        <v>21.4</v>
      </c>
      <c r="E149" s="62">
        <v>10.2</v>
      </c>
      <c r="F149" s="63">
        <f t="shared" si="1"/>
        <v>0.476635514</v>
      </c>
      <c r="G149" s="64">
        <v>3.3</v>
      </c>
      <c r="H149" s="64">
        <v>8.3</v>
      </c>
      <c r="I149" s="62">
        <v>40.1</v>
      </c>
      <c r="J149" s="64">
        <v>2.1</v>
      </c>
      <c r="K149" s="64">
        <v>5.5</v>
      </c>
      <c r="L149" s="62">
        <v>38.2</v>
      </c>
      <c r="M149" s="62">
        <v>1.4</v>
      </c>
      <c r="N149" s="62">
        <v>1.6</v>
      </c>
      <c r="O149" s="62">
        <v>84.7</v>
      </c>
      <c r="P149" s="64">
        <v>0.6</v>
      </c>
      <c r="Q149" s="64">
        <v>2.3</v>
      </c>
      <c r="R149" s="64">
        <v>2.8</v>
      </c>
      <c r="S149" s="64">
        <v>1.4</v>
      </c>
      <c r="T149" s="64">
        <v>0.3</v>
      </c>
      <c r="U149" s="64">
        <v>0.1</v>
      </c>
      <c r="V149" s="64">
        <v>0.8</v>
      </c>
      <c r="W149" s="62">
        <v>8.8</v>
      </c>
    </row>
    <row r="150">
      <c r="A150" s="61" t="s">
        <v>1379</v>
      </c>
      <c r="B150" s="61" t="s">
        <v>103</v>
      </c>
      <c r="C150" s="62">
        <v>44.0</v>
      </c>
      <c r="D150" s="62">
        <v>26.0</v>
      </c>
      <c r="E150" s="62">
        <v>10.1</v>
      </c>
      <c r="F150" s="63">
        <f t="shared" si="1"/>
        <v>0.3884615385</v>
      </c>
      <c r="G150" s="64">
        <v>3.7</v>
      </c>
      <c r="H150" s="64">
        <v>7.6</v>
      </c>
      <c r="I150" s="62">
        <v>48.7</v>
      </c>
      <c r="J150" s="64">
        <v>1.3</v>
      </c>
      <c r="K150" s="64">
        <v>3.8</v>
      </c>
      <c r="L150" s="62">
        <v>34.9</v>
      </c>
      <c r="M150" s="62">
        <v>1.3</v>
      </c>
      <c r="N150" s="62">
        <v>1.8</v>
      </c>
      <c r="O150" s="62">
        <v>73.4</v>
      </c>
      <c r="P150" s="64">
        <v>1.2</v>
      </c>
      <c r="Q150" s="64">
        <v>2.4</v>
      </c>
      <c r="R150" s="64">
        <v>3.6</v>
      </c>
      <c r="S150" s="64">
        <v>1.0</v>
      </c>
      <c r="T150" s="64">
        <v>0.8</v>
      </c>
      <c r="U150" s="64">
        <v>0.8</v>
      </c>
      <c r="V150" s="64">
        <v>1.0</v>
      </c>
      <c r="W150" s="62">
        <v>11.0</v>
      </c>
    </row>
    <row r="151">
      <c r="A151" s="61" t="s">
        <v>199</v>
      </c>
      <c r="B151" s="61" t="s">
        <v>76</v>
      </c>
      <c r="C151" s="62">
        <v>43.0</v>
      </c>
      <c r="D151" s="62">
        <v>26.7</v>
      </c>
      <c r="E151" s="62">
        <v>10.0</v>
      </c>
      <c r="F151" s="63">
        <f t="shared" si="1"/>
        <v>0.3745318352</v>
      </c>
      <c r="G151" s="64">
        <v>3.5</v>
      </c>
      <c r="H151" s="64">
        <v>7.3</v>
      </c>
      <c r="I151" s="62">
        <v>48.6</v>
      </c>
      <c r="J151" s="64">
        <v>1.8</v>
      </c>
      <c r="K151" s="64">
        <v>4.4</v>
      </c>
      <c r="L151" s="62">
        <v>40.5</v>
      </c>
      <c r="M151" s="62">
        <v>1.2</v>
      </c>
      <c r="N151" s="62">
        <v>1.5</v>
      </c>
      <c r="O151" s="62">
        <v>75.8</v>
      </c>
      <c r="P151" s="64">
        <v>1.0</v>
      </c>
      <c r="Q151" s="64">
        <v>2.7</v>
      </c>
      <c r="R151" s="64">
        <v>3.6</v>
      </c>
      <c r="S151" s="64">
        <v>2.8</v>
      </c>
      <c r="T151" s="64">
        <v>1.3</v>
      </c>
      <c r="U151" s="64">
        <v>1.1</v>
      </c>
      <c r="V151" s="64">
        <v>1.3</v>
      </c>
      <c r="W151" s="62">
        <v>13.3</v>
      </c>
    </row>
    <row r="152">
      <c r="A152" s="61" t="s">
        <v>212</v>
      </c>
      <c r="B152" s="61" t="s">
        <v>76</v>
      </c>
      <c r="C152" s="62">
        <v>43.0</v>
      </c>
      <c r="D152" s="62">
        <v>27.3</v>
      </c>
      <c r="E152" s="62">
        <v>10.0</v>
      </c>
      <c r="F152" s="63">
        <f t="shared" si="1"/>
        <v>0.3663003663</v>
      </c>
      <c r="G152" s="64">
        <v>3.7</v>
      </c>
      <c r="H152" s="64">
        <v>8.3</v>
      </c>
      <c r="I152" s="62">
        <v>44.3</v>
      </c>
      <c r="J152" s="64">
        <v>1.4</v>
      </c>
      <c r="K152" s="64">
        <v>3.4</v>
      </c>
      <c r="L152" s="62">
        <v>39.9</v>
      </c>
      <c r="M152" s="62">
        <v>1.2</v>
      </c>
      <c r="N152" s="62">
        <v>1.5</v>
      </c>
      <c r="O152" s="62">
        <v>78.8</v>
      </c>
      <c r="P152" s="64">
        <v>1.1</v>
      </c>
      <c r="Q152" s="64">
        <v>2.8</v>
      </c>
      <c r="R152" s="64">
        <v>3.9</v>
      </c>
      <c r="S152" s="64">
        <v>1.5</v>
      </c>
      <c r="T152" s="64">
        <v>0.9</v>
      </c>
      <c r="U152" s="64">
        <v>0.8</v>
      </c>
      <c r="V152" s="64">
        <v>1.3</v>
      </c>
      <c r="W152" s="62">
        <v>10.8</v>
      </c>
    </row>
    <row r="153">
      <c r="A153" s="61" t="s">
        <v>426</v>
      </c>
      <c r="B153" s="61" t="s">
        <v>71</v>
      </c>
      <c r="C153" s="62">
        <v>39.0</v>
      </c>
      <c r="D153" s="62">
        <v>25.9</v>
      </c>
      <c r="E153" s="62">
        <v>9.9</v>
      </c>
      <c r="F153" s="63">
        <f t="shared" si="1"/>
        <v>0.3822393822</v>
      </c>
      <c r="G153" s="64">
        <v>3.6</v>
      </c>
      <c r="H153" s="64">
        <v>8.2</v>
      </c>
      <c r="I153" s="62">
        <v>44.0</v>
      </c>
      <c r="J153" s="64">
        <v>1.5</v>
      </c>
      <c r="K153" s="64">
        <v>4.4</v>
      </c>
      <c r="L153" s="62">
        <v>34.7</v>
      </c>
      <c r="M153" s="62">
        <v>1.2</v>
      </c>
      <c r="N153" s="62">
        <v>1.3</v>
      </c>
      <c r="O153" s="62">
        <v>94.0</v>
      </c>
      <c r="P153" s="64">
        <v>0.4</v>
      </c>
      <c r="Q153" s="64">
        <v>2.4</v>
      </c>
      <c r="R153" s="64">
        <v>2.8</v>
      </c>
      <c r="S153" s="64">
        <v>2.5</v>
      </c>
      <c r="T153" s="64">
        <v>0.6</v>
      </c>
      <c r="U153" s="64">
        <v>0.4</v>
      </c>
      <c r="V153" s="64">
        <v>0.9</v>
      </c>
      <c r="W153" s="62">
        <v>10.6</v>
      </c>
    </row>
    <row r="154">
      <c r="A154" s="61" t="s">
        <v>399</v>
      </c>
      <c r="B154" s="61" t="s">
        <v>90</v>
      </c>
      <c r="C154" s="62">
        <v>48.0</v>
      </c>
      <c r="D154" s="62">
        <v>30.5</v>
      </c>
      <c r="E154" s="62">
        <v>9.7</v>
      </c>
      <c r="F154" s="63">
        <f t="shared" si="1"/>
        <v>0.3180327869</v>
      </c>
      <c r="G154" s="64">
        <v>3.5</v>
      </c>
      <c r="H154" s="64">
        <v>8.1</v>
      </c>
      <c r="I154" s="62">
        <v>43.2</v>
      </c>
      <c r="J154" s="64">
        <v>2.1</v>
      </c>
      <c r="K154" s="64">
        <v>5.3</v>
      </c>
      <c r="L154" s="62">
        <v>38.8</v>
      </c>
      <c r="M154" s="62">
        <v>0.6</v>
      </c>
      <c r="N154" s="62">
        <v>0.8</v>
      </c>
      <c r="O154" s="62">
        <v>75.0</v>
      </c>
      <c r="P154" s="64">
        <v>0.2</v>
      </c>
      <c r="Q154" s="64">
        <v>2.7</v>
      </c>
      <c r="R154" s="64">
        <v>2.9</v>
      </c>
      <c r="S154" s="64">
        <v>1.8</v>
      </c>
      <c r="T154" s="64">
        <v>0.9</v>
      </c>
      <c r="U154" s="64">
        <v>0.5</v>
      </c>
      <c r="V154" s="64">
        <v>0.9</v>
      </c>
      <c r="W154" s="62">
        <v>10.0</v>
      </c>
    </row>
    <row r="155">
      <c r="A155" s="61" t="s">
        <v>347</v>
      </c>
      <c r="B155" s="61" t="s">
        <v>100</v>
      </c>
      <c r="C155" s="62">
        <v>45.0</v>
      </c>
      <c r="D155" s="62">
        <v>26.0</v>
      </c>
      <c r="E155" s="62">
        <v>9.7</v>
      </c>
      <c r="F155" s="63">
        <f t="shared" si="1"/>
        <v>0.3730769231</v>
      </c>
      <c r="G155" s="64">
        <v>3.8</v>
      </c>
      <c r="H155" s="64">
        <v>7.7</v>
      </c>
      <c r="I155" s="62">
        <v>49.7</v>
      </c>
      <c r="J155" s="64">
        <v>0.6</v>
      </c>
      <c r="K155" s="64">
        <v>2.3</v>
      </c>
      <c r="L155" s="62">
        <v>28.4</v>
      </c>
      <c r="M155" s="62">
        <v>1.4</v>
      </c>
      <c r="N155" s="62">
        <v>1.6</v>
      </c>
      <c r="O155" s="62">
        <v>88.6</v>
      </c>
      <c r="P155" s="64">
        <v>0.7</v>
      </c>
      <c r="Q155" s="64">
        <v>2.5</v>
      </c>
      <c r="R155" s="64">
        <v>3.2</v>
      </c>
      <c r="S155" s="64">
        <v>5.8</v>
      </c>
      <c r="T155" s="64">
        <v>1.0</v>
      </c>
      <c r="U155" s="64">
        <v>0.1</v>
      </c>
      <c r="V155" s="64">
        <v>1.4</v>
      </c>
      <c r="W155" s="62">
        <v>14.4</v>
      </c>
    </row>
    <row r="156">
      <c r="A156" s="61" t="s">
        <v>461</v>
      </c>
      <c r="B156" s="61" t="s">
        <v>93</v>
      </c>
      <c r="C156" s="62">
        <v>48.0</v>
      </c>
      <c r="D156" s="62">
        <v>25.0</v>
      </c>
      <c r="E156" s="62">
        <v>9.6</v>
      </c>
      <c r="F156" s="63">
        <f t="shared" si="1"/>
        <v>0.384</v>
      </c>
      <c r="G156" s="64">
        <v>3.8</v>
      </c>
      <c r="H156" s="64">
        <v>6.3</v>
      </c>
      <c r="I156" s="62">
        <v>60.3</v>
      </c>
      <c r="J156" s="64">
        <v>0.4</v>
      </c>
      <c r="K156" s="64">
        <v>1.2</v>
      </c>
      <c r="L156" s="62">
        <v>32.1</v>
      </c>
      <c r="M156" s="62">
        <v>1.7</v>
      </c>
      <c r="N156" s="62">
        <v>2.1</v>
      </c>
      <c r="O156" s="62">
        <v>82.0</v>
      </c>
      <c r="P156" s="64">
        <v>2.6</v>
      </c>
      <c r="Q156" s="64">
        <v>4.3</v>
      </c>
      <c r="R156" s="64">
        <v>6.8</v>
      </c>
      <c r="S156" s="64">
        <v>1.3</v>
      </c>
      <c r="T156" s="64">
        <v>0.5</v>
      </c>
      <c r="U156" s="64">
        <v>1.0</v>
      </c>
      <c r="V156" s="64">
        <v>0.8</v>
      </c>
      <c r="W156" s="62">
        <v>15.6</v>
      </c>
    </row>
    <row r="157">
      <c r="A157" s="61" t="s">
        <v>230</v>
      </c>
      <c r="B157" s="61" t="s">
        <v>76</v>
      </c>
      <c r="C157" s="62">
        <v>48.0</v>
      </c>
      <c r="D157" s="62">
        <v>24.6</v>
      </c>
      <c r="E157" s="62">
        <v>9.6</v>
      </c>
      <c r="F157" s="63">
        <f t="shared" si="1"/>
        <v>0.3902439024</v>
      </c>
      <c r="G157" s="64">
        <v>3.7</v>
      </c>
      <c r="H157" s="64">
        <v>7.6</v>
      </c>
      <c r="I157" s="62">
        <v>49.3</v>
      </c>
      <c r="J157" s="64">
        <v>1.4</v>
      </c>
      <c r="K157" s="64">
        <v>3.6</v>
      </c>
      <c r="L157" s="62">
        <v>38.0</v>
      </c>
      <c r="M157" s="62">
        <v>1.0</v>
      </c>
      <c r="N157" s="62">
        <v>1.2</v>
      </c>
      <c r="O157" s="62">
        <v>79.3</v>
      </c>
      <c r="P157" s="64">
        <v>0.7</v>
      </c>
      <c r="Q157" s="64">
        <v>1.9</v>
      </c>
      <c r="R157" s="64">
        <v>2.6</v>
      </c>
      <c r="S157" s="64">
        <v>2.2</v>
      </c>
      <c r="T157" s="64">
        <v>0.8</v>
      </c>
      <c r="U157" s="64">
        <v>0.5</v>
      </c>
      <c r="V157" s="64">
        <v>1.0</v>
      </c>
      <c r="W157" s="62">
        <v>10.6</v>
      </c>
    </row>
    <row r="158">
      <c r="A158" s="61" t="s">
        <v>503</v>
      </c>
      <c r="B158" s="61" t="s">
        <v>80</v>
      </c>
      <c r="C158" s="62">
        <v>38.0</v>
      </c>
      <c r="D158" s="62">
        <v>25.3</v>
      </c>
      <c r="E158" s="62">
        <v>9.5</v>
      </c>
      <c r="F158" s="63">
        <f t="shared" si="1"/>
        <v>0.3754940711</v>
      </c>
      <c r="G158" s="64">
        <v>3.7</v>
      </c>
      <c r="H158" s="64">
        <v>5.4</v>
      </c>
      <c r="I158" s="62">
        <v>68.6</v>
      </c>
      <c r="J158" s="62">
        <v>0.0</v>
      </c>
      <c r="K158" s="62">
        <v>0.0</v>
      </c>
      <c r="L158" s="62">
        <v>0.0</v>
      </c>
      <c r="M158" s="62">
        <v>2.2</v>
      </c>
      <c r="N158" s="62">
        <v>2.9</v>
      </c>
      <c r="O158" s="62">
        <v>73.9</v>
      </c>
      <c r="P158" s="64">
        <v>2.7</v>
      </c>
      <c r="Q158" s="64">
        <v>5.2</v>
      </c>
      <c r="R158" s="64">
        <v>7.8</v>
      </c>
      <c r="S158" s="64">
        <v>0.8</v>
      </c>
      <c r="T158" s="64">
        <v>0.3</v>
      </c>
      <c r="U158" s="64">
        <v>1.4</v>
      </c>
      <c r="V158" s="64">
        <v>0.9</v>
      </c>
      <c r="W158" s="62">
        <v>16.5</v>
      </c>
    </row>
    <row r="159">
      <c r="A159" s="61" t="s">
        <v>303</v>
      </c>
      <c r="B159" s="61" t="s">
        <v>107</v>
      </c>
      <c r="C159" s="62">
        <v>40.0</v>
      </c>
      <c r="D159" s="62">
        <v>25.5</v>
      </c>
      <c r="E159" s="62">
        <v>9.5</v>
      </c>
      <c r="F159" s="63">
        <f t="shared" si="1"/>
        <v>0.3725490196</v>
      </c>
      <c r="G159" s="64">
        <v>3.8</v>
      </c>
      <c r="H159" s="64">
        <v>8.1</v>
      </c>
      <c r="I159" s="62">
        <v>46.7</v>
      </c>
      <c r="J159" s="64">
        <v>1.2</v>
      </c>
      <c r="K159" s="64">
        <v>3.3</v>
      </c>
      <c r="L159" s="62">
        <v>36.9</v>
      </c>
      <c r="M159" s="62">
        <v>0.7</v>
      </c>
      <c r="N159" s="62">
        <v>1.1</v>
      </c>
      <c r="O159" s="62">
        <v>62.2</v>
      </c>
      <c r="P159" s="64">
        <v>1.5</v>
      </c>
      <c r="Q159" s="64">
        <v>4.1</v>
      </c>
      <c r="R159" s="64">
        <v>5.6</v>
      </c>
      <c r="S159" s="64">
        <v>3.6</v>
      </c>
      <c r="T159" s="64">
        <v>0.9</v>
      </c>
      <c r="U159" s="64">
        <v>0.2</v>
      </c>
      <c r="V159" s="64">
        <v>1.2</v>
      </c>
      <c r="W159" s="62">
        <v>13.7</v>
      </c>
    </row>
    <row r="160">
      <c r="A160" s="61" t="s">
        <v>423</v>
      </c>
      <c r="B160" s="61" t="s">
        <v>71</v>
      </c>
      <c r="C160" s="62">
        <v>38.0</v>
      </c>
      <c r="D160" s="62">
        <v>17.9</v>
      </c>
      <c r="E160" s="62">
        <v>9.2</v>
      </c>
      <c r="F160" s="63">
        <f t="shared" si="1"/>
        <v>0.5139664804</v>
      </c>
      <c r="G160" s="64">
        <v>2.9</v>
      </c>
      <c r="H160" s="64">
        <v>6.5</v>
      </c>
      <c r="I160" s="62">
        <v>44.0</v>
      </c>
      <c r="J160" s="64">
        <v>1.5</v>
      </c>
      <c r="K160" s="64">
        <v>4.5</v>
      </c>
      <c r="L160" s="62">
        <v>34.1</v>
      </c>
      <c r="M160" s="62">
        <v>1.9</v>
      </c>
      <c r="N160" s="62">
        <v>2.5</v>
      </c>
      <c r="O160" s="62">
        <v>78.7</v>
      </c>
      <c r="P160" s="64">
        <v>1.1</v>
      </c>
      <c r="Q160" s="64">
        <v>5.2</v>
      </c>
      <c r="R160" s="64">
        <v>6.2</v>
      </c>
      <c r="S160" s="64">
        <v>2.3</v>
      </c>
      <c r="T160" s="64">
        <v>0.3</v>
      </c>
      <c r="U160" s="64">
        <v>0.2</v>
      </c>
      <c r="V160" s="64">
        <v>0.8</v>
      </c>
      <c r="W160" s="62">
        <v>13.3</v>
      </c>
    </row>
    <row r="161">
      <c r="A161" s="61" t="s">
        <v>381</v>
      </c>
      <c r="B161" s="61" t="s">
        <v>103</v>
      </c>
      <c r="C161" s="62">
        <v>36.0</v>
      </c>
      <c r="D161" s="62">
        <v>26.0</v>
      </c>
      <c r="E161" s="62">
        <v>9.2</v>
      </c>
      <c r="F161" s="63">
        <f t="shared" si="1"/>
        <v>0.3538461538</v>
      </c>
      <c r="G161" s="64">
        <v>4.2</v>
      </c>
      <c r="H161" s="64">
        <v>5.6</v>
      </c>
      <c r="I161" s="62">
        <v>73.9</v>
      </c>
      <c r="J161" s="62">
        <v>0.0</v>
      </c>
      <c r="K161" s="64">
        <v>0.1</v>
      </c>
      <c r="L161" s="62">
        <v>0.0</v>
      </c>
      <c r="M161" s="62">
        <v>0.9</v>
      </c>
      <c r="N161" s="62">
        <v>1.6</v>
      </c>
      <c r="O161" s="62">
        <v>54.4</v>
      </c>
      <c r="P161" s="64">
        <v>2.9</v>
      </c>
      <c r="Q161" s="64">
        <v>5.0</v>
      </c>
      <c r="R161" s="64">
        <v>7.9</v>
      </c>
      <c r="S161" s="64">
        <v>1.3</v>
      </c>
      <c r="T161" s="64">
        <v>0.6</v>
      </c>
      <c r="U161" s="64">
        <v>1.4</v>
      </c>
      <c r="V161" s="64">
        <v>1.2</v>
      </c>
      <c r="W161" s="62">
        <v>17.1</v>
      </c>
    </row>
    <row r="162">
      <c r="A162" s="61" t="s">
        <v>447</v>
      </c>
      <c r="B162" s="61" t="s">
        <v>84</v>
      </c>
      <c r="C162" s="62">
        <v>36.0</v>
      </c>
      <c r="D162" s="62">
        <v>21.6</v>
      </c>
      <c r="E162" s="62">
        <v>9.2</v>
      </c>
      <c r="F162" s="63">
        <f t="shared" si="1"/>
        <v>0.4259259259</v>
      </c>
      <c r="G162" s="64">
        <v>3.8</v>
      </c>
      <c r="H162" s="64">
        <v>7.9</v>
      </c>
      <c r="I162" s="62">
        <v>48.4</v>
      </c>
      <c r="J162" s="64">
        <v>0.7</v>
      </c>
      <c r="K162" s="64">
        <v>2.2</v>
      </c>
      <c r="L162" s="62">
        <v>32.9</v>
      </c>
      <c r="M162" s="62">
        <v>0.8</v>
      </c>
      <c r="N162" s="62">
        <v>1.0</v>
      </c>
      <c r="O162" s="62">
        <v>80.0</v>
      </c>
      <c r="P162" s="64">
        <v>0.6</v>
      </c>
      <c r="Q162" s="64">
        <v>1.2</v>
      </c>
      <c r="R162" s="64">
        <v>1.8</v>
      </c>
      <c r="S162" s="64">
        <v>4.6</v>
      </c>
      <c r="T162" s="64">
        <v>0.8</v>
      </c>
      <c r="U162" s="64">
        <v>0.1</v>
      </c>
      <c r="V162" s="64">
        <v>1.8</v>
      </c>
      <c r="W162" s="62">
        <v>10.3</v>
      </c>
    </row>
    <row r="163">
      <c r="A163" s="61" t="s">
        <v>496</v>
      </c>
      <c r="B163" s="61" t="s">
        <v>110</v>
      </c>
      <c r="C163" s="62">
        <v>37.0</v>
      </c>
      <c r="D163" s="62">
        <v>17.7</v>
      </c>
      <c r="E163" s="62">
        <v>9.1</v>
      </c>
      <c r="F163" s="63">
        <f t="shared" si="1"/>
        <v>0.5141242938</v>
      </c>
      <c r="G163" s="64">
        <v>3.4</v>
      </c>
      <c r="H163" s="64">
        <v>7.0</v>
      </c>
      <c r="I163" s="62">
        <v>47.9</v>
      </c>
      <c r="J163" s="64">
        <v>1.4</v>
      </c>
      <c r="K163" s="64">
        <v>3.6</v>
      </c>
      <c r="L163" s="62">
        <v>38.3</v>
      </c>
      <c r="M163" s="62">
        <v>1.0</v>
      </c>
      <c r="N163" s="62">
        <v>1.4</v>
      </c>
      <c r="O163" s="62">
        <v>76.0</v>
      </c>
      <c r="P163" s="64">
        <v>1.4</v>
      </c>
      <c r="Q163" s="64">
        <v>2.5</v>
      </c>
      <c r="R163" s="64">
        <v>3.9</v>
      </c>
      <c r="S163" s="64">
        <v>1.2</v>
      </c>
      <c r="T163" s="64">
        <v>0.5</v>
      </c>
      <c r="U163" s="64">
        <v>0.5</v>
      </c>
      <c r="V163" s="64">
        <v>0.8</v>
      </c>
      <c r="W163" s="62">
        <v>10.5</v>
      </c>
    </row>
    <row r="164">
      <c r="A164" s="61" t="s">
        <v>219</v>
      </c>
      <c r="B164" s="61" t="s">
        <v>85</v>
      </c>
      <c r="C164" s="62">
        <v>47.0</v>
      </c>
      <c r="D164" s="62">
        <v>22.0</v>
      </c>
      <c r="E164" s="62">
        <v>9.1</v>
      </c>
      <c r="F164" s="63">
        <f t="shared" si="1"/>
        <v>0.4136363636</v>
      </c>
      <c r="G164" s="64">
        <v>3.3</v>
      </c>
      <c r="H164" s="64">
        <v>7.9</v>
      </c>
      <c r="I164" s="62">
        <v>42.5</v>
      </c>
      <c r="J164" s="64">
        <v>1.7</v>
      </c>
      <c r="K164" s="64">
        <v>4.9</v>
      </c>
      <c r="L164" s="62">
        <v>35.1</v>
      </c>
      <c r="M164" s="62">
        <v>0.7</v>
      </c>
      <c r="N164" s="62">
        <v>0.8</v>
      </c>
      <c r="O164" s="62">
        <v>86.8</v>
      </c>
      <c r="P164" s="64">
        <v>0.3</v>
      </c>
      <c r="Q164" s="64">
        <v>3.4</v>
      </c>
      <c r="R164" s="64">
        <v>3.7</v>
      </c>
      <c r="S164" s="64">
        <v>1.3</v>
      </c>
      <c r="T164" s="64">
        <v>0.2</v>
      </c>
      <c r="U164" s="64">
        <v>0.2</v>
      </c>
      <c r="V164" s="64">
        <v>0.7</v>
      </c>
      <c r="W164" s="62">
        <v>9.3</v>
      </c>
    </row>
    <row r="165">
      <c r="A165" s="61" t="s">
        <v>244</v>
      </c>
      <c r="B165" s="61" t="s">
        <v>87</v>
      </c>
      <c r="C165" s="62">
        <v>42.0</v>
      </c>
      <c r="D165" s="62">
        <v>28.8</v>
      </c>
      <c r="E165" s="62">
        <v>9.1</v>
      </c>
      <c r="F165" s="63">
        <f t="shared" si="1"/>
        <v>0.3159722222</v>
      </c>
      <c r="G165" s="64">
        <v>3.3</v>
      </c>
      <c r="H165" s="64">
        <v>8.1</v>
      </c>
      <c r="I165" s="62">
        <v>41.2</v>
      </c>
      <c r="J165" s="64">
        <v>2.1</v>
      </c>
      <c r="K165" s="64">
        <v>5.5</v>
      </c>
      <c r="L165" s="62">
        <v>38.3</v>
      </c>
      <c r="M165" s="62">
        <v>0.3</v>
      </c>
      <c r="N165" s="62">
        <v>0.5</v>
      </c>
      <c r="O165" s="62">
        <v>70.0</v>
      </c>
      <c r="P165" s="64">
        <v>1.7</v>
      </c>
      <c r="Q165" s="64">
        <v>3.1</v>
      </c>
      <c r="R165" s="64">
        <v>4.8</v>
      </c>
      <c r="S165" s="64">
        <v>1.4</v>
      </c>
      <c r="T165" s="64">
        <v>0.7</v>
      </c>
      <c r="U165" s="64">
        <v>0.6</v>
      </c>
      <c r="V165" s="64">
        <v>0.8</v>
      </c>
      <c r="W165" s="62">
        <v>11.0</v>
      </c>
    </row>
    <row r="166">
      <c r="A166" s="61" t="s">
        <v>246</v>
      </c>
      <c r="B166" s="61" t="s">
        <v>112</v>
      </c>
      <c r="C166" s="62">
        <v>48.0</v>
      </c>
      <c r="D166" s="62">
        <v>23.1</v>
      </c>
      <c r="E166" s="62">
        <v>9.0</v>
      </c>
      <c r="F166" s="63">
        <f t="shared" si="1"/>
        <v>0.3896103896</v>
      </c>
      <c r="G166" s="64">
        <v>3.3</v>
      </c>
      <c r="H166" s="64">
        <v>7.3</v>
      </c>
      <c r="I166" s="62">
        <v>44.8</v>
      </c>
      <c r="J166" s="64">
        <v>1.9</v>
      </c>
      <c r="K166" s="64">
        <v>4.8</v>
      </c>
      <c r="L166" s="62">
        <v>39.5</v>
      </c>
      <c r="M166" s="62">
        <v>0.6</v>
      </c>
      <c r="N166" s="62">
        <v>0.8</v>
      </c>
      <c r="O166" s="62">
        <v>78.9</v>
      </c>
      <c r="P166" s="64">
        <v>1.0</v>
      </c>
      <c r="Q166" s="64">
        <v>2.5</v>
      </c>
      <c r="R166" s="64">
        <v>3.5</v>
      </c>
      <c r="S166" s="64">
        <v>1.4</v>
      </c>
      <c r="T166" s="64">
        <v>0.6</v>
      </c>
      <c r="U166" s="64">
        <v>0.4</v>
      </c>
      <c r="V166" s="64">
        <v>1.0</v>
      </c>
      <c r="W166" s="62">
        <v>9.7</v>
      </c>
    </row>
    <row r="167">
      <c r="A167" s="61" t="s">
        <v>462</v>
      </c>
      <c r="B167" s="61" t="s">
        <v>85</v>
      </c>
      <c r="C167" s="62">
        <v>38.0</v>
      </c>
      <c r="D167" s="62">
        <v>26.3</v>
      </c>
      <c r="E167" s="62">
        <v>8.8</v>
      </c>
      <c r="F167" s="63">
        <f t="shared" si="1"/>
        <v>0.3346007605</v>
      </c>
      <c r="G167" s="64">
        <v>3.2</v>
      </c>
      <c r="H167" s="64">
        <v>6.5</v>
      </c>
      <c r="I167" s="62">
        <v>49.2</v>
      </c>
      <c r="J167" s="64">
        <v>0.9</v>
      </c>
      <c r="K167" s="64">
        <v>2.5</v>
      </c>
      <c r="L167" s="62">
        <v>37.2</v>
      </c>
      <c r="M167" s="62">
        <v>1.5</v>
      </c>
      <c r="N167" s="62">
        <v>2.2</v>
      </c>
      <c r="O167" s="62">
        <v>68.7</v>
      </c>
      <c r="P167" s="64">
        <v>1.2</v>
      </c>
      <c r="Q167" s="64">
        <v>1.9</v>
      </c>
      <c r="R167" s="64">
        <v>3.2</v>
      </c>
      <c r="S167" s="64">
        <v>1.9</v>
      </c>
      <c r="T167" s="64">
        <v>0.9</v>
      </c>
      <c r="U167" s="64">
        <v>0.4</v>
      </c>
      <c r="V167" s="64">
        <v>0.8</v>
      </c>
      <c r="W167" s="62">
        <v>10.3</v>
      </c>
    </row>
    <row r="168">
      <c r="A168" s="61" t="s">
        <v>618</v>
      </c>
      <c r="B168" s="61" t="s">
        <v>91</v>
      </c>
      <c r="C168" s="62">
        <v>38.0</v>
      </c>
      <c r="D168" s="62">
        <v>25.2</v>
      </c>
      <c r="E168" s="62">
        <v>8.8</v>
      </c>
      <c r="F168" s="63">
        <f t="shared" si="1"/>
        <v>0.3492063492</v>
      </c>
      <c r="G168" s="64">
        <v>2.8</v>
      </c>
      <c r="H168" s="64">
        <v>6.3</v>
      </c>
      <c r="I168" s="62">
        <v>44.4</v>
      </c>
      <c r="J168" s="64">
        <v>1.5</v>
      </c>
      <c r="K168" s="64">
        <v>4.1</v>
      </c>
      <c r="L168" s="62">
        <v>37.7</v>
      </c>
      <c r="M168" s="62">
        <v>1.7</v>
      </c>
      <c r="N168" s="62">
        <v>2.2</v>
      </c>
      <c r="O168" s="62">
        <v>78.6</v>
      </c>
      <c r="P168" s="64">
        <v>1.3</v>
      </c>
      <c r="Q168" s="64">
        <v>4.2</v>
      </c>
      <c r="R168" s="64">
        <v>5.5</v>
      </c>
      <c r="S168" s="64">
        <v>2.2</v>
      </c>
      <c r="T168" s="64">
        <v>0.7</v>
      </c>
      <c r="U168" s="64">
        <v>0.7</v>
      </c>
      <c r="V168" s="64">
        <v>1.2</v>
      </c>
      <c r="W168" s="62">
        <v>12.8</v>
      </c>
    </row>
    <row r="169">
      <c r="A169" s="61" t="s">
        <v>433</v>
      </c>
      <c r="B169" s="61" t="s">
        <v>107</v>
      </c>
      <c r="C169" s="62">
        <v>34.0</v>
      </c>
      <c r="D169" s="62">
        <v>18.0</v>
      </c>
      <c r="E169" s="62">
        <v>8.7</v>
      </c>
      <c r="F169" s="63">
        <f t="shared" si="1"/>
        <v>0.4833333333</v>
      </c>
      <c r="G169" s="64">
        <v>3.1</v>
      </c>
      <c r="H169" s="64">
        <v>6.5</v>
      </c>
      <c r="I169" s="62">
        <v>48.2</v>
      </c>
      <c r="J169" s="64">
        <v>1.1</v>
      </c>
      <c r="K169" s="64">
        <v>3.1</v>
      </c>
      <c r="L169" s="62">
        <v>35.8</v>
      </c>
      <c r="M169" s="62">
        <v>1.3</v>
      </c>
      <c r="N169" s="62">
        <v>1.7</v>
      </c>
      <c r="O169" s="62">
        <v>78.9</v>
      </c>
      <c r="P169" s="64">
        <v>1.1</v>
      </c>
      <c r="Q169" s="64">
        <v>2.0</v>
      </c>
      <c r="R169" s="64">
        <v>3.1</v>
      </c>
      <c r="S169" s="64">
        <v>0.8</v>
      </c>
      <c r="T169" s="64">
        <v>0.7</v>
      </c>
      <c r="U169" s="64">
        <v>0.3</v>
      </c>
      <c r="V169" s="64">
        <v>0.7</v>
      </c>
      <c r="W169" s="62">
        <v>9.2</v>
      </c>
    </row>
    <row r="170">
      <c r="A170" s="61" t="s">
        <v>336</v>
      </c>
      <c r="B170" s="61" t="s">
        <v>97</v>
      </c>
      <c r="C170" s="62">
        <v>47.0</v>
      </c>
      <c r="D170" s="62">
        <v>18.8</v>
      </c>
      <c r="E170" s="62">
        <v>8.6</v>
      </c>
      <c r="F170" s="63">
        <f t="shared" si="1"/>
        <v>0.4574468085</v>
      </c>
      <c r="G170" s="64">
        <v>3.0</v>
      </c>
      <c r="H170" s="64">
        <v>6.4</v>
      </c>
      <c r="I170" s="62">
        <v>46.2</v>
      </c>
      <c r="J170" s="64">
        <v>2.0</v>
      </c>
      <c r="K170" s="64">
        <v>4.8</v>
      </c>
      <c r="L170" s="62">
        <v>42.4</v>
      </c>
      <c r="M170" s="62">
        <v>0.7</v>
      </c>
      <c r="N170" s="62">
        <v>0.8</v>
      </c>
      <c r="O170" s="62">
        <v>84.2</v>
      </c>
      <c r="P170" s="64">
        <v>0.4</v>
      </c>
      <c r="Q170" s="64">
        <v>2.0</v>
      </c>
      <c r="R170" s="64">
        <v>2.4</v>
      </c>
      <c r="S170" s="64">
        <v>1.1</v>
      </c>
      <c r="T170" s="64">
        <v>0.6</v>
      </c>
      <c r="U170" s="64">
        <v>0.3</v>
      </c>
      <c r="V170" s="64">
        <v>0.6</v>
      </c>
      <c r="W170" s="62">
        <v>8.8</v>
      </c>
    </row>
    <row r="171">
      <c r="A171" s="61" t="s">
        <v>277</v>
      </c>
      <c r="B171" s="61" t="s">
        <v>103</v>
      </c>
      <c r="C171" s="62">
        <v>36.0</v>
      </c>
      <c r="D171" s="62">
        <v>27.1</v>
      </c>
      <c r="E171" s="62">
        <v>8.5</v>
      </c>
      <c r="F171" s="63">
        <f t="shared" si="1"/>
        <v>0.3136531365</v>
      </c>
      <c r="G171" s="64">
        <v>3.3</v>
      </c>
      <c r="H171" s="64">
        <v>6.8</v>
      </c>
      <c r="I171" s="62">
        <v>47.6</v>
      </c>
      <c r="J171" s="64">
        <v>1.4</v>
      </c>
      <c r="K171" s="64">
        <v>3.5</v>
      </c>
      <c r="L171" s="62">
        <v>40.0</v>
      </c>
      <c r="M171" s="62">
        <v>0.6</v>
      </c>
      <c r="N171" s="62">
        <v>1.1</v>
      </c>
      <c r="O171" s="62">
        <v>57.9</v>
      </c>
      <c r="P171" s="64">
        <v>0.6</v>
      </c>
      <c r="Q171" s="64">
        <v>2.6</v>
      </c>
      <c r="R171" s="64">
        <v>3.2</v>
      </c>
      <c r="S171" s="64">
        <v>2.5</v>
      </c>
      <c r="T171" s="64">
        <v>0.7</v>
      </c>
      <c r="U171" s="64">
        <v>0.1</v>
      </c>
      <c r="V171" s="64">
        <v>1.2</v>
      </c>
      <c r="W171" s="62">
        <v>9.9</v>
      </c>
    </row>
    <row r="172">
      <c r="A172" s="61" t="s">
        <v>561</v>
      </c>
      <c r="B172" s="61" t="s">
        <v>110</v>
      </c>
      <c r="C172" s="62">
        <v>45.0</v>
      </c>
      <c r="D172" s="62">
        <v>21.4</v>
      </c>
      <c r="E172" s="62">
        <v>8.4</v>
      </c>
      <c r="F172" s="63">
        <f t="shared" si="1"/>
        <v>0.3925233645</v>
      </c>
      <c r="G172" s="64">
        <v>3.0</v>
      </c>
      <c r="H172" s="64">
        <v>6.4</v>
      </c>
      <c r="I172" s="62">
        <v>47.6</v>
      </c>
      <c r="J172" s="64">
        <v>0.6</v>
      </c>
      <c r="K172" s="64">
        <v>2.0</v>
      </c>
      <c r="L172" s="62">
        <v>29.5</v>
      </c>
      <c r="M172" s="62">
        <v>1.8</v>
      </c>
      <c r="N172" s="62">
        <v>2.4</v>
      </c>
      <c r="O172" s="62">
        <v>75.5</v>
      </c>
      <c r="P172" s="64">
        <v>1.9</v>
      </c>
      <c r="Q172" s="64">
        <v>4.4</v>
      </c>
      <c r="R172" s="64">
        <v>6.4</v>
      </c>
      <c r="S172" s="64">
        <v>0.8</v>
      </c>
      <c r="T172" s="64">
        <v>0.6</v>
      </c>
      <c r="U172" s="64">
        <v>0.4</v>
      </c>
      <c r="V172" s="64">
        <v>1.0</v>
      </c>
      <c r="W172" s="62">
        <v>11.8</v>
      </c>
    </row>
    <row r="173">
      <c r="A173" s="61" t="s">
        <v>354</v>
      </c>
      <c r="B173" s="61" t="s">
        <v>112</v>
      </c>
      <c r="C173" s="62">
        <v>42.0</v>
      </c>
      <c r="D173" s="62">
        <v>23.1</v>
      </c>
      <c r="E173" s="62">
        <v>8.4</v>
      </c>
      <c r="F173" s="63">
        <f t="shared" si="1"/>
        <v>0.3636363636</v>
      </c>
      <c r="G173" s="64">
        <v>3.7</v>
      </c>
      <c r="H173" s="64">
        <v>5.7</v>
      </c>
      <c r="I173" s="62">
        <v>66.0</v>
      </c>
      <c r="J173" s="64">
        <v>0.1</v>
      </c>
      <c r="K173" s="64">
        <v>0.4</v>
      </c>
      <c r="L173" s="62">
        <v>25.0</v>
      </c>
      <c r="M173" s="62">
        <v>0.8</v>
      </c>
      <c r="N173" s="62">
        <v>1.6</v>
      </c>
      <c r="O173" s="62">
        <v>51.5</v>
      </c>
      <c r="P173" s="64">
        <v>2.5</v>
      </c>
      <c r="Q173" s="64">
        <v>4.9</v>
      </c>
      <c r="R173" s="64">
        <v>7.4</v>
      </c>
      <c r="S173" s="64">
        <v>0.8</v>
      </c>
      <c r="T173" s="64">
        <v>0.5</v>
      </c>
      <c r="U173" s="64">
        <v>2.7</v>
      </c>
      <c r="V173" s="64">
        <v>1.0</v>
      </c>
      <c r="W173" s="62">
        <v>16.0</v>
      </c>
    </row>
    <row r="174">
      <c r="A174" s="61" t="s">
        <v>621</v>
      </c>
      <c r="B174" s="61" t="s">
        <v>77</v>
      </c>
      <c r="C174" s="62">
        <v>47.0</v>
      </c>
      <c r="D174" s="62">
        <v>26.6</v>
      </c>
      <c r="E174" s="62">
        <v>8.3</v>
      </c>
      <c r="F174" s="63">
        <f t="shared" si="1"/>
        <v>0.3120300752</v>
      </c>
      <c r="G174" s="64">
        <v>3.0</v>
      </c>
      <c r="H174" s="64">
        <v>6.6</v>
      </c>
      <c r="I174" s="62">
        <v>46.3</v>
      </c>
      <c r="J174" s="64">
        <v>1.0</v>
      </c>
      <c r="K174" s="64">
        <v>2.6</v>
      </c>
      <c r="L174" s="62">
        <v>37.9</v>
      </c>
      <c r="M174" s="62">
        <v>1.3</v>
      </c>
      <c r="N174" s="62">
        <v>1.8</v>
      </c>
      <c r="O174" s="62">
        <v>68.6</v>
      </c>
      <c r="P174" s="64">
        <v>0.8</v>
      </c>
      <c r="Q174" s="64">
        <v>3.3</v>
      </c>
      <c r="R174" s="64">
        <v>4.0</v>
      </c>
      <c r="S174" s="64">
        <v>1.8</v>
      </c>
      <c r="T174" s="64">
        <v>0.9</v>
      </c>
      <c r="U174" s="64">
        <v>0.8</v>
      </c>
      <c r="V174" s="64">
        <v>1.4</v>
      </c>
      <c r="W174" s="62">
        <v>10.4</v>
      </c>
    </row>
    <row r="175">
      <c r="A175" s="61" t="s">
        <v>294</v>
      </c>
      <c r="B175" s="61" t="s">
        <v>81</v>
      </c>
      <c r="C175" s="62">
        <v>48.0</v>
      </c>
      <c r="D175" s="62">
        <v>21.7</v>
      </c>
      <c r="E175" s="62">
        <v>8.3</v>
      </c>
      <c r="F175" s="63">
        <f t="shared" si="1"/>
        <v>0.3824884793</v>
      </c>
      <c r="G175" s="64">
        <v>2.9</v>
      </c>
      <c r="H175" s="64">
        <v>6.4</v>
      </c>
      <c r="I175" s="62">
        <v>44.8</v>
      </c>
      <c r="J175" s="64">
        <v>2.3</v>
      </c>
      <c r="K175" s="64">
        <v>5.5</v>
      </c>
      <c r="L175" s="62">
        <v>41.7</v>
      </c>
      <c r="M175" s="62">
        <v>0.2</v>
      </c>
      <c r="N175" s="62">
        <v>0.3</v>
      </c>
      <c r="O175" s="62">
        <v>84.6</v>
      </c>
      <c r="P175" s="64">
        <v>0.6</v>
      </c>
      <c r="Q175" s="64">
        <v>2.8</v>
      </c>
      <c r="R175" s="64">
        <v>3.4</v>
      </c>
      <c r="S175" s="64">
        <v>1.0</v>
      </c>
      <c r="T175" s="64">
        <v>0.4</v>
      </c>
      <c r="U175" s="64">
        <v>0.3</v>
      </c>
      <c r="V175" s="64">
        <v>0.5</v>
      </c>
      <c r="W175" s="62">
        <v>9.3</v>
      </c>
    </row>
    <row r="176">
      <c r="A176" s="61" t="s">
        <v>389</v>
      </c>
      <c r="B176" s="61" t="s">
        <v>80</v>
      </c>
      <c r="C176" s="62">
        <v>37.0</v>
      </c>
      <c r="D176" s="62">
        <v>28.0</v>
      </c>
      <c r="E176" s="62">
        <v>8.2</v>
      </c>
      <c r="F176" s="63">
        <f t="shared" si="1"/>
        <v>0.2928571429</v>
      </c>
      <c r="G176" s="64">
        <v>2.8</v>
      </c>
      <c r="H176" s="64">
        <v>6.5</v>
      </c>
      <c r="I176" s="62">
        <v>42.6</v>
      </c>
      <c r="J176" s="64">
        <v>1.7</v>
      </c>
      <c r="K176" s="64">
        <v>4.4</v>
      </c>
      <c r="L176" s="62">
        <v>38.5</v>
      </c>
      <c r="M176" s="62">
        <v>0.9</v>
      </c>
      <c r="N176" s="62">
        <v>1.1</v>
      </c>
      <c r="O176" s="62">
        <v>83.3</v>
      </c>
      <c r="P176" s="64">
        <v>0.7</v>
      </c>
      <c r="Q176" s="64">
        <v>2.8</v>
      </c>
      <c r="R176" s="64">
        <v>3.5</v>
      </c>
      <c r="S176" s="64">
        <v>4.0</v>
      </c>
      <c r="T176" s="64">
        <v>1.1</v>
      </c>
      <c r="U176" s="64">
        <v>0.4</v>
      </c>
      <c r="V176" s="64">
        <v>1.4</v>
      </c>
      <c r="W176" s="62">
        <v>11.7</v>
      </c>
    </row>
    <row r="177">
      <c r="A177" s="61" t="s">
        <v>409</v>
      </c>
      <c r="B177" s="61" t="s">
        <v>91</v>
      </c>
      <c r="C177" s="62">
        <v>46.0</v>
      </c>
      <c r="D177" s="62">
        <v>23.0</v>
      </c>
      <c r="E177" s="62">
        <v>8.1</v>
      </c>
      <c r="F177" s="63">
        <f t="shared" si="1"/>
        <v>0.352173913</v>
      </c>
      <c r="G177" s="64">
        <v>3.1</v>
      </c>
      <c r="H177" s="64">
        <v>7.8</v>
      </c>
      <c r="I177" s="62">
        <v>39.8</v>
      </c>
      <c r="J177" s="64">
        <v>1.0</v>
      </c>
      <c r="K177" s="64">
        <v>3.2</v>
      </c>
      <c r="L177" s="62">
        <v>30.1</v>
      </c>
      <c r="M177" s="62">
        <v>1.0</v>
      </c>
      <c r="N177" s="62">
        <v>1.3</v>
      </c>
      <c r="O177" s="62">
        <v>71.0</v>
      </c>
      <c r="P177" s="64">
        <v>1.1</v>
      </c>
      <c r="Q177" s="64">
        <v>3.0</v>
      </c>
      <c r="R177" s="64">
        <v>4.1</v>
      </c>
      <c r="S177" s="64">
        <v>1.6</v>
      </c>
      <c r="T177" s="64">
        <v>0.5</v>
      </c>
      <c r="U177" s="64">
        <v>0.2</v>
      </c>
      <c r="V177" s="64">
        <v>1.0</v>
      </c>
      <c r="W177" s="62">
        <v>8.5</v>
      </c>
    </row>
    <row r="178">
      <c r="A178" s="61" t="s">
        <v>291</v>
      </c>
      <c r="B178" s="61" t="s">
        <v>102</v>
      </c>
      <c r="C178" s="62">
        <v>48.0</v>
      </c>
      <c r="D178" s="62">
        <v>23.5</v>
      </c>
      <c r="E178" s="62">
        <v>8.1</v>
      </c>
      <c r="F178" s="63">
        <f t="shared" si="1"/>
        <v>0.3446808511</v>
      </c>
      <c r="G178" s="64">
        <v>3.4</v>
      </c>
      <c r="H178" s="64">
        <v>7.1</v>
      </c>
      <c r="I178" s="62">
        <v>46.9</v>
      </c>
      <c r="J178" s="64">
        <v>0.2</v>
      </c>
      <c r="K178" s="64">
        <v>1.6</v>
      </c>
      <c r="L178" s="62">
        <v>14.3</v>
      </c>
      <c r="M178" s="62">
        <v>1.2</v>
      </c>
      <c r="N178" s="62">
        <v>1.8</v>
      </c>
      <c r="O178" s="62">
        <v>64.4</v>
      </c>
      <c r="P178" s="64">
        <v>2.1</v>
      </c>
      <c r="Q178" s="64">
        <v>4.4</v>
      </c>
      <c r="R178" s="64">
        <v>6.6</v>
      </c>
      <c r="S178" s="64">
        <v>1.9</v>
      </c>
      <c r="T178" s="64">
        <v>0.9</v>
      </c>
      <c r="U178" s="64">
        <v>0.9</v>
      </c>
      <c r="V178" s="64">
        <v>1.3</v>
      </c>
      <c r="W178" s="62">
        <v>12.6</v>
      </c>
    </row>
    <row r="179">
      <c r="A179" s="61" t="s">
        <v>464</v>
      </c>
      <c r="B179" s="61" t="s">
        <v>112</v>
      </c>
      <c r="C179" s="62">
        <v>48.0</v>
      </c>
      <c r="D179" s="62">
        <v>20.5</v>
      </c>
      <c r="E179" s="62">
        <v>8.1</v>
      </c>
      <c r="F179" s="63">
        <f t="shared" si="1"/>
        <v>0.3951219512</v>
      </c>
      <c r="G179" s="64">
        <v>2.9</v>
      </c>
      <c r="H179" s="64">
        <v>5.1</v>
      </c>
      <c r="I179" s="62">
        <v>56.3</v>
      </c>
      <c r="J179" s="64">
        <v>0.7</v>
      </c>
      <c r="K179" s="64">
        <v>1.7</v>
      </c>
      <c r="L179" s="62">
        <v>42.7</v>
      </c>
      <c r="M179" s="62">
        <v>1.6</v>
      </c>
      <c r="N179" s="62">
        <v>1.9</v>
      </c>
      <c r="O179" s="62">
        <v>84.3</v>
      </c>
      <c r="P179" s="64">
        <v>1.2</v>
      </c>
      <c r="Q179" s="64">
        <v>3.8</v>
      </c>
      <c r="R179" s="64">
        <v>5.1</v>
      </c>
      <c r="S179" s="64">
        <v>4.3</v>
      </c>
      <c r="T179" s="64">
        <v>0.8</v>
      </c>
      <c r="U179" s="64">
        <v>0.3</v>
      </c>
      <c r="V179" s="64">
        <v>1.7</v>
      </c>
      <c r="W179" s="62">
        <v>14.2</v>
      </c>
    </row>
    <row r="180">
      <c r="A180" s="61" t="s">
        <v>614</v>
      </c>
      <c r="B180" s="61" t="s">
        <v>103</v>
      </c>
      <c r="C180" s="62">
        <v>45.0</v>
      </c>
      <c r="D180" s="62">
        <v>26.5</v>
      </c>
      <c r="E180" s="62">
        <v>8.1</v>
      </c>
      <c r="F180" s="63">
        <f t="shared" si="1"/>
        <v>0.3056603774</v>
      </c>
      <c r="G180" s="64">
        <v>2.8</v>
      </c>
      <c r="H180" s="64">
        <v>6.8</v>
      </c>
      <c r="I180" s="62">
        <v>41.0</v>
      </c>
      <c r="J180" s="64">
        <v>1.7</v>
      </c>
      <c r="K180" s="64">
        <v>4.5</v>
      </c>
      <c r="L180" s="62">
        <v>37.3</v>
      </c>
      <c r="M180" s="62">
        <v>0.8</v>
      </c>
      <c r="N180" s="62">
        <v>1.1</v>
      </c>
      <c r="O180" s="62">
        <v>72.9</v>
      </c>
      <c r="P180" s="64">
        <v>1.0</v>
      </c>
      <c r="Q180" s="64">
        <v>2.6</v>
      </c>
      <c r="R180" s="64">
        <v>3.5</v>
      </c>
      <c r="S180" s="64">
        <v>1.8</v>
      </c>
      <c r="T180" s="64">
        <v>0.5</v>
      </c>
      <c r="U180" s="64">
        <v>0.6</v>
      </c>
      <c r="V180" s="64">
        <v>1.1</v>
      </c>
      <c r="W180" s="62">
        <v>9.0</v>
      </c>
    </row>
    <row r="181">
      <c r="A181" s="61" t="s">
        <v>580</v>
      </c>
      <c r="B181" s="61" t="s">
        <v>100</v>
      </c>
      <c r="C181" s="62">
        <v>45.0</v>
      </c>
      <c r="D181" s="62">
        <v>20.5</v>
      </c>
      <c r="E181" s="62">
        <v>8.1</v>
      </c>
      <c r="F181" s="63">
        <f t="shared" si="1"/>
        <v>0.3951219512</v>
      </c>
      <c r="G181" s="64">
        <v>3.3</v>
      </c>
      <c r="H181" s="64">
        <v>7.6</v>
      </c>
      <c r="I181" s="62">
        <v>43.1</v>
      </c>
      <c r="J181" s="64">
        <v>0.9</v>
      </c>
      <c r="K181" s="64">
        <v>3.0</v>
      </c>
      <c r="L181" s="62">
        <v>30.1</v>
      </c>
      <c r="M181" s="62">
        <v>0.6</v>
      </c>
      <c r="N181" s="62">
        <v>0.6</v>
      </c>
      <c r="O181" s="62">
        <v>92.9</v>
      </c>
      <c r="P181" s="64">
        <v>0.3</v>
      </c>
      <c r="Q181" s="64">
        <v>1.7</v>
      </c>
      <c r="R181" s="64">
        <v>2.0</v>
      </c>
      <c r="S181" s="64">
        <v>2.2</v>
      </c>
      <c r="T181" s="64">
        <v>0.4</v>
      </c>
      <c r="U181" s="64">
        <v>0.1</v>
      </c>
      <c r="V181" s="64">
        <v>1.1</v>
      </c>
      <c r="W181" s="62">
        <v>7.3</v>
      </c>
    </row>
    <row r="182">
      <c r="A182" s="61" t="s">
        <v>337</v>
      </c>
      <c r="B182" s="61" t="s">
        <v>84</v>
      </c>
      <c r="C182" s="62">
        <v>39.0</v>
      </c>
      <c r="D182" s="62">
        <v>17.2</v>
      </c>
      <c r="E182" s="62">
        <v>8.0</v>
      </c>
      <c r="F182" s="63">
        <f t="shared" si="1"/>
        <v>0.4651162791</v>
      </c>
      <c r="G182" s="64">
        <v>3.5</v>
      </c>
      <c r="H182" s="64">
        <v>6.7</v>
      </c>
      <c r="I182" s="62">
        <v>52.7</v>
      </c>
      <c r="J182" s="64">
        <v>0.1</v>
      </c>
      <c r="K182" s="64">
        <v>0.5</v>
      </c>
      <c r="L182" s="62">
        <v>16.7</v>
      </c>
      <c r="M182" s="62">
        <v>0.9</v>
      </c>
      <c r="N182" s="62">
        <v>1.2</v>
      </c>
      <c r="O182" s="62">
        <v>76.1</v>
      </c>
      <c r="P182" s="64">
        <v>0.5</v>
      </c>
      <c r="Q182" s="64">
        <v>2.1</v>
      </c>
      <c r="R182" s="64">
        <v>2.6</v>
      </c>
      <c r="S182" s="64">
        <v>5.5</v>
      </c>
      <c r="T182" s="64">
        <v>1.1</v>
      </c>
      <c r="U182" s="64">
        <v>0.1</v>
      </c>
      <c r="V182" s="64">
        <v>1.5</v>
      </c>
      <c r="W182" s="62">
        <v>12.4</v>
      </c>
    </row>
    <row r="183">
      <c r="A183" s="61" t="s">
        <v>286</v>
      </c>
      <c r="B183" s="61" t="s">
        <v>103</v>
      </c>
      <c r="C183" s="62">
        <v>44.0</v>
      </c>
      <c r="D183" s="62">
        <v>16.0</v>
      </c>
      <c r="E183" s="62">
        <v>8.0</v>
      </c>
      <c r="F183" s="63">
        <f t="shared" si="1"/>
        <v>0.5</v>
      </c>
      <c r="G183" s="64">
        <v>2.9</v>
      </c>
      <c r="H183" s="64">
        <v>7.5</v>
      </c>
      <c r="I183" s="62">
        <v>38.9</v>
      </c>
      <c r="J183" s="64">
        <v>1.3</v>
      </c>
      <c r="K183" s="64">
        <v>3.8</v>
      </c>
      <c r="L183" s="62">
        <v>35.1</v>
      </c>
      <c r="M183" s="62">
        <v>0.8</v>
      </c>
      <c r="N183" s="62">
        <v>1.1</v>
      </c>
      <c r="O183" s="62">
        <v>71.4</v>
      </c>
      <c r="P183" s="64">
        <v>0.3</v>
      </c>
      <c r="Q183" s="64">
        <v>1.8</v>
      </c>
      <c r="R183" s="64">
        <v>2.1</v>
      </c>
      <c r="S183" s="64">
        <v>1.8</v>
      </c>
      <c r="T183" s="64">
        <v>0.3</v>
      </c>
      <c r="U183" s="64">
        <v>0.1</v>
      </c>
      <c r="V183" s="64">
        <v>0.8</v>
      </c>
      <c r="W183" s="62">
        <v>6.5</v>
      </c>
    </row>
    <row r="184">
      <c r="A184" s="61" t="s">
        <v>489</v>
      </c>
      <c r="B184" s="61" t="s">
        <v>81</v>
      </c>
      <c r="C184" s="62">
        <v>49.0</v>
      </c>
      <c r="D184" s="62">
        <v>21.0</v>
      </c>
      <c r="E184" s="62">
        <v>7.8</v>
      </c>
      <c r="F184" s="63">
        <f t="shared" si="1"/>
        <v>0.3714285714</v>
      </c>
      <c r="G184" s="64">
        <v>2.8</v>
      </c>
      <c r="H184" s="64">
        <v>6.6</v>
      </c>
      <c r="I184" s="62">
        <v>42.4</v>
      </c>
      <c r="J184" s="64">
        <v>1.7</v>
      </c>
      <c r="K184" s="64">
        <v>4.4</v>
      </c>
      <c r="L184" s="62">
        <v>37.8</v>
      </c>
      <c r="M184" s="62">
        <v>0.6</v>
      </c>
      <c r="N184" s="62">
        <v>0.7</v>
      </c>
      <c r="O184" s="62">
        <v>79.4</v>
      </c>
      <c r="P184" s="64">
        <v>0.9</v>
      </c>
      <c r="Q184" s="64">
        <v>2.2</v>
      </c>
      <c r="R184" s="64">
        <v>3.1</v>
      </c>
      <c r="S184" s="64">
        <v>2.9</v>
      </c>
      <c r="T184" s="64">
        <v>0.4</v>
      </c>
      <c r="U184" s="64">
        <v>0.1</v>
      </c>
      <c r="V184" s="64">
        <v>0.6</v>
      </c>
      <c r="W184" s="62">
        <v>9.9</v>
      </c>
    </row>
    <row r="185">
      <c r="A185" s="61" t="s">
        <v>231</v>
      </c>
      <c r="B185" s="61" t="s">
        <v>76</v>
      </c>
      <c r="C185" s="62">
        <v>50.0</v>
      </c>
      <c r="D185" s="62">
        <v>15.8</v>
      </c>
      <c r="E185" s="62">
        <v>7.7</v>
      </c>
      <c r="F185" s="63">
        <f t="shared" si="1"/>
        <v>0.4873417722</v>
      </c>
      <c r="G185" s="64">
        <v>3.1</v>
      </c>
      <c r="H185" s="64">
        <v>5.7</v>
      </c>
      <c r="I185" s="62">
        <v>55.3</v>
      </c>
      <c r="J185" s="62">
        <v>0.0</v>
      </c>
      <c r="K185" s="62">
        <v>0.0</v>
      </c>
      <c r="L185" s="62">
        <v>0.0</v>
      </c>
      <c r="M185" s="62">
        <v>1.4</v>
      </c>
      <c r="N185" s="62">
        <v>2.6</v>
      </c>
      <c r="O185" s="62">
        <v>55.8</v>
      </c>
      <c r="P185" s="64">
        <v>3.3</v>
      </c>
      <c r="Q185" s="64">
        <v>5.0</v>
      </c>
      <c r="R185" s="64">
        <v>8.3</v>
      </c>
      <c r="S185" s="64">
        <v>0.5</v>
      </c>
      <c r="T185" s="64">
        <v>1.1</v>
      </c>
      <c r="U185" s="64">
        <v>0.6</v>
      </c>
      <c r="V185" s="64">
        <v>1.0</v>
      </c>
      <c r="W185" s="62">
        <v>13.5</v>
      </c>
    </row>
    <row r="186">
      <c r="A186" s="61" t="s">
        <v>145</v>
      </c>
      <c r="B186" s="61" t="s">
        <v>81</v>
      </c>
      <c r="C186" s="62">
        <v>40.0</v>
      </c>
      <c r="D186" s="62">
        <v>27.0</v>
      </c>
      <c r="E186" s="62">
        <v>7.7</v>
      </c>
      <c r="F186" s="63">
        <f t="shared" si="1"/>
        <v>0.2851851852</v>
      </c>
      <c r="G186" s="64">
        <v>2.9</v>
      </c>
      <c r="H186" s="64">
        <v>6.0</v>
      </c>
      <c r="I186" s="62">
        <v>47.9</v>
      </c>
      <c r="J186" s="64">
        <v>1.7</v>
      </c>
      <c r="K186" s="64">
        <v>4.0</v>
      </c>
      <c r="L186" s="62">
        <v>41.0</v>
      </c>
      <c r="M186" s="62">
        <v>0.3</v>
      </c>
      <c r="N186" s="62">
        <v>0.4</v>
      </c>
      <c r="O186" s="62">
        <v>85.7</v>
      </c>
      <c r="P186" s="64">
        <v>1.3</v>
      </c>
      <c r="Q186" s="64">
        <v>5.6</v>
      </c>
      <c r="R186" s="64">
        <v>6.8</v>
      </c>
      <c r="S186" s="64">
        <v>2.9</v>
      </c>
      <c r="T186" s="64">
        <v>0.5</v>
      </c>
      <c r="U186" s="64">
        <v>1.0</v>
      </c>
      <c r="V186" s="64">
        <v>0.8</v>
      </c>
      <c r="W186" s="62">
        <v>14.9</v>
      </c>
    </row>
    <row r="187">
      <c r="A187" s="61" t="s">
        <v>394</v>
      </c>
      <c r="B187" s="61" t="s">
        <v>113</v>
      </c>
      <c r="C187" s="62">
        <v>41.0</v>
      </c>
      <c r="D187" s="62">
        <v>25.1</v>
      </c>
      <c r="E187" s="62">
        <v>7.7</v>
      </c>
      <c r="F187" s="63">
        <f t="shared" si="1"/>
        <v>0.3067729084</v>
      </c>
      <c r="G187" s="64">
        <v>3.0</v>
      </c>
      <c r="H187" s="64">
        <v>6.4</v>
      </c>
      <c r="I187" s="62">
        <v>46.0</v>
      </c>
      <c r="J187" s="64">
        <v>0.9</v>
      </c>
      <c r="K187" s="64">
        <v>3.0</v>
      </c>
      <c r="L187" s="62">
        <v>29.8</v>
      </c>
      <c r="M187" s="62">
        <v>0.9</v>
      </c>
      <c r="N187" s="62">
        <v>1.2</v>
      </c>
      <c r="O187" s="62">
        <v>77.1</v>
      </c>
      <c r="P187" s="64">
        <v>1.2</v>
      </c>
      <c r="Q187" s="64">
        <v>1.9</v>
      </c>
      <c r="R187" s="64">
        <v>3.1</v>
      </c>
      <c r="S187" s="64">
        <v>1.8</v>
      </c>
      <c r="T187" s="64">
        <v>0.6</v>
      </c>
      <c r="U187" s="64">
        <v>0.3</v>
      </c>
      <c r="V187" s="64">
        <v>0.6</v>
      </c>
      <c r="W187" s="62">
        <v>9.1</v>
      </c>
    </row>
    <row r="188">
      <c r="A188" s="61" t="s">
        <v>410</v>
      </c>
      <c r="B188" s="61" t="s">
        <v>91</v>
      </c>
      <c r="C188" s="62">
        <v>44.0</v>
      </c>
      <c r="D188" s="62">
        <v>18.8</v>
      </c>
      <c r="E188" s="62">
        <v>7.7</v>
      </c>
      <c r="F188" s="63">
        <f t="shared" si="1"/>
        <v>0.4095744681</v>
      </c>
      <c r="G188" s="64">
        <v>2.7</v>
      </c>
      <c r="H188" s="64">
        <v>7.0</v>
      </c>
      <c r="I188" s="62">
        <v>39.0</v>
      </c>
      <c r="J188" s="64">
        <v>1.1</v>
      </c>
      <c r="K188" s="64">
        <v>3.5</v>
      </c>
      <c r="L188" s="62">
        <v>31.4</v>
      </c>
      <c r="M188" s="62">
        <v>1.1</v>
      </c>
      <c r="N188" s="62">
        <v>1.3</v>
      </c>
      <c r="O188" s="62">
        <v>83.1</v>
      </c>
      <c r="P188" s="64">
        <v>0.7</v>
      </c>
      <c r="Q188" s="64">
        <v>2.7</v>
      </c>
      <c r="R188" s="64">
        <v>3.4</v>
      </c>
      <c r="S188" s="64">
        <v>1.5</v>
      </c>
      <c r="T188" s="64">
        <v>0.6</v>
      </c>
      <c r="U188" s="64">
        <v>0.2</v>
      </c>
      <c r="V188" s="64">
        <v>1.3</v>
      </c>
      <c r="W188" s="62">
        <v>7.5</v>
      </c>
    </row>
    <row r="189">
      <c r="A189" s="61" t="s">
        <v>533</v>
      </c>
      <c r="B189" s="61" t="s">
        <v>87</v>
      </c>
      <c r="C189" s="62">
        <v>37.0</v>
      </c>
      <c r="D189" s="62">
        <v>16.0</v>
      </c>
      <c r="E189" s="62">
        <v>7.5</v>
      </c>
      <c r="F189" s="63">
        <f t="shared" si="1"/>
        <v>0.46875</v>
      </c>
      <c r="G189" s="64">
        <v>3.0</v>
      </c>
      <c r="H189" s="64">
        <v>5.2</v>
      </c>
      <c r="I189" s="62">
        <v>57.5</v>
      </c>
      <c r="J189" s="62">
        <v>0.0</v>
      </c>
      <c r="K189" s="64">
        <v>0.2</v>
      </c>
      <c r="L189" s="62">
        <v>14.3</v>
      </c>
      <c r="M189" s="62">
        <v>1.5</v>
      </c>
      <c r="N189" s="62">
        <v>2.4</v>
      </c>
      <c r="O189" s="62">
        <v>61.4</v>
      </c>
      <c r="P189" s="64">
        <v>2.8</v>
      </c>
      <c r="Q189" s="64">
        <v>4.2</v>
      </c>
      <c r="R189" s="64">
        <v>7.0</v>
      </c>
      <c r="S189" s="64">
        <v>1.4</v>
      </c>
      <c r="T189" s="64">
        <v>0.5</v>
      </c>
      <c r="U189" s="64">
        <v>0.9</v>
      </c>
      <c r="V189" s="64">
        <v>1.0</v>
      </c>
      <c r="W189" s="62">
        <v>13.1</v>
      </c>
    </row>
    <row r="190">
      <c r="A190" s="61" t="s">
        <v>287</v>
      </c>
      <c r="B190" s="61" t="s">
        <v>102</v>
      </c>
      <c r="C190" s="62">
        <v>43.0</v>
      </c>
      <c r="D190" s="62">
        <v>15.5</v>
      </c>
      <c r="E190" s="62">
        <v>7.5</v>
      </c>
      <c r="F190" s="63">
        <f t="shared" si="1"/>
        <v>0.4838709677</v>
      </c>
      <c r="G190" s="64">
        <v>2.8</v>
      </c>
      <c r="H190" s="64">
        <v>5.9</v>
      </c>
      <c r="I190" s="62">
        <v>48.4</v>
      </c>
      <c r="J190" s="64">
        <v>1.1</v>
      </c>
      <c r="K190" s="64">
        <v>2.6</v>
      </c>
      <c r="L190" s="62">
        <v>42.9</v>
      </c>
      <c r="M190" s="62">
        <v>0.7</v>
      </c>
      <c r="N190" s="62">
        <v>0.7</v>
      </c>
      <c r="O190" s="62">
        <v>90.6</v>
      </c>
      <c r="P190" s="64">
        <v>0.1</v>
      </c>
      <c r="Q190" s="64">
        <v>1.4</v>
      </c>
      <c r="R190" s="64">
        <v>1.5</v>
      </c>
      <c r="S190" s="64">
        <v>2.7</v>
      </c>
      <c r="T190" s="64">
        <v>0.5</v>
      </c>
      <c r="U190" s="64">
        <v>0.2</v>
      </c>
      <c r="V190" s="64">
        <v>0.9</v>
      </c>
      <c r="W190" s="62">
        <v>8.4</v>
      </c>
    </row>
    <row r="191">
      <c r="A191" s="61" t="s">
        <v>292</v>
      </c>
      <c r="B191" s="61" t="s">
        <v>88</v>
      </c>
      <c r="C191" s="62">
        <v>49.0</v>
      </c>
      <c r="D191" s="62">
        <v>29.2</v>
      </c>
      <c r="E191" s="62">
        <v>7.4</v>
      </c>
      <c r="F191" s="63">
        <f t="shared" si="1"/>
        <v>0.2534246575</v>
      </c>
      <c r="G191" s="64">
        <v>2.9</v>
      </c>
      <c r="H191" s="64">
        <v>6.8</v>
      </c>
      <c r="I191" s="62">
        <v>42.6</v>
      </c>
      <c r="J191" s="64">
        <v>0.9</v>
      </c>
      <c r="K191" s="64">
        <v>2.8</v>
      </c>
      <c r="L191" s="62">
        <v>30.2</v>
      </c>
      <c r="M191" s="62">
        <v>0.8</v>
      </c>
      <c r="N191" s="62">
        <v>1.0</v>
      </c>
      <c r="O191" s="62">
        <v>83.3</v>
      </c>
      <c r="P191" s="64">
        <v>1.3</v>
      </c>
      <c r="Q191" s="64">
        <v>5.6</v>
      </c>
      <c r="R191" s="64">
        <v>6.9</v>
      </c>
      <c r="S191" s="64">
        <v>3.0</v>
      </c>
      <c r="T191" s="64">
        <v>0.8</v>
      </c>
      <c r="U191" s="64">
        <v>0.3</v>
      </c>
      <c r="V191" s="64">
        <v>1.2</v>
      </c>
      <c r="W191" s="62">
        <v>13.1</v>
      </c>
    </row>
    <row r="192">
      <c r="A192" s="61" t="s">
        <v>391</v>
      </c>
      <c r="B192" s="61" t="s">
        <v>116</v>
      </c>
      <c r="C192" s="62">
        <v>34.0</v>
      </c>
      <c r="D192" s="62">
        <v>20.1</v>
      </c>
      <c r="E192" s="62">
        <v>7.4</v>
      </c>
      <c r="F192" s="63">
        <f t="shared" si="1"/>
        <v>0.368159204</v>
      </c>
      <c r="G192" s="64">
        <v>2.5</v>
      </c>
      <c r="H192" s="64">
        <v>5.4</v>
      </c>
      <c r="I192" s="62">
        <v>45.9</v>
      </c>
      <c r="J192" s="64">
        <v>1.6</v>
      </c>
      <c r="K192" s="64">
        <v>4.0</v>
      </c>
      <c r="L192" s="62">
        <v>41.2</v>
      </c>
      <c r="M192" s="62">
        <v>0.7</v>
      </c>
      <c r="N192" s="62">
        <v>1.1</v>
      </c>
      <c r="O192" s="62">
        <v>64.9</v>
      </c>
      <c r="P192" s="64">
        <v>1.0</v>
      </c>
      <c r="Q192" s="64">
        <v>3.6</v>
      </c>
      <c r="R192" s="64">
        <v>4.5</v>
      </c>
      <c r="S192" s="64">
        <v>1.3</v>
      </c>
      <c r="T192" s="64">
        <v>0.3</v>
      </c>
      <c r="U192" s="64">
        <v>0.3</v>
      </c>
      <c r="V192" s="64">
        <v>0.6</v>
      </c>
      <c r="W192" s="62">
        <v>9.8</v>
      </c>
    </row>
    <row r="193">
      <c r="A193" s="61" t="s">
        <v>398</v>
      </c>
      <c r="B193" s="61" t="s">
        <v>106</v>
      </c>
      <c r="C193" s="62">
        <v>40.0</v>
      </c>
      <c r="D193" s="62">
        <v>18.5</v>
      </c>
      <c r="E193" s="62">
        <v>7.4</v>
      </c>
      <c r="F193" s="63">
        <f t="shared" si="1"/>
        <v>0.4</v>
      </c>
      <c r="G193" s="64">
        <v>2.6</v>
      </c>
      <c r="H193" s="64">
        <v>5.7</v>
      </c>
      <c r="I193" s="62">
        <v>44.7</v>
      </c>
      <c r="J193" s="64">
        <v>0.8</v>
      </c>
      <c r="K193" s="64">
        <v>2.2</v>
      </c>
      <c r="L193" s="62">
        <v>37.1</v>
      </c>
      <c r="M193" s="62">
        <v>1.4</v>
      </c>
      <c r="N193" s="62">
        <v>1.8</v>
      </c>
      <c r="O193" s="62">
        <v>78.1</v>
      </c>
      <c r="P193" s="64">
        <v>1.0</v>
      </c>
      <c r="Q193" s="64">
        <v>2.6</v>
      </c>
      <c r="R193" s="64">
        <v>3.5</v>
      </c>
      <c r="S193" s="64">
        <v>2.0</v>
      </c>
      <c r="T193" s="64">
        <v>0.7</v>
      </c>
      <c r="U193" s="64">
        <v>0.2</v>
      </c>
      <c r="V193" s="64">
        <v>1.0</v>
      </c>
      <c r="W193" s="62">
        <v>9.1</v>
      </c>
    </row>
    <row r="194">
      <c r="A194" s="61" t="s">
        <v>593</v>
      </c>
      <c r="B194" s="61" t="s">
        <v>100</v>
      </c>
      <c r="C194" s="62">
        <v>50.0</v>
      </c>
      <c r="D194" s="62">
        <v>18.1</v>
      </c>
      <c r="E194" s="62">
        <v>7.3</v>
      </c>
      <c r="F194" s="63">
        <f t="shared" si="1"/>
        <v>0.4033149171</v>
      </c>
      <c r="G194" s="64">
        <v>2.7</v>
      </c>
      <c r="H194" s="64">
        <v>5.7</v>
      </c>
      <c r="I194" s="62">
        <v>47.7</v>
      </c>
      <c r="J194" s="64">
        <v>1.2</v>
      </c>
      <c r="K194" s="64">
        <v>3.2</v>
      </c>
      <c r="L194" s="62">
        <v>37.0</v>
      </c>
      <c r="M194" s="62">
        <v>0.6</v>
      </c>
      <c r="N194" s="62">
        <v>1.0</v>
      </c>
      <c r="O194" s="62">
        <v>66.7</v>
      </c>
      <c r="P194" s="64">
        <v>0.4</v>
      </c>
      <c r="Q194" s="64">
        <v>2.1</v>
      </c>
      <c r="R194" s="64">
        <v>2.5</v>
      </c>
      <c r="S194" s="64">
        <v>1.8</v>
      </c>
      <c r="T194" s="64">
        <v>0.5</v>
      </c>
      <c r="U194" s="64">
        <v>0.2</v>
      </c>
      <c r="V194" s="64">
        <v>0.7</v>
      </c>
      <c r="W194" s="62">
        <v>8.3</v>
      </c>
    </row>
    <row r="195">
      <c r="A195" s="61" t="s">
        <v>279</v>
      </c>
      <c r="B195" s="61" t="s">
        <v>88</v>
      </c>
      <c r="C195" s="62">
        <v>45.0</v>
      </c>
      <c r="D195" s="62">
        <v>20.2</v>
      </c>
      <c r="E195" s="62">
        <v>7.3</v>
      </c>
      <c r="F195" s="63">
        <f t="shared" si="1"/>
        <v>0.3613861386</v>
      </c>
      <c r="G195" s="64">
        <v>2.5</v>
      </c>
      <c r="H195" s="64">
        <v>6.4</v>
      </c>
      <c r="I195" s="62">
        <v>39.5</v>
      </c>
      <c r="J195" s="64">
        <v>1.7</v>
      </c>
      <c r="K195" s="64">
        <v>4.7</v>
      </c>
      <c r="L195" s="62">
        <v>36.3</v>
      </c>
      <c r="M195" s="62">
        <v>0.5</v>
      </c>
      <c r="N195" s="62">
        <v>0.8</v>
      </c>
      <c r="O195" s="62">
        <v>70.6</v>
      </c>
      <c r="P195" s="64">
        <v>0.3</v>
      </c>
      <c r="Q195" s="64">
        <v>1.6</v>
      </c>
      <c r="R195" s="64">
        <v>2.0</v>
      </c>
      <c r="S195" s="64">
        <v>1.2</v>
      </c>
      <c r="T195" s="64">
        <v>0.7</v>
      </c>
      <c r="U195" s="64">
        <v>0.1</v>
      </c>
      <c r="V195" s="64">
        <v>0.5</v>
      </c>
      <c r="W195" s="62">
        <v>6.6</v>
      </c>
    </row>
    <row r="196">
      <c r="A196" s="61" t="s">
        <v>458</v>
      </c>
      <c r="B196" s="61" t="s">
        <v>87</v>
      </c>
      <c r="C196" s="62">
        <v>47.0</v>
      </c>
      <c r="D196" s="62">
        <v>24.3</v>
      </c>
      <c r="E196" s="62">
        <v>7.0</v>
      </c>
      <c r="F196" s="63">
        <f t="shared" si="1"/>
        <v>0.2880658436</v>
      </c>
      <c r="G196" s="64">
        <v>2.4</v>
      </c>
      <c r="H196" s="64">
        <v>6.3</v>
      </c>
      <c r="I196" s="62">
        <v>38.7</v>
      </c>
      <c r="J196" s="64">
        <v>1.9</v>
      </c>
      <c r="K196" s="64">
        <v>5.1</v>
      </c>
      <c r="L196" s="62">
        <v>36.4</v>
      </c>
      <c r="M196" s="62">
        <v>0.3</v>
      </c>
      <c r="N196" s="62">
        <v>0.4</v>
      </c>
      <c r="O196" s="62">
        <v>65.0</v>
      </c>
      <c r="P196" s="64">
        <v>0.8</v>
      </c>
      <c r="Q196" s="64">
        <v>3.7</v>
      </c>
      <c r="R196" s="64">
        <v>4.5</v>
      </c>
      <c r="S196" s="64">
        <v>2.9</v>
      </c>
      <c r="T196" s="64">
        <v>0.7</v>
      </c>
      <c r="U196" s="64">
        <v>0.6</v>
      </c>
      <c r="V196" s="64">
        <v>1.0</v>
      </c>
      <c r="W196" s="62">
        <v>10.6</v>
      </c>
    </row>
    <row r="197">
      <c r="A197" s="61" t="s">
        <v>162</v>
      </c>
      <c r="B197" s="61" t="s">
        <v>99</v>
      </c>
      <c r="C197" s="62">
        <v>50.0</v>
      </c>
      <c r="D197" s="62">
        <v>18.6</v>
      </c>
      <c r="E197" s="62">
        <v>7.0</v>
      </c>
      <c r="F197" s="63">
        <f t="shared" si="1"/>
        <v>0.376344086</v>
      </c>
      <c r="G197" s="64">
        <v>2.6</v>
      </c>
      <c r="H197" s="64">
        <v>5.7</v>
      </c>
      <c r="I197" s="62">
        <v>44.9</v>
      </c>
      <c r="J197" s="64">
        <v>0.7</v>
      </c>
      <c r="K197" s="64">
        <v>1.8</v>
      </c>
      <c r="L197" s="62">
        <v>35.9</v>
      </c>
      <c r="M197" s="62">
        <v>1.2</v>
      </c>
      <c r="N197" s="62">
        <v>1.6</v>
      </c>
      <c r="O197" s="62">
        <v>73.2</v>
      </c>
      <c r="P197" s="64">
        <v>0.8</v>
      </c>
      <c r="Q197" s="64">
        <v>2.8</v>
      </c>
      <c r="R197" s="64">
        <v>3.5</v>
      </c>
      <c r="S197" s="64">
        <v>1.4</v>
      </c>
      <c r="T197" s="64">
        <v>0.4</v>
      </c>
      <c r="U197" s="64">
        <v>0.4</v>
      </c>
      <c r="V197" s="64">
        <v>0.7</v>
      </c>
      <c r="W197" s="62">
        <v>8.4</v>
      </c>
    </row>
    <row r="198">
      <c r="A198" s="61" t="s">
        <v>272</v>
      </c>
      <c r="B198" s="61" t="s">
        <v>99</v>
      </c>
      <c r="C198" s="62">
        <v>48.0</v>
      </c>
      <c r="D198" s="62">
        <v>17.9</v>
      </c>
      <c r="E198" s="62">
        <v>7.0</v>
      </c>
      <c r="F198" s="63">
        <f t="shared" si="1"/>
        <v>0.3910614525</v>
      </c>
      <c r="G198" s="64">
        <v>2.6</v>
      </c>
      <c r="H198" s="64">
        <v>5.6</v>
      </c>
      <c r="I198" s="62">
        <v>47.4</v>
      </c>
      <c r="J198" s="64">
        <v>0.7</v>
      </c>
      <c r="K198" s="64">
        <v>2.1</v>
      </c>
      <c r="L198" s="62">
        <v>33.0</v>
      </c>
      <c r="M198" s="62">
        <v>1.0</v>
      </c>
      <c r="N198" s="62">
        <v>1.4</v>
      </c>
      <c r="O198" s="62">
        <v>69.6</v>
      </c>
      <c r="P198" s="64">
        <v>0.6</v>
      </c>
      <c r="Q198" s="64">
        <v>2.2</v>
      </c>
      <c r="R198" s="64">
        <v>2.8</v>
      </c>
      <c r="S198" s="64">
        <v>1.0</v>
      </c>
      <c r="T198" s="64">
        <v>0.5</v>
      </c>
      <c r="U198" s="64">
        <v>0.9</v>
      </c>
      <c r="V198" s="64">
        <v>0.6</v>
      </c>
      <c r="W198" s="62">
        <v>8.3</v>
      </c>
    </row>
    <row r="199">
      <c r="A199" s="61" t="s">
        <v>60</v>
      </c>
      <c r="B199" s="61" t="s">
        <v>88</v>
      </c>
      <c r="C199" s="62">
        <v>43.0</v>
      </c>
      <c r="D199" s="62">
        <v>18.9</v>
      </c>
      <c r="E199" s="62">
        <v>7.0</v>
      </c>
      <c r="F199" s="63">
        <f t="shared" si="1"/>
        <v>0.3703703704</v>
      </c>
      <c r="G199" s="64">
        <v>2.9</v>
      </c>
      <c r="H199" s="64">
        <v>6.3</v>
      </c>
      <c r="I199" s="62">
        <v>46.7</v>
      </c>
      <c r="J199" s="64">
        <v>0.3</v>
      </c>
      <c r="K199" s="64">
        <v>1.5</v>
      </c>
      <c r="L199" s="62">
        <v>23.8</v>
      </c>
      <c r="M199" s="62">
        <v>0.8</v>
      </c>
      <c r="N199" s="62">
        <v>1.3</v>
      </c>
      <c r="O199" s="62">
        <v>61.1</v>
      </c>
      <c r="P199" s="64">
        <v>2.3</v>
      </c>
      <c r="Q199" s="64">
        <v>3.4</v>
      </c>
      <c r="R199" s="64">
        <v>5.7</v>
      </c>
      <c r="S199" s="64">
        <v>1.3</v>
      </c>
      <c r="T199" s="64">
        <v>0.6</v>
      </c>
      <c r="U199" s="64">
        <v>0.7</v>
      </c>
      <c r="V199" s="64">
        <v>1.0</v>
      </c>
      <c r="W199" s="62">
        <v>10.3</v>
      </c>
    </row>
    <row r="200">
      <c r="A200" s="61" t="s">
        <v>629</v>
      </c>
      <c r="B200" s="61" t="s">
        <v>90</v>
      </c>
      <c r="C200" s="62">
        <v>45.0</v>
      </c>
      <c r="D200" s="62">
        <v>17.9</v>
      </c>
      <c r="E200" s="62">
        <v>6.9</v>
      </c>
      <c r="F200" s="63">
        <f t="shared" si="1"/>
        <v>0.3854748603</v>
      </c>
      <c r="G200" s="64">
        <v>2.4</v>
      </c>
      <c r="H200" s="64">
        <v>5.4</v>
      </c>
      <c r="I200" s="62">
        <v>45.6</v>
      </c>
      <c r="J200" s="64">
        <v>0.7</v>
      </c>
      <c r="K200" s="64">
        <v>2.3</v>
      </c>
      <c r="L200" s="62">
        <v>30.5</v>
      </c>
      <c r="M200" s="62">
        <v>1.3</v>
      </c>
      <c r="N200" s="62">
        <v>1.9</v>
      </c>
      <c r="O200" s="62">
        <v>68.6</v>
      </c>
      <c r="P200" s="64">
        <v>0.8</v>
      </c>
      <c r="Q200" s="64">
        <v>4.4</v>
      </c>
      <c r="R200" s="64">
        <v>5.2</v>
      </c>
      <c r="S200" s="64">
        <v>1.0</v>
      </c>
      <c r="T200" s="64">
        <v>0.3</v>
      </c>
      <c r="U200" s="64">
        <v>0.7</v>
      </c>
      <c r="V200" s="64">
        <v>1.1</v>
      </c>
      <c r="W200" s="62">
        <v>9.6</v>
      </c>
    </row>
    <row r="201">
      <c r="A201" s="61" t="s">
        <v>82</v>
      </c>
      <c r="B201" s="61" t="s">
        <v>94</v>
      </c>
      <c r="C201" s="62">
        <v>49.0</v>
      </c>
      <c r="D201" s="62">
        <v>23.1</v>
      </c>
      <c r="E201" s="62">
        <v>6.9</v>
      </c>
      <c r="F201" s="63">
        <f t="shared" si="1"/>
        <v>0.2987012987</v>
      </c>
      <c r="G201" s="64">
        <v>2.5</v>
      </c>
      <c r="H201" s="64">
        <v>5.8</v>
      </c>
      <c r="I201" s="62">
        <v>42.6</v>
      </c>
      <c r="J201" s="64">
        <v>1.4</v>
      </c>
      <c r="K201" s="64">
        <v>3.9</v>
      </c>
      <c r="L201" s="62">
        <v>36.5</v>
      </c>
      <c r="M201" s="62">
        <v>0.5</v>
      </c>
      <c r="N201" s="62">
        <v>0.7</v>
      </c>
      <c r="O201" s="62">
        <v>74.3</v>
      </c>
      <c r="P201" s="64">
        <v>0.4</v>
      </c>
      <c r="Q201" s="64">
        <v>1.4</v>
      </c>
      <c r="R201" s="64">
        <v>1.8</v>
      </c>
      <c r="S201" s="64">
        <v>2.6</v>
      </c>
      <c r="T201" s="64">
        <v>0.9</v>
      </c>
      <c r="U201" s="64">
        <v>0.5</v>
      </c>
      <c r="V201" s="64">
        <v>0.9</v>
      </c>
      <c r="W201" s="62">
        <v>8.2</v>
      </c>
    </row>
    <row r="202">
      <c r="A202" s="61" t="s">
        <v>293</v>
      </c>
      <c r="B202" s="61" t="s">
        <v>88</v>
      </c>
      <c r="C202" s="62">
        <v>48.0</v>
      </c>
      <c r="D202" s="62">
        <v>25.6</v>
      </c>
      <c r="E202" s="62">
        <v>6.9</v>
      </c>
      <c r="F202" s="63">
        <f t="shared" si="1"/>
        <v>0.26953125</v>
      </c>
      <c r="G202" s="64">
        <v>2.8</v>
      </c>
      <c r="H202" s="64">
        <v>4.5</v>
      </c>
      <c r="I202" s="62">
        <v>60.6</v>
      </c>
      <c r="J202" s="62">
        <v>0.0</v>
      </c>
      <c r="K202" s="64">
        <v>0.1</v>
      </c>
      <c r="L202" s="62">
        <v>33.3</v>
      </c>
      <c r="M202" s="62">
        <v>1.4</v>
      </c>
      <c r="N202" s="62">
        <v>1.9</v>
      </c>
      <c r="O202" s="62">
        <v>69.9</v>
      </c>
      <c r="P202" s="64">
        <v>3.4</v>
      </c>
      <c r="Q202" s="64">
        <v>5.3</v>
      </c>
      <c r="R202" s="64">
        <v>8.8</v>
      </c>
      <c r="S202" s="64">
        <v>2.0</v>
      </c>
      <c r="T202" s="64">
        <v>1.1</v>
      </c>
      <c r="U202" s="64">
        <v>1.1</v>
      </c>
      <c r="V202" s="64">
        <v>1.1</v>
      </c>
      <c r="W202" s="62">
        <v>16.4</v>
      </c>
    </row>
    <row r="203">
      <c r="A203" s="61" t="s">
        <v>327</v>
      </c>
      <c r="B203" s="61" t="s">
        <v>84</v>
      </c>
      <c r="C203" s="62">
        <v>37.0</v>
      </c>
      <c r="D203" s="62">
        <v>13.8</v>
      </c>
      <c r="E203" s="62">
        <v>6.9</v>
      </c>
      <c r="F203" s="63">
        <f t="shared" si="1"/>
        <v>0.5</v>
      </c>
      <c r="G203" s="64">
        <v>2.8</v>
      </c>
      <c r="H203" s="64">
        <v>4.2</v>
      </c>
      <c r="I203" s="62">
        <v>65.0</v>
      </c>
      <c r="J203" s="62">
        <v>0.0</v>
      </c>
      <c r="K203" s="64">
        <v>0.1</v>
      </c>
      <c r="L203" s="62">
        <v>0.0</v>
      </c>
      <c r="M203" s="62">
        <v>1.4</v>
      </c>
      <c r="N203" s="62">
        <v>1.9</v>
      </c>
      <c r="O203" s="62">
        <v>71.4</v>
      </c>
      <c r="P203" s="64">
        <v>1.5</v>
      </c>
      <c r="Q203" s="64">
        <v>2.6</v>
      </c>
      <c r="R203" s="64">
        <v>4.2</v>
      </c>
      <c r="S203" s="64">
        <v>0.9</v>
      </c>
      <c r="T203" s="64">
        <v>0.6</v>
      </c>
      <c r="U203" s="64">
        <v>1.2</v>
      </c>
      <c r="V203" s="64">
        <v>0.7</v>
      </c>
      <c r="W203" s="62">
        <v>11.0</v>
      </c>
    </row>
    <row r="204">
      <c r="A204" s="61" t="s">
        <v>280</v>
      </c>
      <c r="B204" s="61" t="s">
        <v>102</v>
      </c>
      <c r="C204" s="62">
        <v>41.0</v>
      </c>
      <c r="D204" s="62">
        <v>23.9</v>
      </c>
      <c r="E204" s="62">
        <v>6.9</v>
      </c>
      <c r="F204" s="63">
        <f t="shared" si="1"/>
        <v>0.2887029289</v>
      </c>
      <c r="G204" s="64">
        <v>2.8</v>
      </c>
      <c r="H204" s="64">
        <v>6.7</v>
      </c>
      <c r="I204" s="62">
        <v>41.3</v>
      </c>
      <c r="J204" s="64">
        <v>0.5</v>
      </c>
      <c r="K204" s="64">
        <v>1.7</v>
      </c>
      <c r="L204" s="62">
        <v>28.6</v>
      </c>
      <c r="M204" s="62">
        <v>0.8</v>
      </c>
      <c r="N204" s="62">
        <v>1.2</v>
      </c>
      <c r="O204" s="62">
        <v>66.0</v>
      </c>
      <c r="P204" s="64">
        <v>0.3</v>
      </c>
      <c r="Q204" s="64">
        <v>2.5</v>
      </c>
      <c r="R204" s="64">
        <v>2.8</v>
      </c>
      <c r="S204" s="64">
        <v>4.8</v>
      </c>
      <c r="T204" s="64">
        <v>0.9</v>
      </c>
      <c r="U204" s="64">
        <v>0.5</v>
      </c>
      <c r="V204" s="64">
        <v>1.2</v>
      </c>
      <c r="W204" s="62">
        <v>10.2</v>
      </c>
    </row>
    <row r="205">
      <c r="A205" s="61" t="s">
        <v>490</v>
      </c>
      <c r="B205" s="61" t="s">
        <v>97</v>
      </c>
      <c r="C205" s="62">
        <v>49.0</v>
      </c>
      <c r="D205" s="62">
        <v>21.1</v>
      </c>
      <c r="E205" s="62">
        <v>6.8</v>
      </c>
      <c r="F205" s="63">
        <f t="shared" si="1"/>
        <v>0.3222748815</v>
      </c>
      <c r="G205" s="64">
        <v>2.6</v>
      </c>
      <c r="H205" s="64">
        <v>5.1</v>
      </c>
      <c r="I205" s="62">
        <v>51.4</v>
      </c>
      <c r="J205" s="64">
        <v>1.1</v>
      </c>
      <c r="K205" s="64">
        <v>2.7</v>
      </c>
      <c r="L205" s="62">
        <v>42.3</v>
      </c>
      <c r="M205" s="62">
        <v>0.4</v>
      </c>
      <c r="N205" s="62">
        <v>0.5</v>
      </c>
      <c r="O205" s="62">
        <v>83.3</v>
      </c>
      <c r="P205" s="64">
        <v>0.6</v>
      </c>
      <c r="Q205" s="64">
        <v>1.7</v>
      </c>
      <c r="R205" s="64">
        <v>2.3</v>
      </c>
      <c r="S205" s="64">
        <v>1.4</v>
      </c>
      <c r="T205" s="64">
        <v>0.7</v>
      </c>
      <c r="U205" s="64">
        <v>0.4</v>
      </c>
      <c r="V205" s="64">
        <v>0.5</v>
      </c>
      <c r="W205" s="62">
        <v>8.6</v>
      </c>
    </row>
    <row r="206">
      <c r="A206" s="61" t="s">
        <v>187</v>
      </c>
      <c r="B206" s="61" t="s">
        <v>110</v>
      </c>
      <c r="C206" s="62">
        <v>48.0</v>
      </c>
      <c r="D206" s="62">
        <v>23.6</v>
      </c>
      <c r="E206" s="62">
        <v>6.7</v>
      </c>
      <c r="F206" s="63">
        <f t="shared" si="1"/>
        <v>0.2838983051</v>
      </c>
      <c r="G206" s="64">
        <v>2.5</v>
      </c>
      <c r="H206" s="64">
        <v>6.0</v>
      </c>
      <c r="I206" s="62">
        <v>41.6</v>
      </c>
      <c r="J206" s="64">
        <v>0.7</v>
      </c>
      <c r="K206" s="64">
        <v>2.5</v>
      </c>
      <c r="L206" s="62">
        <v>27.5</v>
      </c>
      <c r="M206" s="62">
        <v>1.1</v>
      </c>
      <c r="N206" s="62">
        <v>1.5</v>
      </c>
      <c r="O206" s="62">
        <v>71.8</v>
      </c>
      <c r="P206" s="64">
        <v>1.8</v>
      </c>
      <c r="Q206" s="64">
        <v>2.9</v>
      </c>
      <c r="R206" s="64">
        <v>4.7</v>
      </c>
      <c r="S206" s="64">
        <v>1.0</v>
      </c>
      <c r="T206" s="64">
        <v>1.1</v>
      </c>
      <c r="U206" s="64">
        <v>0.5</v>
      </c>
      <c r="V206" s="64">
        <v>1.1</v>
      </c>
      <c r="W206" s="62">
        <v>8.9</v>
      </c>
    </row>
    <row r="207">
      <c r="A207" s="61" t="s">
        <v>299</v>
      </c>
      <c r="B207" s="61" t="s">
        <v>107</v>
      </c>
      <c r="C207" s="62">
        <v>35.0</v>
      </c>
      <c r="D207" s="62">
        <v>13.8</v>
      </c>
      <c r="E207" s="62">
        <v>6.7</v>
      </c>
      <c r="F207" s="63">
        <f t="shared" si="1"/>
        <v>0.4855072464</v>
      </c>
      <c r="G207" s="64">
        <v>2.8</v>
      </c>
      <c r="H207" s="64">
        <v>4.1</v>
      </c>
      <c r="I207" s="62">
        <v>68.8</v>
      </c>
      <c r="J207" s="62">
        <v>0.0</v>
      </c>
      <c r="K207" s="62">
        <v>0.0</v>
      </c>
      <c r="L207" s="62">
        <v>0.0</v>
      </c>
      <c r="M207" s="62">
        <v>1.0</v>
      </c>
      <c r="N207" s="62">
        <v>1.8</v>
      </c>
      <c r="O207" s="62">
        <v>57.1</v>
      </c>
      <c r="P207" s="64">
        <v>1.6</v>
      </c>
      <c r="Q207" s="64">
        <v>2.6</v>
      </c>
      <c r="R207" s="64">
        <v>4.2</v>
      </c>
      <c r="S207" s="64">
        <v>0.9</v>
      </c>
      <c r="T207" s="64">
        <v>0.3</v>
      </c>
      <c r="U207" s="64">
        <v>0.8</v>
      </c>
      <c r="V207" s="64">
        <v>0.7</v>
      </c>
      <c r="W207" s="62">
        <v>10.2</v>
      </c>
    </row>
    <row r="208">
      <c r="A208" s="61" t="s">
        <v>1380</v>
      </c>
      <c r="B208" s="61" t="s">
        <v>74</v>
      </c>
      <c r="C208" s="62">
        <v>36.0</v>
      </c>
      <c r="D208" s="62">
        <v>17.0</v>
      </c>
      <c r="E208" s="62">
        <v>6.6</v>
      </c>
      <c r="F208" s="63">
        <f t="shared" si="1"/>
        <v>0.3882352941</v>
      </c>
      <c r="G208" s="64">
        <v>2.4</v>
      </c>
      <c r="H208" s="64">
        <v>5.4</v>
      </c>
      <c r="I208" s="62">
        <v>44.1</v>
      </c>
      <c r="J208" s="64">
        <v>0.9</v>
      </c>
      <c r="K208" s="64">
        <v>2.4</v>
      </c>
      <c r="L208" s="62">
        <v>39.5</v>
      </c>
      <c r="M208" s="62">
        <v>0.9</v>
      </c>
      <c r="N208" s="62">
        <v>1.0</v>
      </c>
      <c r="O208" s="62">
        <v>86.1</v>
      </c>
      <c r="P208" s="64">
        <v>0.5</v>
      </c>
      <c r="Q208" s="64">
        <v>2.4</v>
      </c>
      <c r="R208" s="64">
        <v>2.9</v>
      </c>
      <c r="S208" s="64">
        <v>0.7</v>
      </c>
      <c r="T208" s="64">
        <v>0.3</v>
      </c>
      <c r="U208" s="64">
        <v>0.3</v>
      </c>
      <c r="V208" s="64">
        <v>0.5</v>
      </c>
      <c r="W208" s="62">
        <v>7.1</v>
      </c>
    </row>
    <row r="209">
      <c r="A209" s="61" t="s">
        <v>146</v>
      </c>
      <c r="B209" s="61" t="s">
        <v>73</v>
      </c>
      <c r="C209" s="62">
        <v>41.0</v>
      </c>
      <c r="D209" s="62">
        <v>19.7</v>
      </c>
      <c r="E209" s="62">
        <v>6.5</v>
      </c>
      <c r="F209" s="63">
        <f t="shared" si="1"/>
        <v>0.3299492386</v>
      </c>
      <c r="G209" s="64">
        <v>2.7</v>
      </c>
      <c r="H209" s="64">
        <v>4.4</v>
      </c>
      <c r="I209" s="62">
        <v>61.5</v>
      </c>
      <c r="J209" s="62">
        <v>0.0</v>
      </c>
      <c r="K209" s="64">
        <v>0.2</v>
      </c>
      <c r="L209" s="62">
        <v>20.0</v>
      </c>
      <c r="M209" s="62">
        <v>1.1</v>
      </c>
      <c r="N209" s="62">
        <v>1.7</v>
      </c>
      <c r="O209" s="62">
        <v>67.6</v>
      </c>
      <c r="P209" s="64">
        <v>2.3</v>
      </c>
      <c r="Q209" s="64">
        <v>3.7</v>
      </c>
      <c r="R209" s="64">
        <v>6.1</v>
      </c>
      <c r="S209" s="64">
        <v>1.6</v>
      </c>
      <c r="T209" s="64">
        <v>0.7</v>
      </c>
      <c r="U209" s="64">
        <v>1.5</v>
      </c>
      <c r="V209" s="64">
        <v>0.8</v>
      </c>
      <c r="W209" s="62">
        <v>13.4</v>
      </c>
    </row>
    <row r="210">
      <c r="A210" s="61" t="s">
        <v>306</v>
      </c>
      <c r="B210" s="61" t="s">
        <v>109</v>
      </c>
      <c r="C210" s="62">
        <v>45.0</v>
      </c>
      <c r="D210" s="62">
        <v>17.0</v>
      </c>
      <c r="E210" s="62">
        <v>6.4</v>
      </c>
      <c r="F210" s="63">
        <f t="shared" si="1"/>
        <v>0.3764705882</v>
      </c>
      <c r="G210" s="64">
        <v>2.3</v>
      </c>
      <c r="H210" s="64">
        <v>5.2</v>
      </c>
      <c r="I210" s="62">
        <v>44.4</v>
      </c>
      <c r="J210" s="64">
        <v>1.1</v>
      </c>
      <c r="K210" s="64">
        <v>2.9</v>
      </c>
      <c r="L210" s="62">
        <v>39.5</v>
      </c>
      <c r="M210" s="62">
        <v>0.7</v>
      </c>
      <c r="N210" s="62">
        <v>0.8</v>
      </c>
      <c r="O210" s="62">
        <v>91.2</v>
      </c>
      <c r="P210" s="64">
        <v>0.3</v>
      </c>
      <c r="Q210" s="64">
        <v>1.6</v>
      </c>
      <c r="R210" s="64">
        <v>1.8</v>
      </c>
      <c r="S210" s="64">
        <v>1.7</v>
      </c>
      <c r="T210" s="64">
        <v>0.5</v>
      </c>
      <c r="U210" s="64">
        <v>0.1</v>
      </c>
      <c r="V210" s="64">
        <v>0.8</v>
      </c>
      <c r="W210" s="62">
        <v>6.8</v>
      </c>
    </row>
    <row r="211">
      <c r="A211" s="61" t="s">
        <v>563</v>
      </c>
      <c r="B211" s="61" t="s">
        <v>113</v>
      </c>
      <c r="C211" s="62">
        <v>37.0</v>
      </c>
      <c r="D211" s="62">
        <v>17.3</v>
      </c>
      <c r="E211" s="62">
        <v>6.4</v>
      </c>
      <c r="F211" s="63">
        <f t="shared" si="1"/>
        <v>0.3699421965</v>
      </c>
      <c r="G211" s="64">
        <v>2.6</v>
      </c>
      <c r="H211" s="64">
        <v>4.9</v>
      </c>
      <c r="I211" s="62">
        <v>53.6</v>
      </c>
      <c r="J211" s="64">
        <v>0.4</v>
      </c>
      <c r="K211" s="64">
        <v>1.0</v>
      </c>
      <c r="L211" s="62">
        <v>39.5</v>
      </c>
      <c r="M211" s="62">
        <v>0.8</v>
      </c>
      <c r="N211" s="62">
        <v>1.1</v>
      </c>
      <c r="O211" s="62">
        <v>70.7</v>
      </c>
      <c r="P211" s="64">
        <v>1.5</v>
      </c>
      <c r="Q211" s="64">
        <v>2.1</v>
      </c>
      <c r="R211" s="64">
        <v>3.6</v>
      </c>
      <c r="S211" s="64">
        <v>1.0</v>
      </c>
      <c r="T211" s="64">
        <v>0.5</v>
      </c>
      <c r="U211" s="64">
        <v>0.9</v>
      </c>
      <c r="V211" s="64">
        <v>0.7</v>
      </c>
      <c r="W211" s="62">
        <v>9.2</v>
      </c>
    </row>
    <row r="212">
      <c r="A212" s="61" t="s">
        <v>95</v>
      </c>
      <c r="B212" s="61" t="s">
        <v>94</v>
      </c>
      <c r="C212" s="62">
        <v>49.0</v>
      </c>
      <c r="D212" s="62">
        <v>22.1</v>
      </c>
      <c r="E212" s="62">
        <v>6.2</v>
      </c>
      <c r="F212" s="63">
        <f t="shared" si="1"/>
        <v>0.2805429864</v>
      </c>
      <c r="G212" s="64">
        <v>2.4</v>
      </c>
      <c r="H212" s="64">
        <v>5.2</v>
      </c>
      <c r="I212" s="62">
        <v>46.3</v>
      </c>
      <c r="J212" s="64">
        <v>0.1</v>
      </c>
      <c r="K212" s="64">
        <v>0.6</v>
      </c>
      <c r="L212" s="62">
        <v>20.0</v>
      </c>
      <c r="M212" s="62">
        <v>1.3</v>
      </c>
      <c r="N212" s="62">
        <v>1.9</v>
      </c>
      <c r="O212" s="62">
        <v>67.4</v>
      </c>
      <c r="P212" s="64">
        <v>0.7</v>
      </c>
      <c r="Q212" s="64">
        <v>2.8</v>
      </c>
      <c r="R212" s="64">
        <v>3.5</v>
      </c>
      <c r="S212" s="64">
        <v>3.9</v>
      </c>
      <c r="T212" s="64">
        <v>0.8</v>
      </c>
      <c r="U212" s="64">
        <v>0.6</v>
      </c>
      <c r="V212" s="64">
        <v>1.3</v>
      </c>
      <c r="W212" s="62">
        <v>10.3</v>
      </c>
    </row>
    <row r="213">
      <c r="A213" s="61" t="s">
        <v>444</v>
      </c>
      <c r="B213" s="61" t="s">
        <v>96</v>
      </c>
      <c r="C213" s="62">
        <v>45.0</v>
      </c>
      <c r="D213" s="62">
        <v>14.9</v>
      </c>
      <c r="E213" s="62">
        <v>6.2</v>
      </c>
      <c r="F213" s="63">
        <f t="shared" si="1"/>
        <v>0.4161073826</v>
      </c>
      <c r="G213" s="64">
        <v>2.1</v>
      </c>
      <c r="H213" s="64">
        <v>4.6</v>
      </c>
      <c r="I213" s="62">
        <v>45.9</v>
      </c>
      <c r="J213" s="64">
        <v>1.1</v>
      </c>
      <c r="K213" s="64">
        <v>2.8</v>
      </c>
      <c r="L213" s="62">
        <v>40.3</v>
      </c>
      <c r="M213" s="62">
        <v>0.8</v>
      </c>
      <c r="N213" s="62">
        <v>0.9</v>
      </c>
      <c r="O213" s="62">
        <v>87.5</v>
      </c>
      <c r="P213" s="64">
        <v>0.1</v>
      </c>
      <c r="Q213" s="64">
        <v>1.1</v>
      </c>
      <c r="R213" s="64">
        <v>1.2</v>
      </c>
      <c r="S213" s="64">
        <v>2.3</v>
      </c>
      <c r="T213" s="64">
        <v>0.4</v>
      </c>
      <c r="U213" s="64">
        <v>0.1</v>
      </c>
      <c r="V213" s="64">
        <v>0.7</v>
      </c>
      <c r="W213" s="62">
        <v>6.9</v>
      </c>
    </row>
    <row r="214">
      <c r="A214" s="61" t="s">
        <v>158</v>
      </c>
      <c r="B214" s="61" t="s">
        <v>70</v>
      </c>
      <c r="C214" s="62">
        <v>44.0</v>
      </c>
      <c r="D214" s="62">
        <v>14.0</v>
      </c>
      <c r="E214" s="62">
        <v>6.1</v>
      </c>
      <c r="F214" s="63">
        <f t="shared" si="1"/>
        <v>0.4357142857</v>
      </c>
      <c r="G214" s="64">
        <v>2.1</v>
      </c>
      <c r="H214" s="64">
        <v>4.4</v>
      </c>
      <c r="I214" s="62">
        <v>47.7</v>
      </c>
      <c r="J214" s="64">
        <v>0.6</v>
      </c>
      <c r="K214" s="64">
        <v>2.0</v>
      </c>
      <c r="L214" s="62">
        <v>32.6</v>
      </c>
      <c r="M214" s="62">
        <v>1.3</v>
      </c>
      <c r="N214" s="62">
        <v>1.8</v>
      </c>
      <c r="O214" s="62">
        <v>75.3</v>
      </c>
      <c r="P214" s="64">
        <v>1.2</v>
      </c>
      <c r="Q214" s="64">
        <v>2.8</v>
      </c>
      <c r="R214" s="64">
        <v>4.0</v>
      </c>
      <c r="S214" s="64">
        <v>0.4</v>
      </c>
      <c r="T214" s="64">
        <v>0.3</v>
      </c>
      <c r="U214" s="64">
        <v>0.4</v>
      </c>
      <c r="V214" s="64">
        <v>0.5</v>
      </c>
      <c r="W214" s="62">
        <v>8.1</v>
      </c>
    </row>
    <row r="215">
      <c r="A215" s="61" t="s">
        <v>316</v>
      </c>
      <c r="B215" s="61" t="s">
        <v>109</v>
      </c>
      <c r="C215" s="62">
        <v>46.0</v>
      </c>
      <c r="D215" s="62">
        <v>16.6</v>
      </c>
      <c r="E215" s="62">
        <v>6.1</v>
      </c>
      <c r="F215" s="63">
        <f t="shared" si="1"/>
        <v>0.3674698795</v>
      </c>
      <c r="G215" s="64">
        <v>2.0</v>
      </c>
      <c r="H215" s="64">
        <v>4.0</v>
      </c>
      <c r="I215" s="62">
        <v>50.3</v>
      </c>
      <c r="J215" s="64">
        <v>0.3</v>
      </c>
      <c r="K215" s="64">
        <v>1.2</v>
      </c>
      <c r="L215" s="62">
        <v>28.1</v>
      </c>
      <c r="M215" s="62">
        <v>1.8</v>
      </c>
      <c r="N215" s="62">
        <v>2.1</v>
      </c>
      <c r="O215" s="62">
        <v>83.7</v>
      </c>
      <c r="P215" s="64">
        <v>0.6</v>
      </c>
      <c r="Q215" s="64">
        <v>1.5</v>
      </c>
      <c r="R215" s="64">
        <v>2.1</v>
      </c>
      <c r="S215" s="64">
        <v>0.7</v>
      </c>
      <c r="T215" s="64">
        <v>0.2</v>
      </c>
      <c r="U215" s="64">
        <v>0.5</v>
      </c>
      <c r="V215" s="64">
        <v>0.7</v>
      </c>
      <c r="W215" s="62">
        <v>6.5</v>
      </c>
    </row>
    <row r="216">
      <c r="A216" s="61" t="s">
        <v>525</v>
      </c>
      <c r="B216" s="61" t="s">
        <v>74</v>
      </c>
      <c r="C216" s="62">
        <v>48.0</v>
      </c>
      <c r="D216" s="62">
        <v>16.2</v>
      </c>
      <c r="E216" s="62">
        <v>6.1</v>
      </c>
      <c r="F216" s="63">
        <f t="shared" si="1"/>
        <v>0.3765432099</v>
      </c>
      <c r="G216" s="64">
        <v>2.7</v>
      </c>
      <c r="H216" s="64">
        <v>4.9</v>
      </c>
      <c r="I216" s="62">
        <v>54.5</v>
      </c>
      <c r="J216" s="64">
        <v>0.2</v>
      </c>
      <c r="K216" s="64">
        <v>0.6</v>
      </c>
      <c r="L216" s="62">
        <v>37.0</v>
      </c>
      <c r="M216" s="62">
        <v>0.6</v>
      </c>
      <c r="N216" s="62">
        <v>0.8</v>
      </c>
      <c r="O216" s="62">
        <v>71.1</v>
      </c>
      <c r="P216" s="64">
        <v>2.0</v>
      </c>
      <c r="Q216" s="64">
        <v>3.0</v>
      </c>
      <c r="R216" s="64">
        <v>5.0</v>
      </c>
      <c r="S216" s="64">
        <v>1.2</v>
      </c>
      <c r="T216" s="64">
        <v>0.7</v>
      </c>
      <c r="U216" s="64">
        <v>0.7</v>
      </c>
      <c r="V216" s="64">
        <v>0.8</v>
      </c>
      <c r="W216" s="62">
        <v>10.5</v>
      </c>
    </row>
    <row r="217">
      <c r="A217" s="61" t="s">
        <v>144</v>
      </c>
      <c r="B217" s="61" t="s">
        <v>74</v>
      </c>
      <c r="C217" s="62">
        <v>45.0</v>
      </c>
      <c r="D217" s="62">
        <v>19.4</v>
      </c>
      <c r="E217" s="62">
        <v>6.1</v>
      </c>
      <c r="F217" s="63">
        <f t="shared" si="1"/>
        <v>0.3144329897</v>
      </c>
      <c r="G217" s="64">
        <v>2.1</v>
      </c>
      <c r="H217" s="64">
        <v>5.0</v>
      </c>
      <c r="I217" s="62">
        <v>42.7</v>
      </c>
      <c r="J217" s="64">
        <v>0.7</v>
      </c>
      <c r="K217" s="64">
        <v>2.3</v>
      </c>
      <c r="L217" s="62">
        <v>31.7</v>
      </c>
      <c r="M217" s="62">
        <v>1.1</v>
      </c>
      <c r="N217" s="62">
        <v>1.4</v>
      </c>
      <c r="O217" s="62">
        <v>80.3</v>
      </c>
      <c r="P217" s="64">
        <v>0.6</v>
      </c>
      <c r="Q217" s="64">
        <v>2.5</v>
      </c>
      <c r="R217" s="64">
        <v>3.1</v>
      </c>
      <c r="S217" s="64">
        <v>3.0</v>
      </c>
      <c r="T217" s="64">
        <v>0.5</v>
      </c>
      <c r="U217" s="64">
        <v>0.4</v>
      </c>
      <c r="V217" s="64">
        <v>1.0</v>
      </c>
      <c r="W217" s="62">
        <v>9.0</v>
      </c>
    </row>
    <row r="218">
      <c r="A218" s="61" t="s">
        <v>592</v>
      </c>
      <c r="B218" s="61" t="s">
        <v>100</v>
      </c>
      <c r="C218" s="62">
        <v>45.0</v>
      </c>
      <c r="D218" s="62">
        <v>15.3</v>
      </c>
      <c r="E218" s="62">
        <v>6.1</v>
      </c>
      <c r="F218" s="63">
        <f t="shared" si="1"/>
        <v>0.3986928105</v>
      </c>
      <c r="G218" s="64">
        <v>2.1</v>
      </c>
      <c r="H218" s="64">
        <v>4.7</v>
      </c>
      <c r="I218" s="62">
        <v>44.3</v>
      </c>
      <c r="J218" s="64">
        <v>1.7</v>
      </c>
      <c r="K218" s="64">
        <v>3.8</v>
      </c>
      <c r="L218" s="62">
        <v>44.1</v>
      </c>
      <c r="M218" s="62">
        <v>0.2</v>
      </c>
      <c r="N218" s="62">
        <v>0.4</v>
      </c>
      <c r="O218" s="62">
        <v>58.8</v>
      </c>
      <c r="P218" s="64">
        <v>0.2</v>
      </c>
      <c r="Q218" s="64">
        <v>0.9</v>
      </c>
      <c r="R218" s="64">
        <v>1.0</v>
      </c>
      <c r="S218" s="64">
        <v>1.3</v>
      </c>
      <c r="T218" s="64">
        <v>0.2</v>
      </c>
      <c r="U218" s="62">
        <v>0.0</v>
      </c>
      <c r="V218" s="64">
        <v>0.5</v>
      </c>
      <c r="W218" s="62">
        <v>5.4</v>
      </c>
    </row>
    <row r="219">
      <c r="A219" s="61" t="s">
        <v>417</v>
      </c>
      <c r="B219" s="61" t="s">
        <v>71</v>
      </c>
      <c r="C219" s="62">
        <v>35.0</v>
      </c>
      <c r="D219" s="62">
        <v>21.0</v>
      </c>
      <c r="E219" s="62">
        <v>6.0</v>
      </c>
      <c r="F219" s="63">
        <f t="shared" si="1"/>
        <v>0.2857142857</v>
      </c>
      <c r="G219" s="64">
        <v>2.2</v>
      </c>
      <c r="H219" s="64">
        <v>5.0</v>
      </c>
      <c r="I219" s="62">
        <v>43.2</v>
      </c>
      <c r="J219" s="64">
        <v>1.1</v>
      </c>
      <c r="K219" s="64">
        <v>3.0</v>
      </c>
      <c r="L219" s="62">
        <v>37.5</v>
      </c>
      <c r="M219" s="62">
        <v>0.5</v>
      </c>
      <c r="N219" s="62">
        <v>0.7</v>
      </c>
      <c r="O219" s="62">
        <v>79.2</v>
      </c>
      <c r="P219" s="64">
        <v>0.8</v>
      </c>
      <c r="Q219" s="64">
        <v>2.1</v>
      </c>
      <c r="R219" s="64">
        <v>2.9</v>
      </c>
      <c r="S219" s="64">
        <v>1.2</v>
      </c>
      <c r="T219" s="64">
        <v>0.9</v>
      </c>
      <c r="U219" s="64">
        <v>0.5</v>
      </c>
      <c r="V219" s="64">
        <v>0.7</v>
      </c>
      <c r="W219" s="62">
        <v>7.8</v>
      </c>
    </row>
    <row r="220">
      <c r="A220" s="61" t="s">
        <v>582</v>
      </c>
      <c r="B220" s="61" t="s">
        <v>100</v>
      </c>
      <c r="C220" s="62">
        <v>43.0</v>
      </c>
      <c r="D220" s="62">
        <v>16.4</v>
      </c>
      <c r="E220" s="62">
        <v>5.9</v>
      </c>
      <c r="F220" s="63">
        <f t="shared" si="1"/>
        <v>0.3597560976</v>
      </c>
      <c r="G220" s="64">
        <v>1.9</v>
      </c>
      <c r="H220" s="64">
        <v>4.7</v>
      </c>
      <c r="I220" s="62">
        <v>40.4</v>
      </c>
      <c r="J220" s="64">
        <v>1.3</v>
      </c>
      <c r="K220" s="64">
        <v>3.4</v>
      </c>
      <c r="L220" s="62">
        <v>38.1</v>
      </c>
      <c r="M220" s="62">
        <v>0.8</v>
      </c>
      <c r="N220" s="62">
        <v>1.0</v>
      </c>
      <c r="O220" s="62">
        <v>81.0</v>
      </c>
      <c r="P220" s="64">
        <v>0.5</v>
      </c>
      <c r="Q220" s="64">
        <v>1.9</v>
      </c>
      <c r="R220" s="64">
        <v>2.3</v>
      </c>
      <c r="S220" s="64">
        <v>1.0</v>
      </c>
      <c r="T220" s="64">
        <v>0.6</v>
      </c>
      <c r="U220" s="64">
        <v>0.6</v>
      </c>
      <c r="V220" s="64">
        <v>0.7</v>
      </c>
      <c r="W220" s="62">
        <v>6.8</v>
      </c>
    </row>
    <row r="221">
      <c r="A221" s="61" t="s">
        <v>491</v>
      </c>
      <c r="B221" s="61" t="s">
        <v>97</v>
      </c>
      <c r="C221" s="62">
        <v>46.0</v>
      </c>
      <c r="D221" s="62">
        <v>13.6</v>
      </c>
      <c r="E221" s="62">
        <v>5.8</v>
      </c>
      <c r="F221" s="63">
        <f t="shared" si="1"/>
        <v>0.4264705882</v>
      </c>
      <c r="G221" s="64">
        <v>2.3</v>
      </c>
      <c r="H221" s="64">
        <v>3.8</v>
      </c>
      <c r="I221" s="62">
        <v>59.9</v>
      </c>
      <c r="J221" s="64">
        <v>0.7</v>
      </c>
      <c r="K221" s="64">
        <v>1.3</v>
      </c>
      <c r="L221" s="62">
        <v>54.2</v>
      </c>
      <c r="M221" s="62">
        <v>0.5</v>
      </c>
      <c r="N221" s="62">
        <v>0.7</v>
      </c>
      <c r="O221" s="62">
        <v>75.0</v>
      </c>
      <c r="P221" s="64">
        <v>0.6</v>
      </c>
      <c r="Q221" s="64">
        <v>1.7</v>
      </c>
      <c r="R221" s="64">
        <v>2.3</v>
      </c>
      <c r="S221" s="64">
        <v>0.9</v>
      </c>
      <c r="T221" s="64">
        <v>0.5</v>
      </c>
      <c r="U221" s="64">
        <v>0.1</v>
      </c>
      <c r="V221" s="64">
        <v>0.5</v>
      </c>
      <c r="W221" s="62">
        <v>7.3</v>
      </c>
    </row>
    <row r="222">
      <c r="A222" s="61" t="s">
        <v>241</v>
      </c>
      <c r="B222" s="61" t="s">
        <v>115</v>
      </c>
      <c r="C222" s="62">
        <v>43.0</v>
      </c>
      <c r="D222" s="62">
        <v>16.2</v>
      </c>
      <c r="E222" s="62">
        <v>5.7</v>
      </c>
      <c r="F222" s="63">
        <f t="shared" si="1"/>
        <v>0.3518518519</v>
      </c>
      <c r="G222" s="64">
        <v>2.3</v>
      </c>
      <c r="H222" s="64">
        <v>3.7</v>
      </c>
      <c r="I222" s="62">
        <v>63.7</v>
      </c>
      <c r="J222" s="64">
        <v>0.1</v>
      </c>
      <c r="K222" s="64">
        <v>0.1</v>
      </c>
      <c r="L222" s="62">
        <v>100.0</v>
      </c>
      <c r="M222" s="62">
        <v>1.0</v>
      </c>
      <c r="N222" s="62">
        <v>1.3</v>
      </c>
      <c r="O222" s="62">
        <v>74.1</v>
      </c>
      <c r="P222" s="64">
        <v>1.4</v>
      </c>
      <c r="Q222" s="64">
        <v>2.9</v>
      </c>
      <c r="R222" s="64">
        <v>4.3</v>
      </c>
      <c r="S222" s="64">
        <v>1.0</v>
      </c>
      <c r="T222" s="64">
        <v>0.3</v>
      </c>
      <c r="U222" s="64">
        <v>0.8</v>
      </c>
      <c r="V222" s="64">
        <v>1.0</v>
      </c>
      <c r="W222" s="62">
        <v>9.4</v>
      </c>
    </row>
    <row r="223">
      <c r="A223" s="61" t="s">
        <v>510</v>
      </c>
      <c r="B223" s="61" t="s">
        <v>74</v>
      </c>
      <c r="C223" s="62">
        <v>34.0</v>
      </c>
      <c r="D223" s="62">
        <v>24.9</v>
      </c>
      <c r="E223" s="62">
        <v>5.7</v>
      </c>
      <c r="F223" s="63">
        <f t="shared" si="1"/>
        <v>0.2289156627</v>
      </c>
      <c r="G223" s="64">
        <v>2.1</v>
      </c>
      <c r="H223" s="64">
        <v>4.0</v>
      </c>
      <c r="I223" s="62">
        <v>51.9</v>
      </c>
      <c r="J223" s="64">
        <v>1.3</v>
      </c>
      <c r="K223" s="64">
        <v>2.9</v>
      </c>
      <c r="L223" s="62">
        <v>45.4</v>
      </c>
      <c r="M223" s="62">
        <v>0.3</v>
      </c>
      <c r="N223" s="62">
        <v>0.4</v>
      </c>
      <c r="O223" s="62">
        <v>64.3</v>
      </c>
      <c r="P223" s="64">
        <v>1.2</v>
      </c>
      <c r="Q223" s="64">
        <v>2.6</v>
      </c>
      <c r="R223" s="64">
        <v>3.9</v>
      </c>
      <c r="S223" s="64">
        <v>2.3</v>
      </c>
      <c r="T223" s="64">
        <v>0.7</v>
      </c>
      <c r="U223" s="64">
        <v>0.7</v>
      </c>
      <c r="V223" s="64">
        <v>0.6</v>
      </c>
      <c r="W223" s="62">
        <v>10.6</v>
      </c>
    </row>
    <row r="224">
      <c r="A224" s="61" t="s">
        <v>204</v>
      </c>
      <c r="B224" s="61" t="s">
        <v>113</v>
      </c>
      <c r="C224" s="62">
        <v>35.0</v>
      </c>
      <c r="D224" s="62">
        <v>16.8</v>
      </c>
      <c r="E224" s="62">
        <v>5.6</v>
      </c>
      <c r="F224" s="63">
        <f t="shared" si="1"/>
        <v>0.3333333333</v>
      </c>
      <c r="G224" s="64">
        <v>2.1</v>
      </c>
      <c r="H224" s="64">
        <v>3.6</v>
      </c>
      <c r="I224" s="62">
        <v>56.7</v>
      </c>
      <c r="J224" s="64">
        <v>0.7</v>
      </c>
      <c r="K224" s="64">
        <v>1.7</v>
      </c>
      <c r="L224" s="62">
        <v>42.6</v>
      </c>
      <c r="M224" s="62">
        <v>0.8</v>
      </c>
      <c r="N224" s="62">
        <v>0.9</v>
      </c>
      <c r="O224" s="62">
        <v>87.1</v>
      </c>
      <c r="P224" s="64">
        <v>0.3</v>
      </c>
      <c r="Q224" s="64">
        <v>1.3</v>
      </c>
      <c r="R224" s="64">
        <v>1.7</v>
      </c>
      <c r="S224" s="64">
        <v>0.7</v>
      </c>
      <c r="T224" s="64">
        <v>0.5</v>
      </c>
      <c r="U224" s="64">
        <v>0.1</v>
      </c>
      <c r="V224" s="64">
        <v>0.4</v>
      </c>
      <c r="W224" s="62">
        <v>6.4</v>
      </c>
    </row>
    <row r="225">
      <c r="A225" s="61" t="s">
        <v>602</v>
      </c>
      <c r="B225" s="61" t="s">
        <v>87</v>
      </c>
      <c r="C225" s="62">
        <v>34.0</v>
      </c>
      <c r="D225" s="62">
        <v>11.7</v>
      </c>
      <c r="E225" s="62">
        <v>5.6</v>
      </c>
      <c r="F225" s="63">
        <f t="shared" si="1"/>
        <v>0.4786324786</v>
      </c>
      <c r="G225" s="64">
        <v>2.3</v>
      </c>
      <c r="H225" s="64">
        <v>4.2</v>
      </c>
      <c r="I225" s="62">
        <v>54.5</v>
      </c>
      <c r="J225" s="64">
        <v>0.3</v>
      </c>
      <c r="K225" s="64">
        <v>0.9</v>
      </c>
      <c r="L225" s="62">
        <v>36.7</v>
      </c>
      <c r="M225" s="62">
        <v>0.7</v>
      </c>
      <c r="N225" s="62">
        <v>0.9</v>
      </c>
      <c r="O225" s="62">
        <v>82.8</v>
      </c>
      <c r="P225" s="64">
        <v>0.9</v>
      </c>
      <c r="Q225" s="64">
        <v>1.9</v>
      </c>
      <c r="R225" s="64">
        <v>2.7</v>
      </c>
      <c r="S225" s="64">
        <v>1.5</v>
      </c>
      <c r="T225" s="64">
        <v>0.4</v>
      </c>
      <c r="U225" s="64">
        <v>0.2</v>
      </c>
      <c r="V225" s="64">
        <v>0.7</v>
      </c>
      <c r="W225" s="62">
        <v>7.7</v>
      </c>
    </row>
    <row r="226">
      <c r="A226" s="61" t="s">
        <v>588</v>
      </c>
      <c r="B226" s="61" t="s">
        <v>85</v>
      </c>
      <c r="C226" s="62">
        <v>40.0</v>
      </c>
      <c r="D226" s="62">
        <v>21.8</v>
      </c>
      <c r="E226" s="62">
        <v>5.6</v>
      </c>
      <c r="F226" s="63">
        <f t="shared" si="1"/>
        <v>0.2568807339</v>
      </c>
      <c r="G226" s="64">
        <v>1.9</v>
      </c>
      <c r="H226" s="64">
        <v>4.5</v>
      </c>
      <c r="I226" s="62">
        <v>41.1</v>
      </c>
      <c r="J226" s="64">
        <v>1.5</v>
      </c>
      <c r="K226" s="64">
        <v>3.9</v>
      </c>
      <c r="L226" s="62">
        <v>39.4</v>
      </c>
      <c r="M226" s="62">
        <v>0.4</v>
      </c>
      <c r="N226" s="62">
        <v>0.5</v>
      </c>
      <c r="O226" s="62">
        <v>78.9</v>
      </c>
      <c r="P226" s="64">
        <v>0.8</v>
      </c>
      <c r="Q226" s="64">
        <v>3.6</v>
      </c>
      <c r="R226" s="64">
        <v>4.4</v>
      </c>
      <c r="S226" s="64">
        <v>0.9</v>
      </c>
      <c r="T226" s="64">
        <v>0.9</v>
      </c>
      <c r="U226" s="64">
        <v>0.4</v>
      </c>
      <c r="V226" s="64">
        <v>0.5</v>
      </c>
      <c r="W226" s="62">
        <v>8.8</v>
      </c>
    </row>
    <row r="227">
      <c r="A227" s="61" t="s">
        <v>570</v>
      </c>
      <c r="B227" s="61" t="s">
        <v>110</v>
      </c>
      <c r="C227" s="62">
        <v>47.0</v>
      </c>
      <c r="D227" s="62">
        <v>22.7</v>
      </c>
      <c r="E227" s="62">
        <v>5.6</v>
      </c>
      <c r="F227" s="63">
        <f t="shared" si="1"/>
        <v>0.2466960352</v>
      </c>
      <c r="G227" s="64">
        <v>2.0</v>
      </c>
      <c r="H227" s="64">
        <v>4.7</v>
      </c>
      <c r="I227" s="62">
        <v>41.4</v>
      </c>
      <c r="J227" s="64">
        <v>1.4</v>
      </c>
      <c r="K227" s="64">
        <v>3.7</v>
      </c>
      <c r="L227" s="62">
        <v>36.4</v>
      </c>
      <c r="M227" s="62">
        <v>0.3</v>
      </c>
      <c r="N227" s="62">
        <v>0.3</v>
      </c>
      <c r="O227" s="62">
        <v>81.3</v>
      </c>
      <c r="P227" s="64">
        <v>0.4</v>
      </c>
      <c r="Q227" s="64">
        <v>1.5</v>
      </c>
      <c r="R227" s="64">
        <v>2.0</v>
      </c>
      <c r="S227" s="64">
        <v>1.1</v>
      </c>
      <c r="T227" s="64">
        <v>1.5</v>
      </c>
      <c r="U227" s="64">
        <v>0.8</v>
      </c>
      <c r="V227" s="64">
        <v>0.6</v>
      </c>
      <c r="W227" s="62">
        <v>7.6</v>
      </c>
    </row>
    <row r="228">
      <c r="A228" s="61" t="s">
        <v>466</v>
      </c>
      <c r="B228" s="61" t="s">
        <v>106</v>
      </c>
      <c r="C228" s="62">
        <v>49.0</v>
      </c>
      <c r="D228" s="62">
        <v>21.8</v>
      </c>
      <c r="E228" s="62">
        <v>5.4</v>
      </c>
      <c r="F228" s="63">
        <f t="shared" si="1"/>
        <v>0.247706422</v>
      </c>
      <c r="G228" s="64">
        <v>2.1</v>
      </c>
      <c r="H228" s="64">
        <v>4.9</v>
      </c>
      <c r="I228" s="62">
        <v>42.9</v>
      </c>
      <c r="J228" s="64">
        <v>0.6</v>
      </c>
      <c r="K228" s="64">
        <v>2.1</v>
      </c>
      <c r="L228" s="62">
        <v>28.2</v>
      </c>
      <c r="M228" s="62">
        <v>0.6</v>
      </c>
      <c r="N228" s="62">
        <v>1.0</v>
      </c>
      <c r="O228" s="62">
        <v>64.6</v>
      </c>
      <c r="P228" s="64">
        <v>1.0</v>
      </c>
      <c r="Q228" s="64">
        <v>2.7</v>
      </c>
      <c r="R228" s="64">
        <v>3.7</v>
      </c>
      <c r="S228" s="64">
        <v>2.7</v>
      </c>
      <c r="T228" s="64">
        <v>1.3</v>
      </c>
      <c r="U228" s="64">
        <v>0.3</v>
      </c>
      <c r="V228" s="64">
        <v>1.0</v>
      </c>
      <c r="W228" s="62">
        <v>9.3</v>
      </c>
    </row>
    <row r="229">
      <c r="A229" s="61" t="s">
        <v>75</v>
      </c>
      <c r="B229" s="61" t="s">
        <v>112</v>
      </c>
      <c r="C229" s="62">
        <v>50.0</v>
      </c>
      <c r="D229" s="62">
        <v>19.9</v>
      </c>
      <c r="E229" s="62">
        <v>5.4</v>
      </c>
      <c r="F229" s="63">
        <f t="shared" si="1"/>
        <v>0.2713567839</v>
      </c>
      <c r="G229" s="64">
        <v>2.1</v>
      </c>
      <c r="H229" s="64">
        <v>4.9</v>
      </c>
      <c r="I229" s="62">
        <v>42.5</v>
      </c>
      <c r="J229" s="64">
        <v>0.9</v>
      </c>
      <c r="K229" s="64">
        <v>2.8</v>
      </c>
      <c r="L229" s="62">
        <v>32.9</v>
      </c>
      <c r="M229" s="62">
        <v>0.3</v>
      </c>
      <c r="N229" s="62">
        <v>0.4</v>
      </c>
      <c r="O229" s="62">
        <v>75.0</v>
      </c>
      <c r="P229" s="64">
        <v>0.7</v>
      </c>
      <c r="Q229" s="64">
        <v>1.8</v>
      </c>
      <c r="R229" s="64">
        <v>2.5</v>
      </c>
      <c r="S229" s="64">
        <v>0.9</v>
      </c>
      <c r="T229" s="64">
        <v>0.5</v>
      </c>
      <c r="U229" s="64">
        <v>0.6</v>
      </c>
      <c r="V229" s="64">
        <v>0.7</v>
      </c>
      <c r="W229" s="62">
        <v>6.3</v>
      </c>
    </row>
    <row r="230">
      <c r="A230" s="61" t="s">
        <v>475</v>
      </c>
      <c r="B230" s="61" t="s">
        <v>88</v>
      </c>
      <c r="C230" s="62">
        <v>37.0</v>
      </c>
      <c r="D230" s="62">
        <v>10.8</v>
      </c>
      <c r="E230" s="62">
        <v>5.3</v>
      </c>
      <c r="F230" s="63">
        <f t="shared" si="1"/>
        <v>0.4907407407</v>
      </c>
      <c r="G230" s="64">
        <v>1.9</v>
      </c>
      <c r="H230" s="64">
        <v>4.2</v>
      </c>
      <c r="I230" s="62">
        <v>45.2</v>
      </c>
      <c r="J230" s="64">
        <v>1.1</v>
      </c>
      <c r="K230" s="64">
        <v>2.5</v>
      </c>
      <c r="L230" s="62">
        <v>44.7</v>
      </c>
      <c r="M230" s="62">
        <v>0.4</v>
      </c>
      <c r="N230" s="62">
        <v>0.5</v>
      </c>
      <c r="O230" s="62">
        <v>78.9</v>
      </c>
      <c r="P230" s="64">
        <v>0.1</v>
      </c>
      <c r="Q230" s="64">
        <v>0.6</v>
      </c>
      <c r="R230" s="64">
        <v>0.7</v>
      </c>
      <c r="S230" s="64">
        <v>0.9</v>
      </c>
      <c r="T230" s="64">
        <v>0.5</v>
      </c>
      <c r="U230" s="64">
        <v>0.1</v>
      </c>
      <c r="V230" s="64">
        <v>0.4</v>
      </c>
      <c r="W230" s="62">
        <v>4.7</v>
      </c>
    </row>
    <row r="231">
      <c r="A231" s="61" t="s">
        <v>499</v>
      </c>
      <c r="B231" s="61" t="s">
        <v>73</v>
      </c>
      <c r="C231" s="62">
        <v>45.0</v>
      </c>
      <c r="D231" s="62">
        <v>19.4</v>
      </c>
      <c r="E231" s="62">
        <v>5.3</v>
      </c>
      <c r="F231" s="63">
        <f t="shared" si="1"/>
        <v>0.2731958763</v>
      </c>
      <c r="G231" s="64">
        <v>1.9</v>
      </c>
      <c r="H231" s="64">
        <v>3.9</v>
      </c>
      <c r="I231" s="62">
        <v>49.7</v>
      </c>
      <c r="J231" s="64">
        <v>0.5</v>
      </c>
      <c r="K231" s="64">
        <v>1.4</v>
      </c>
      <c r="L231" s="62">
        <v>38.1</v>
      </c>
      <c r="M231" s="62">
        <v>0.9</v>
      </c>
      <c r="N231" s="62">
        <v>1.4</v>
      </c>
      <c r="O231" s="62">
        <v>65.6</v>
      </c>
      <c r="P231" s="64">
        <v>0.5</v>
      </c>
      <c r="Q231" s="64">
        <v>1.8</v>
      </c>
      <c r="R231" s="64">
        <v>2.3</v>
      </c>
      <c r="S231" s="64">
        <v>1.7</v>
      </c>
      <c r="T231" s="64">
        <v>0.6</v>
      </c>
      <c r="U231" s="64">
        <v>0.4</v>
      </c>
      <c r="V231" s="64">
        <v>0.9</v>
      </c>
      <c r="W231" s="62">
        <v>6.9</v>
      </c>
    </row>
    <row r="232">
      <c r="A232" s="61" t="s">
        <v>208</v>
      </c>
      <c r="B232" s="61" t="s">
        <v>96</v>
      </c>
      <c r="C232" s="62">
        <v>43.0</v>
      </c>
      <c r="D232" s="62">
        <v>20.7</v>
      </c>
      <c r="E232" s="62">
        <v>5.3</v>
      </c>
      <c r="F232" s="63">
        <f t="shared" si="1"/>
        <v>0.2560386473</v>
      </c>
      <c r="G232" s="64">
        <v>1.9</v>
      </c>
      <c r="H232" s="64">
        <v>4.2</v>
      </c>
      <c r="I232" s="62">
        <v>44.0</v>
      </c>
      <c r="J232" s="64">
        <v>1.1</v>
      </c>
      <c r="K232" s="64">
        <v>3.0</v>
      </c>
      <c r="L232" s="62">
        <v>37.4</v>
      </c>
      <c r="M232" s="62">
        <v>0.4</v>
      </c>
      <c r="N232" s="62">
        <v>0.5</v>
      </c>
      <c r="O232" s="62">
        <v>78.3</v>
      </c>
      <c r="P232" s="64">
        <v>0.6</v>
      </c>
      <c r="Q232" s="64">
        <v>2.4</v>
      </c>
      <c r="R232" s="64">
        <v>3.0</v>
      </c>
      <c r="S232" s="64">
        <v>1.7</v>
      </c>
      <c r="T232" s="64">
        <v>0.5</v>
      </c>
      <c r="U232" s="64">
        <v>0.2</v>
      </c>
      <c r="V232" s="64">
        <v>0.5</v>
      </c>
      <c r="W232" s="62">
        <v>7.7</v>
      </c>
    </row>
    <row r="233">
      <c r="A233" s="61" t="s">
        <v>195</v>
      </c>
      <c r="B233" s="61" t="s">
        <v>80</v>
      </c>
      <c r="C233" s="62">
        <v>38.0</v>
      </c>
      <c r="D233" s="62">
        <v>16.2</v>
      </c>
      <c r="E233" s="62">
        <v>5.3</v>
      </c>
      <c r="F233" s="63">
        <f t="shared" si="1"/>
        <v>0.3271604938</v>
      </c>
      <c r="G233" s="64">
        <v>1.8</v>
      </c>
      <c r="H233" s="64">
        <v>4.1</v>
      </c>
      <c r="I233" s="62">
        <v>45.2</v>
      </c>
      <c r="J233" s="64">
        <v>0.7</v>
      </c>
      <c r="K233" s="64">
        <v>1.9</v>
      </c>
      <c r="L233" s="62">
        <v>34.7</v>
      </c>
      <c r="M233" s="62">
        <v>0.9</v>
      </c>
      <c r="N233" s="62">
        <v>1.2</v>
      </c>
      <c r="O233" s="62">
        <v>74.5</v>
      </c>
      <c r="P233" s="64">
        <v>0.3</v>
      </c>
      <c r="Q233" s="64">
        <v>1.4</v>
      </c>
      <c r="R233" s="64">
        <v>1.7</v>
      </c>
      <c r="S233" s="64">
        <v>1.0</v>
      </c>
      <c r="T233" s="64">
        <v>0.3</v>
      </c>
      <c r="U233" s="64">
        <v>0.1</v>
      </c>
      <c r="V233" s="64">
        <v>0.6</v>
      </c>
      <c r="W233" s="62">
        <v>5.3</v>
      </c>
    </row>
    <row r="234">
      <c r="A234" s="61" t="s">
        <v>385</v>
      </c>
      <c r="B234" s="61" t="s">
        <v>107</v>
      </c>
      <c r="C234" s="62">
        <v>46.0</v>
      </c>
      <c r="D234" s="62">
        <v>19.2</v>
      </c>
      <c r="E234" s="62">
        <v>5.2</v>
      </c>
      <c r="F234" s="63">
        <f t="shared" si="1"/>
        <v>0.2708333333</v>
      </c>
      <c r="G234" s="64">
        <v>2.2</v>
      </c>
      <c r="H234" s="64">
        <v>3.5</v>
      </c>
      <c r="I234" s="62">
        <v>62.0</v>
      </c>
      <c r="J234" s="62">
        <v>0.0</v>
      </c>
      <c r="K234" s="62">
        <v>0.0</v>
      </c>
      <c r="L234" s="62">
        <v>0.0</v>
      </c>
      <c r="M234" s="62">
        <v>0.8</v>
      </c>
      <c r="N234" s="62">
        <v>1.2</v>
      </c>
      <c r="O234" s="62">
        <v>68.4</v>
      </c>
      <c r="P234" s="64">
        <v>2.4</v>
      </c>
      <c r="Q234" s="64">
        <v>4.3</v>
      </c>
      <c r="R234" s="64">
        <v>6.7</v>
      </c>
      <c r="S234" s="64">
        <v>2.2</v>
      </c>
      <c r="T234" s="64">
        <v>0.5</v>
      </c>
      <c r="U234" s="64">
        <v>0.3</v>
      </c>
      <c r="V234" s="64">
        <v>0.8</v>
      </c>
      <c r="W234" s="62">
        <v>12.5</v>
      </c>
    </row>
    <row r="235">
      <c r="A235" s="61" t="s">
        <v>233</v>
      </c>
      <c r="B235" s="61" t="s">
        <v>112</v>
      </c>
      <c r="C235" s="62">
        <v>42.0</v>
      </c>
      <c r="D235" s="62">
        <v>17.5</v>
      </c>
      <c r="E235" s="62">
        <v>5.2</v>
      </c>
      <c r="F235" s="63">
        <f t="shared" si="1"/>
        <v>0.2971428571</v>
      </c>
      <c r="G235" s="64">
        <v>2.2</v>
      </c>
      <c r="H235" s="64">
        <v>4.5</v>
      </c>
      <c r="I235" s="62">
        <v>48.7</v>
      </c>
      <c r="J235" s="64">
        <v>0.6</v>
      </c>
      <c r="K235" s="64">
        <v>1.4</v>
      </c>
      <c r="L235" s="62">
        <v>43.1</v>
      </c>
      <c r="M235" s="62">
        <v>0.3</v>
      </c>
      <c r="N235" s="62">
        <v>0.4</v>
      </c>
      <c r="O235" s="62">
        <v>66.7</v>
      </c>
      <c r="P235" s="64">
        <v>0.7</v>
      </c>
      <c r="Q235" s="64">
        <v>2.2</v>
      </c>
      <c r="R235" s="64">
        <v>2.9</v>
      </c>
      <c r="S235" s="64">
        <v>4.2</v>
      </c>
      <c r="T235" s="64">
        <v>0.9</v>
      </c>
      <c r="U235" s="64">
        <v>0.5</v>
      </c>
      <c r="V235" s="64">
        <v>1.3</v>
      </c>
      <c r="W235" s="62">
        <v>10.0</v>
      </c>
    </row>
    <row r="236">
      <c r="A236" s="61" t="s">
        <v>460</v>
      </c>
      <c r="B236" s="61" t="s">
        <v>115</v>
      </c>
      <c r="C236" s="62">
        <v>43.0</v>
      </c>
      <c r="D236" s="62">
        <v>18.2</v>
      </c>
      <c r="E236" s="62">
        <v>5.1</v>
      </c>
      <c r="F236" s="63">
        <f t="shared" si="1"/>
        <v>0.2802197802</v>
      </c>
      <c r="G236" s="64">
        <v>1.6</v>
      </c>
      <c r="H236" s="64">
        <v>3.9</v>
      </c>
      <c r="I236" s="62">
        <v>40.7</v>
      </c>
      <c r="J236" s="64">
        <v>0.5</v>
      </c>
      <c r="K236" s="64">
        <v>1.8</v>
      </c>
      <c r="L236" s="62">
        <v>27.3</v>
      </c>
      <c r="M236" s="62">
        <v>1.5</v>
      </c>
      <c r="N236" s="62">
        <v>2.1</v>
      </c>
      <c r="O236" s="62">
        <v>71.9</v>
      </c>
      <c r="P236" s="64">
        <v>1.3</v>
      </c>
      <c r="Q236" s="64">
        <v>1.7</v>
      </c>
      <c r="R236" s="64">
        <v>2.9</v>
      </c>
      <c r="S236" s="64">
        <v>1.2</v>
      </c>
      <c r="T236" s="64">
        <v>0.9</v>
      </c>
      <c r="U236" s="64">
        <v>0.5</v>
      </c>
      <c r="V236" s="64">
        <v>0.5</v>
      </c>
      <c r="W236" s="62">
        <v>7.2</v>
      </c>
    </row>
    <row r="237">
      <c r="A237" s="61" t="s">
        <v>190</v>
      </c>
      <c r="B237" s="61" t="s">
        <v>76</v>
      </c>
      <c r="C237" s="62">
        <v>48.0</v>
      </c>
      <c r="D237" s="62">
        <v>13.7</v>
      </c>
      <c r="E237" s="62">
        <v>5.1</v>
      </c>
      <c r="F237" s="63">
        <f t="shared" si="1"/>
        <v>0.3722627737</v>
      </c>
      <c r="G237" s="64">
        <v>1.9</v>
      </c>
      <c r="H237" s="64">
        <v>5.3</v>
      </c>
      <c r="I237" s="62">
        <v>36.6</v>
      </c>
      <c r="J237" s="64">
        <v>1.1</v>
      </c>
      <c r="K237" s="64">
        <v>3.4</v>
      </c>
      <c r="L237" s="62">
        <v>33.7</v>
      </c>
      <c r="M237" s="62">
        <v>0.1</v>
      </c>
      <c r="N237" s="62">
        <v>0.1</v>
      </c>
      <c r="O237" s="62">
        <v>60.0</v>
      </c>
      <c r="P237" s="64">
        <v>0.1</v>
      </c>
      <c r="Q237" s="64">
        <v>0.6</v>
      </c>
      <c r="R237" s="64">
        <v>0.8</v>
      </c>
      <c r="S237" s="64">
        <v>1.2</v>
      </c>
      <c r="T237" s="64">
        <v>0.5</v>
      </c>
      <c r="U237" s="64">
        <v>0.3</v>
      </c>
      <c r="V237" s="64">
        <v>0.5</v>
      </c>
      <c r="W237" s="62">
        <v>3.9</v>
      </c>
    </row>
    <row r="238">
      <c r="A238" s="61" t="s">
        <v>268</v>
      </c>
      <c r="B238" s="61" t="s">
        <v>115</v>
      </c>
      <c r="C238" s="62">
        <v>38.0</v>
      </c>
      <c r="D238" s="62">
        <v>14.5</v>
      </c>
      <c r="E238" s="62">
        <v>5.1</v>
      </c>
      <c r="F238" s="63">
        <f t="shared" si="1"/>
        <v>0.3517241379</v>
      </c>
      <c r="G238" s="64">
        <v>1.9</v>
      </c>
      <c r="H238" s="64">
        <v>5.0</v>
      </c>
      <c r="I238" s="62">
        <v>38.4</v>
      </c>
      <c r="J238" s="64">
        <v>0.6</v>
      </c>
      <c r="K238" s="64">
        <v>2.1</v>
      </c>
      <c r="L238" s="62">
        <v>28.8</v>
      </c>
      <c r="M238" s="62">
        <v>0.6</v>
      </c>
      <c r="N238" s="62">
        <v>0.7</v>
      </c>
      <c r="O238" s="62">
        <v>85.2</v>
      </c>
      <c r="P238" s="64">
        <v>1.1</v>
      </c>
      <c r="Q238" s="64">
        <v>2.0</v>
      </c>
      <c r="R238" s="64">
        <v>3.1</v>
      </c>
      <c r="S238" s="64">
        <v>2.0</v>
      </c>
      <c r="T238" s="64">
        <v>0.6</v>
      </c>
      <c r="U238" s="64">
        <v>0.2</v>
      </c>
      <c r="V238" s="64">
        <v>0.8</v>
      </c>
      <c r="W238" s="62">
        <v>7.0</v>
      </c>
    </row>
    <row r="239">
      <c r="A239" s="61" t="s">
        <v>315</v>
      </c>
      <c r="B239" s="61" t="s">
        <v>73</v>
      </c>
      <c r="C239" s="62">
        <v>36.0</v>
      </c>
      <c r="D239" s="62">
        <v>15.6</v>
      </c>
      <c r="E239" s="62">
        <v>5.0</v>
      </c>
      <c r="F239" s="63">
        <f t="shared" si="1"/>
        <v>0.3205128205</v>
      </c>
      <c r="G239" s="64">
        <v>1.6</v>
      </c>
      <c r="H239" s="64">
        <v>4.1</v>
      </c>
      <c r="I239" s="62">
        <v>38.3</v>
      </c>
      <c r="J239" s="64">
        <v>1.4</v>
      </c>
      <c r="K239" s="64">
        <v>3.9</v>
      </c>
      <c r="L239" s="62">
        <v>36.0</v>
      </c>
      <c r="M239" s="62">
        <v>0.5</v>
      </c>
      <c r="N239" s="62">
        <v>0.6</v>
      </c>
      <c r="O239" s="62">
        <v>77.3</v>
      </c>
      <c r="P239" s="64">
        <v>0.6</v>
      </c>
      <c r="Q239" s="64">
        <v>1.1</v>
      </c>
      <c r="R239" s="64">
        <v>1.7</v>
      </c>
      <c r="S239" s="64">
        <v>0.6</v>
      </c>
      <c r="T239" s="64">
        <v>0.3</v>
      </c>
      <c r="U239" s="62">
        <v>0.0</v>
      </c>
      <c r="V239" s="64">
        <v>0.4</v>
      </c>
      <c r="W239" s="62">
        <v>4.6</v>
      </c>
    </row>
    <row r="240">
      <c r="A240" s="61" t="s">
        <v>418</v>
      </c>
      <c r="B240" s="61" t="s">
        <v>115</v>
      </c>
      <c r="C240" s="62">
        <v>36.0</v>
      </c>
      <c r="D240" s="62">
        <v>12.2</v>
      </c>
      <c r="E240" s="62">
        <v>5.0</v>
      </c>
      <c r="F240" s="63">
        <f t="shared" si="1"/>
        <v>0.4098360656</v>
      </c>
      <c r="G240" s="64">
        <v>1.8</v>
      </c>
      <c r="H240" s="64">
        <v>3.5</v>
      </c>
      <c r="I240" s="62">
        <v>50.8</v>
      </c>
      <c r="J240" s="64">
        <v>0.4</v>
      </c>
      <c r="K240" s="64">
        <v>1.4</v>
      </c>
      <c r="L240" s="62">
        <v>29.4</v>
      </c>
      <c r="M240" s="62">
        <v>1.1</v>
      </c>
      <c r="N240" s="62">
        <v>1.2</v>
      </c>
      <c r="O240" s="62">
        <v>88.4</v>
      </c>
      <c r="P240" s="64">
        <v>0.6</v>
      </c>
      <c r="Q240" s="64">
        <v>2.3</v>
      </c>
      <c r="R240" s="64">
        <v>3.0</v>
      </c>
      <c r="S240" s="64">
        <v>0.5</v>
      </c>
      <c r="T240" s="64">
        <v>0.5</v>
      </c>
      <c r="U240" s="64">
        <v>0.3</v>
      </c>
      <c r="V240" s="64">
        <v>0.7</v>
      </c>
      <c r="W240" s="62">
        <v>6.7</v>
      </c>
    </row>
    <row r="241">
      <c r="A241" s="61" t="s">
        <v>384</v>
      </c>
      <c r="B241" s="61" t="s">
        <v>90</v>
      </c>
      <c r="C241" s="62">
        <v>41.0</v>
      </c>
      <c r="D241" s="62">
        <v>17.2</v>
      </c>
      <c r="E241" s="62">
        <v>5.0</v>
      </c>
      <c r="F241" s="63">
        <f t="shared" si="1"/>
        <v>0.2906976744</v>
      </c>
      <c r="G241" s="64">
        <v>1.8</v>
      </c>
      <c r="H241" s="64">
        <v>4.3</v>
      </c>
      <c r="I241" s="62">
        <v>42.3</v>
      </c>
      <c r="J241" s="64">
        <v>0.7</v>
      </c>
      <c r="K241" s="64">
        <v>2.1</v>
      </c>
      <c r="L241" s="62">
        <v>34.9</v>
      </c>
      <c r="M241" s="62">
        <v>0.6</v>
      </c>
      <c r="N241" s="62">
        <v>0.8</v>
      </c>
      <c r="O241" s="62">
        <v>78.8</v>
      </c>
      <c r="P241" s="64">
        <v>0.2</v>
      </c>
      <c r="Q241" s="64">
        <v>2.4</v>
      </c>
      <c r="R241" s="64">
        <v>2.6</v>
      </c>
      <c r="S241" s="64">
        <v>1.0</v>
      </c>
      <c r="T241" s="64">
        <v>0.4</v>
      </c>
      <c r="U241" s="64">
        <v>0.3</v>
      </c>
      <c r="V241" s="64">
        <v>0.8</v>
      </c>
      <c r="W241" s="62">
        <v>5.9</v>
      </c>
    </row>
    <row r="242">
      <c r="A242" s="61" t="s">
        <v>141</v>
      </c>
      <c r="B242" s="61" t="s">
        <v>96</v>
      </c>
      <c r="C242" s="62">
        <v>35.0</v>
      </c>
      <c r="D242" s="62">
        <v>15.4</v>
      </c>
      <c r="E242" s="62">
        <v>4.9</v>
      </c>
      <c r="F242" s="63">
        <f t="shared" si="1"/>
        <v>0.3181818182</v>
      </c>
      <c r="G242" s="64">
        <v>1.9</v>
      </c>
      <c r="H242" s="64">
        <v>3.9</v>
      </c>
      <c r="I242" s="62">
        <v>48.6</v>
      </c>
      <c r="J242" s="64">
        <v>0.7</v>
      </c>
      <c r="K242" s="64">
        <v>1.8</v>
      </c>
      <c r="L242" s="62">
        <v>40.3</v>
      </c>
      <c r="M242" s="62">
        <v>0.3</v>
      </c>
      <c r="N242" s="62">
        <v>0.6</v>
      </c>
      <c r="O242" s="62">
        <v>60.0</v>
      </c>
      <c r="P242" s="64">
        <v>0.6</v>
      </c>
      <c r="Q242" s="64">
        <v>1.8</v>
      </c>
      <c r="R242" s="64">
        <v>2.4</v>
      </c>
      <c r="S242" s="64">
        <v>0.8</v>
      </c>
      <c r="T242" s="64">
        <v>0.3</v>
      </c>
      <c r="U242" s="64">
        <v>0.2</v>
      </c>
      <c r="V242" s="64">
        <v>0.7</v>
      </c>
      <c r="W242" s="62">
        <v>5.7</v>
      </c>
    </row>
    <row r="243">
      <c r="A243" s="61" t="s">
        <v>425</v>
      </c>
      <c r="B243" s="61" t="s">
        <v>94</v>
      </c>
      <c r="C243" s="62">
        <v>37.0</v>
      </c>
      <c r="D243" s="62">
        <v>13.1</v>
      </c>
      <c r="E243" s="62">
        <v>4.8</v>
      </c>
      <c r="F243" s="63">
        <f t="shared" si="1"/>
        <v>0.3664122137</v>
      </c>
      <c r="G243" s="64">
        <v>1.7</v>
      </c>
      <c r="H243" s="64">
        <v>4.2</v>
      </c>
      <c r="I243" s="62">
        <v>40.8</v>
      </c>
      <c r="J243" s="64">
        <v>0.4</v>
      </c>
      <c r="K243" s="64">
        <v>1.4</v>
      </c>
      <c r="L243" s="62">
        <v>26.4</v>
      </c>
      <c r="M243" s="62">
        <v>1.0</v>
      </c>
      <c r="N243" s="62">
        <v>1.2</v>
      </c>
      <c r="O243" s="62">
        <v>81.8</v>
      </c>
      <c r="P243" s="64">
        <v>0.2</v>
      </c>
      <c r="Q243" s="64">
        <v>1.1</v>
      </c>
      <c r="R243" s="64">
        <v>1.3</v>
      </c>
      <c r="S243" s="64">
        <v>1.4</v>
      </c>
      <c r="T243" s="64">
        <v>0.4</v>
      </c>
      <c r="U243" s="64">
        <v>0.1</v>
      </c>
      <c r="V243" s="64">
        <v>0.8</v>
      </c>
      <c r="W243" s="62">
        <v>4.6</v>
      </c>
    </row>
    <row r="244">
      <c r="A244" s="61" t="s">
        <v>504</v>
      </c>
      <c r="B244" s="61" t="s">
        <v>73</v>
      </c>
      <c r="C244" s="62">
        <v>35.0</v>
      </c>
      <c r="D244" s="62">
        <v>17.9</v>
      </c>
      <c r="E244" s="62">
        <v>4.8</v>
      </c>
      <c r="F244" s="63">
        <f t="shared" si="1"/>
        <v>0.2681564246</v>
      </c>
      <c r="G244" s="64">
        <v>1.6</v>
      </c>
      <c r="H244" s="64">
        <v>4.1</v>
      </c>
      <c r="I244" s="62">
        <v>39.9</v>
      </c>
      <c r="J244" s="64">
        <v>1.1</v>
      </c>
      <c r="K244" s="64">
        <v>2.7</v>
      </c>
      <c r="L244" s="62">
        <v>38.9</v>
      </c>
      <c r="M244" s="62">
        <v>0.5</v>
      </c>
      <c r="N244" s="62">
        <v>0.6</v>
      </c>
      <c r="O244" s="62">
        <v>85.0</v>
      </c>
      <c r="P244" s="64">
        <v>0.4</v>
      </c>
      <c r="Q244" s="64">
        <v>2.1</v>
      </c>
      <c r="R244" s="64">
        <v>2.5</v>
      </c>
      <c r="S244" s="64">
        <v>3.1</v>
      </c>
      <c r="T244" s="64">
        <v>0.7</v>
      </c>
      <c r="U244" s="64">
        <v>0.1</v>
      </c>
      <c r="V244" s="64">
        <v>1.0</v>
      </c>
      <c r="W244" s="62">
        <v>7.7</v>
      </c>
    </row>
    <row r="245">
      <c r="A245" s="61" t="s">
        <v>619</v>
      </c>
      <c r="B245" s="61" t="s">
        <v>97</v>
      </c>
      <c r="C245" s="62">
        <v>38.0</v>
      </c>
      <c r="D245" s="62">
        <v>15.0</v>
      </c>
      <c r="E245" s="62">
        <v>4.6</v>
      </c>
      <c r="F245" s="63">
        <f t="shared" si="1"/>
        <v>0.3066666667</v>
      </c>
      <c r="G245" s="64">
        <v>1.9</v>
      </c>
      <c r="H245" s="64">
        <v>3.9</v>
      </c>
      <c r="I245" s="62">
        <v>47.3</v>
      </c>
      <c r="J245" s="64">
        <v>0.8</v>
      </c>
      <c r="K245" s="64">
        <v>2.1</v>
      </c>
      <c r="L245" s="62">
        <v>39.7</v>
      </c>
      <c r="M245" s="62">
        <v>0.1</v>
      </c>
      <c r="N245" s="62">
        <v>0.3</v>
      </c>
      <c r="O245" s="62">
        <v>30.0</v>
      </c>
      <c r="P245" s="64">
        <v>0.8</v>
      </c>
      <c r="Q245" s="64">
        <v>2.2</v>
      </c>
      <c r="R245" s="64">
        <v>2.9</v>
      </c>
      <c r="S245" s="64">
        <v>1.2</v>
      </c>
      <c r="T245" s="64">
        <v>0.6</v>
      </c>
      <c r="U245" s="64">
        <v>0.2</v>
      </c>
      <c r="V245" s="64">
        <v>0.4</v>
      </c>
      <c r="W245" s="62">
        <v>6.9</v>
      </c>
    </row>
    <row r="246">
      <c r="A246" s="61" t="s">
        <v>413</v>
      </c>
      <c r="B246" s="61" t="s">
        <v>116</v>
      </c>
      <c r="C246" s="62">
        <v>37.0</v>
      </c>
      <c r="D246" s="62">
        <v>8.2</v>
      </c>
      <c r="E246" s="62">
        <v>4.6</v>
      </c>
      <c r="F246" s="63">
        <f t="shared" si="1"/>
        <v>0.5609756098</v>
      </c>
      <c r="G246" s="64">
        <v>2.0</v>
      </c>
      <c r="H246" s="64">
        <v>3.1</v>
      </c>
      <c r="I246" s="62">
        <v>64.0</v>
      </c>
      <c r="J246" s="62">
        <v>0.0</v>
      </c>
      <c r="K246" s="64">
        <v>0.1</v>
      </c>
      <c r="L246" s="62">
        <v>0.0</v>
      </c>
      <c r="M246" s="62">
        <v>0.7</v>
      </c>
      <c r="N246" s="62">
        <v>1.2</v>
      </c>
      <c r="O246" s="62">
        <v>58.1</v>
      </c>
      <c r="P246" s="64">
        <v>1.0</v>
      </c>
      <c r="Q246" s="64">
        <v>1.9</v>
      </c>
      <c r="R246" s="64">
        <v>2.9</v>
      </c>
      <c r="S246" s="64">
        <v>0.4</v>
      </c>
      <c r="T246" s="64">
        <v>0.2</v>
      </c>
      <c r="U246" s="64">
        <v>0.5</v>
      </c>
      <c r="V246" s="64">
        <v>0.8</v>
      </c>
      <c r="W246" s="62">
        <v>6.3</v>
      </c>
    </row>
    <row r="247">
      <c r="A247" s="61" t="s">
        <v>1381</v>
      </c>
      <c r="B247" s="61" t="s">
        <v>109</v>
      </c>
      <c r="C247" s="62">
        <v>45.0</v>
      </c>
      <c r="D247" s="62">
        <v>18.1</v>
      </c>
      <c r="E247" s="62">
        <v>4.6</v>
      </c>
      <c r="F247" s="63">
        <f t="shared" si="1"/>
        <v>0.2541436464</v>
      </c>
      <c r="G247" s="64">
        <v>1.8</v>
      </c>
      <c r="H247" s="64">
        <v>3.9</v>
      </c>
      <c r="I247" s="62">
        <v>47.7</v>
      </c>
      <c r="J247" s="64">
        <v>0.4</v>
      </c>
      <c r="K247" s="64">
        <v>1.4</v>
      </c>
      <c r="L247" s="62">
        <v>29.2</v>
      </c>
      <c r="M247" s="62">
        <v>0.4</v>
      </c>
      <c r="N247" s="62">
        <v>0.6</v>
      </c>
      <c r="O247" s="62">
        <v>71.4</v>
      </c>
      <c r="P247" s="64">
        <v>1.0</v>
      </c>
      <c r="Q247" s="64">
        <v>2.3</v>
      </c>
      <c r="R247" s="64">
        <v>3.3</v>
      </c>
      <c r="S247" s="64">
        <v>1.1</v>
      </c>
      <c r="T247" s="64">
        <v>0.7</v>
      </c>
      <c r="U247" s="64">
        <v>0.2</v>
      </c>
      <c r="V247" s="64">
        <v>0.4</v>
      </c>
      <c r="W247" s="62">
        <v>7.2</v>
      </c>
    </row>
    <row r="248">
      <c r="A248" s="61" t="s">
        <v>137</v>
      </c>
      <c r="B248" s="61" t="s">
        <v>115</v>
      </c>
      <c r="C248" s="62">
        <v>38.0</v>
      </c>
      <c r="D248" s="62">
        <v>15.5</v>
      </c>
      <c r="E248" s="62">
        <v>4.5</v>
      </c>
      <c r="F248" s="63">
        <f t="shared" si="1"/>
        <v>0.2903225806</v>
      </c>
      <c r="G248" s="64">
        <v>1.7</v>
      </c>
      <c r="H248" s="64">
        <v>3.9</v>
      </c>
      <c r="I248" s="62">
        <v>42.3</v>
      </c>
      <c r="J248" s="64">
        <v>0.5</v>
      </c>
      <c r="K248" s="64">
        <v>1.7</v>
      </c>
      <c r="L248" s="62">
        <v>31.3</v>
      </c>
      <c r="M248" s="62">
        <v>0.7</v>
      </c>
      <c r="N248" s="62">
        <v>0.9</v>
      </c>
      <c r="O248" s="62">
        <v>72.2</v>
      </c>
      <c r="P248" s="64">
        <v>0.8</v>
      </c>
      <c r="Q248" s="64">
        <v>1.8</v>
      </c>
      <c r="R248" s="64">
        <v>2.6</v>
      </c>
      <c r="S248" s="64">
        <v>0.9</v>
      </c>
      <c r="T248" s="64">
        <v>0.6</v>
      </c>
      <c r="U248" s="64">
        <v>0.5</v>
      </c>
      <c r="V248" s="64">
        <v>0.3</v>
      </c>
      <c r="W248" s="62">
        <v>6.2</v>
      </c>
    </row>
    <row r="249">
      <c r="A249" s="61" t="s">
        <v>485</v>
      </c>
      <c r="B249" s="61" t="s">
        <v>103</v>
      </c>
      <c r="C249" s="62">
        <v>42.0</v>
      </c>
      <c r="D249" s="62">
        <v>15.7</v>
      </c>
      <c r="E249" s="62">
        <v>4.4</v>
      </c>
      <c r="F249" s="63">
        <f t="shared" si="1"/>
        <v>0.2802547771</v>
      </c>
      <c r="G249" s="64">
        <v>1.5</v>
      </c>
      <c r="H249" s="64">
        <v>2.1</v>
      </c>
      <c r="I249" s="62">
        <v>71.3</v>
      </c>
      <c r="J249" s="62">
        <v>0.0</v>
      </c>
      <c r="K249" s="62">
        <v>0.0</v>
      </c>
      <c r="L249" s="62">
        <v>50.0</v>
      </c>
      <c r="M249" s="62">
        <v>1.4</v>
      </c>
      <c r="N249" s="62">
        <v>1.9</v>
      </c>
      <c r="O249" s="62">
        <v>73.4</v>
      </c>
      <c r="P249" s="64">
        <v>1.8</v>
      </c>
      <c r="Q249" s="64">
        <v>2.1</v>
      </c>
      <c r="R249" s="64">
        <v>3.9</v>
      </c>
      <c r="S249" s="64">
        <v>1.7</v>
      </c>
      <c r="T249" s="64">
        <v>0.5</v>
      </c>
      <c r="U249" s="64">
        <v>0.4</v>
      </c>
      <c r="V249" s="64">
        <v>0.6</v>
      </c>
      <c r="W249" s="62">
        <v>9.2</v>
      </c>
    </row>
    <row r="250">
      <c r="A250" s="61" t="s">
        <v>236</v>
      </c>
      <c r="B250" s="61" t="s">
        <v>103</v>
      </c>
      <c r="C250" s="62">
        <v>36.0</v>
      </c>
      <c r="D250" s="62">
        <v>12.7</v>
      </c>
      <c r="E250" s="62">
        <v>4.3</v>
      </c>
      <c r="F250" s="63">
        <f t="shared" si="1"/>
        <v>0.3385826772</v>
      </c>
      <c r="G250" s="64">
        <v>1.5</v>
      </c>
      <c r="H250" s="64">
        <v>4.0</v>
      </c>
      <c r="I250" s="62">
        <v>37.2</v>
      </c>
      <c r="J250" s="64">
        <v>0.8</v>
      </c>
      <c r="K250" s="64">
        <v>2.2</v>
      </c>
      <c r="L250" s="62">
        <v>36.3</v>
      </c>
      <c r="M250" s="62">
        <v>0.5</v>
      </c>
      <c r="N250" s="62">
        <v>0.5</v>
      </c>
      <c r="O250" s="62">
        <v>89.5</v>
      </c>
      <c r="P250" s="64">
        <v>0.4</v>
      </c>
      <c r="Q250" s="64">
        <v>1.0</v>
      </c>
      <c r="R250" s="64">
        <v>1.4</v>
      </c>
      <c r="S250" s="64">
        <v>0.8</v>
      </c>
      <c r="T250" s="64">
        <v>0.5</v>
      </c>
      <c r="U250" s="64">
        <v>0.1</v>
      </c>
      <c r="V250" s="64">
        <v>0.4</v>
      </c>
      <c r="W250" s="62">
        <v>4.1</v>
      </c>
    </row>
    <row r="251">
      <c r="A251" s="61" t="s">
        <v>1382</v>
      </c>
      <c r="B251" s="61" t="s">
        <v>94</v>
      </c>
      <c r="C251" s="62">
        <v>36.0</v>
      </c>
      <c r="D251" s="62">
        <v>11.3</v>
      </c>
      <c r="E251" s="62">
        <v>4.3</v>
      </c>
      <c r="F251" s="63">
        <f t="shared" si="1"/>
        <v>0.3805309735</v>
      </c>
      <c r="G251" s="64">
        <v>1.4</v>
      </c>
      <c r="H251" s="64">
        <v>3.3</v>
      </c>
      <c r="I251" s="62">
        <v>44.1</v>
      </c>
      <c r="J251" s="64">
        <v>0.9</v>
      </c>
      <c r="K251" s="64">
        <v>2.3</v>
      </c>
      <c r="L251" s="62">
        <v>36.9</v>
      </c>
      <c r="M251" s="62">
        <v>0.5</v>
      </c>
      <c r="N251" s="62">
        <v>0.6</v>
      </c>
      <c r="O251" s="62">
        <v>86.4</v>
      </c>
      <c r="P251" s="64">
        <v>0.4</v>
      </c>
      <c r="Q251" s="64">
        <v>1.6</v>
      </c>
      <c r="R251" s="64">
        <v>2.0</v>
      </c>
      <c r="S251" s="64">
        <v>1.0</v>
      </c>
      <c r="T251" s="64">
        <v>0.2</v>
      </c>
      <c r="U251" s="64">
        <v>0.1</v>
      </c>
      <c r="V251" s="64">
        <v>0.5</v>
      </c>
      <c r="W251" s="62">
        <v>5.1</v>
      </c>
    </row>
    <row r="252">
      <c r="A252" s="61" t="s">
        <v>245</v>
      </c>
      <c r="B252" s="61" t="s">
        <v>88</v>
      </c>
      <c r="C252" s="62">
        <v>44.0</v>
      </c>
      <c r="D252" s="62">
        <v>11.9</v>
      </c>
      <c r="E252" s="62">
        <v>4.1</v>
      </c>
      <c r="F252" s="63">
        <f t="shared" si="1"/>
        <v>0.3445378151</v>
      </c>
      <c r="G252" s="64">
        <v>1.4</v>
      </c>
      <c r="H252" s="64">
        <v>3.5</v>
      </c>
      <c r="I252" s="62">
        <v>40.4</v>
      </c>
      <c r="J252" s="64">
        <v>0.7</v>
      </c>
      <c r="K252" s="64">
        <v>2.0</v>
      </c>
      <c r="L252" s="62">
        <v>33.3</v>
      </c>
      <c r="M252" s="62">
        <v>0.6</v>
      </c>
      <c r="N252" s="62">
        <v>0.8</v>
      </c>
      <c r="O252" s="62">
        <v>78.8</v>
      </c>
      <c r="P252" s="64">
        <v>0.3</v>
      </c>
      <c r="Q252" s="64">
        <v>1.3</v>
      </c>
      <c r="R252" s="64">
        <v>1.6</v>
      </c>
      <c r="S252" s="64">
        <v>1.8</v>
      </c>
      <c r="T252" s="64">
        <v>0.4</v>
      </c>
      <c r="U252" s="64">
        <v>0.1</v>
      </c>
      <c r="V252" s="64">
        <v>0.8</v>
      </c>
      <c r="W252" s="62">
        <v>5.0</v>
      </c>
    </row>
    <row r="253">
      <c r="A253" s="61" t="s">
        <v>225</v>
      </c>
      <c r="B253" s="61" t="s">
        <v>85</v>
      </c>
      <c r="C253" s="62">
        <v>36.0</v>
      </c>
      <c r="D253" s="62">
        <v>12.4</v>
      </c>
      <c r="E253" s="62">
        <v>3.8</v>
      </c>
      <c r="F253" s="63">
        <f t="shared" si="1"/>
        <v>0.3064516129</v>
      </c>
      <c r="G253" s="64">
        <v>1.7</v>
      </c>
      <c r="H253" s="64">
        <v>2.6</v>
      </c>
      <c r="I253" s="62">
        <v>64.9</v>
      </c>
      <c r="J253" s="62">
        <v>0.0</v>
      </c>
      <c r="K253" s="62">
        <v>0.0</v>
      </c>
      <c r="L253" s="62">
        <v>0.0</v>
      </c>
      <c r="M253" s="62">
        <v>0.4</v>
      </c>
      <c r="N253" s="62">
        <v>1.2</v>
      </c>
      <c r="O253" s="62">
        <v>31.0</v>
      </c>
      <c r="P253" s="64">
        <v>1.6</v>
      </c>
      <c r="Q253" s="64">
        <v>2.3</v>
      </c>
      <c r="R253" s="64">
        <v>3.9</v>
      </c>
      <c r="S253" s="64">
        <v>1.1</v>
      </c>
      <c r="T253" s="64">
        <v>0.2</v>
      </c>
      <c r="U253" s="64">
        <v>0.3</v>
      </c>
      <c r="V253" s="64">
        <v>0.6</v>
      </c>
      <c r="W253" s="62">
        <v>6.9</v>
      </c>
    </row>
    <row r="254">
      <c r="A254" s="61" t="s">
        <v>403</v>
      </c>
      <c r="B254" s="61" t="s">
        <v>91</v>
      </c>
      <c r="C254" s="62">
        <v>39.0</v>
      </c>
      <c r="D254" s="62">
        <v>18.7</v>
      </c>
      <c r="E254" s="62">
        <v>3.7</v>
      </c>
      <c r="F254" s="63">
        <f t="shared" si="1"/>
        <v>0.1978609626</v>
      </c>
      <c r="G254" s="64">
        <v>1.4</v>
      </c>
      <c r="H254" s="64">
        <v>3.5</v>
      </c>
      <c r="I254" s="62">
        <v>40.7</v>
      </c>
      <c r="J254" s="64">
        <v>0.6</v>
      </c>
      <c r="K254" s="64">
        <v>2.0</v>
      </c>
      <c r="L254" s="62">
        <v>29.9</v>
      </c>
      <c r="M254" s="62">
        <v>0.3</v>
      </c>
      <c r="N254" s="62">
        <v>0.4</v>
      </c>
      <c r="O254" s="62">
        <v>78.6</v>
      </c>
      <c r="P254" s="64">
        <v>1.2</v>
      </c>
      <c r="Q254" s="64">
        <v>3.1</v>
      </c>
      <c r="R254" s="64">
        <v>4.3</v>
      </c>
      <c r="S254" s="64">
        <v>1.7</v>
      </c>
      <c r="T254" s="64">
        <v>0.7</v>
      </c>
      <c r="U254" s="64">
        <v>0.9</v>
      </c>
      <c r="V254" s="64">
        <v>0.6</v>
      </c>
      <c r="W254" s="62">
        <v>8.5</v>
      </c>
    </row>
    <row r="255">
      <c r="A255" s="61" t="s">
        <v>232</v>
      </c>
      <c r="B255" s="61" t="s">
        <v>116</v>
      </c>
      <c r="C255" s="62">
        <v>35.0</v>
      </c>
      <c r="D255" s="62">
        <v>13.2</v>
      </c>
      <c r="E255" s="62">
        <v>3.7</v>
      </c>
      <c r="F255" s="63">
        <f t="shared" si="1"/>
        <v>0.2803030303</v>
      </c>
      <c r="G255" s="64">
        <v>1.3</v>
      </c>
      <c r="H255" s="64">
        <v>3.6</v>
      </c>
      <c r="I255" s="62">
        <v>36.0</v>
      </c>
      <c r="J255" s="64">
        <v>0.6</v>
      </c>
      <c r="K255" s="64">
        <v>1.9</v>
      </c>
      <c r="L255" s="62">
        <v>31.3</v>
      </c>
      <c r="M255" s="62">
        <v>0.5</v>
      </c>
      <c r="N255" s="62">
        <v>0.7</v>
      </c>
      <c r="O255" s="62">
        <v>75.0</v>
      </c>
      <c r="P255" s="64">
        <v>0.4</v>
      </c>
      <c r="Q255" s="64">
        <v>1.5</v>
      </c>
      <c r="R255" s="64">
        <v>1.8</v>
      </c>
      <c r="S255" s="64">
        <v>0.9</v>
      </c>
      <c r="T255" s="64">
        <v>0.5</v>
      </c>
      <c r="U255" s="64">
        <v>0.1</v>
      </c>
      <c r="V255" s="64">
        <v>0.6</v>
      </c>
      <c r="W255" s="62">
        <v>4.0</v>
      </c>
    </row>
    <row r="256">
      <c r="A256" s="61" t="s">
        <v>616</v>
      </c>
      <c r="B256" s="61" t="s">
        <v>97</v>
      </c>
      <c r="C256" s="62">
        <v>41.0</v>
      </c>
      <c r="D256" s="62">
        <v>12.2</v>
      </c>
      <c r="E256" s="62">
        <v>3.7</v>
      </c>
      <c r="F256" s="63">
        <f t="shared" si="1"/>
        <v>0.3032786885</v>
      </c>
      <c r="G256" s="64">
        <v>1.3</v>
      </c>
      <c r="H256" s="64">
        <v>3.2</v>
      </c>
      <c r="I256" s="62">
        <v>40.5</v>
      </c>
      <c r="J256" s="64">
        <v>0.7</v>
      </c>
      <c r="K256" s="64">
        <v>2.0</v>
      </c>
      <c r="L256" s="62">
        <v>34.9</v>
      </c>
      <c r="M256" s="62">
        <v>0.4</v>
      </c>
      <c r="N256" s="62">
        <v>0.5</v>
      </c>
      <c r="O256" s="62">
        <v>84.2</v>
      </c>
      <c r="P256" s="64">
        <v>0.5</v>
      </c>
      <c r="Q256" s="64">
        <v>2.7</v>
      </c>
      <c r="R256" s="64">
        <v>3.2</v>
      </c>
      <c r="S256" s="64">
        <v>1.3</v>
      </c>
      <c r="T256" s="64">
        <v>0.4</v>
      </c>
      <c r="U256" s="64">
        <v>0.4</v>
      </c>
      <c r="V256" s="64">
        <v>0.4</v>
      </c>
      <c r="W256" s="62">
        <v>6.5</v>
      </c>
    </row>
    <row r="257">
      <c r="A257" s="61" t="s">
        <v>428</v>
      </c>
      <c r="B257" s="61" t="s">
        <v>116</v>
      </c>
      <c r="C257" s="62">
        <v>38.0</v>
      </c>
      <c r="D257" s="62">
        <v>12.7</v>
      </c>
      <c r="E257" s="62">
        <v>3.6</v>
      </c>
      <c r="F257" s="63">
        <f t="shared" si="1"/>
        <v>0.2834645669</v>
      </c>
      <c r="G257" s="64">
        <v>1.4</v>
      </c>
      <c r="H257" s="64">
        <v>3.6</v>
      </c>
      <c r="I257" s="62">
        <v>38.0</v>
      </c>
      <c r="J257" s="64">
        <v>0.5</v>
      </c>
      <c r="K257" s="64">
        <v>1.8</v>
      </c>
      <c r="L257" s="62">
        <v>25.7</v>
      </c>
      <c r="M257" s="62">
        <v>0.4</v>
      </c>
      <c r="N257" s="62">
        <v>0.6</v>
      </c>
      <c r="O257" s="62">
        <v>76.2</v>
      </c>
      <c r="P257" s="64">
        <v>0.2</v>
      </c>
      <c r="Q257" s="64">
        <v>0.9</v>
      </c>
      <c r="R257" s="64">
        <v>1.0</v>
      </c>
      <c r="S257" s="64">
        <v>1.8</v>
      </c>
      <c r="T257" s="64">
        <v>0.2</v>
      </c>
      <c r="U257" s="64">
        <v>0.1</v>
      </c>
      <c r="V257" s="64">
        <v>0.6</v>
      </c>
      <c r="W257" s="62">
        <v>3.8</v>
      </c>
    </row>
    <row r="258">
      <c r="A258" s="61" t="s">
        <v>296</v>
      </c>
      <c r="B258" s="61" t="s">
        <v>90</v>
      </c>
      <c r="C258" s="62">
        <v>40.0</v>
      </c>
      <c r="D258" s="62">
        <v>10.7</v>
      </c>
      <c r="E258" s="62">
        <v>3.6</v>
      </c>
      <c r="F258" s="63">
        <f t="shared" si="1"/>
        <v>0.3364485981</v>
      </c>
      <c r="G258" s="64">
        <v>1.5</v>
      </c>
      <c r="H258" s="64">
        <v>2.1</v>
      </c>
      <c r="I258" s="62">
        <v>70.2</v>
      </c>
      <c r="J258" s="62">
        <v>0.0</v>
      </c>
      <c r="K258" s="64">
        <v>0.1</v>
      </c>
      <c r="L258" s="62">
        <v>0.0</v>
      </c>
      <c r="M258" s="62">
        <v>0.6</v>
      </c>
      <c r="N258" s="62">
        <v>1.0</v>
      </c>
      <c r="O258" s="62">
        <v>61.5</v>
      </c>
      <c r="P258" s="64">
        <v>0.6</v>
      </c>
      <c r="Q258" s="64">
        <v>1.4</v>
      </c>
      <c r="R258" s="64">
        <v>2.0</v>
      </c>
      <c r="S258" s="64">
        <v>0.5</v>
      </c>
      <c r="T258" s="64">
        <v>0.4</v>
      </c>
      <c r="U258" s="64">
        <v>0.4</v>
      </c>
      <c r="V258" s="64">
        <v>0.5</v>
      </c>
      <c r="W258" s="62">
        <v>5.2</v>
      </c>
    </row>
    <row r="259">
      <c r="A259" s="61" t="s">
        <v>1383</v>
      </c>
      <c r="B259" s="61" t="s">
        <v>80</v>
      </c>
      <c r="C259" s="62">
        <v>39.0</v>
      </c>
      <c r="D259" s="62">
        <v>13.8</v>
      </c>
      <c r="E259" s="62">
        <v>3.2</v>
      </c>
      <c r="F259" s="63">
        <f t="shared" si="1"/>
        <v>0.231884058</v>
      </c>
      <c r="G259" s="64">
        <v>1.3</v>
      </c>
      <c r="H259" s="64">
        <v>3.5</v>
      </c>
      <c r="I259" s="62">
        <v>36.5</v>
      </c>
      <c r="J259" s="64">
        <v>0.5</v>
      </c>
      <c r="K259" s="64">
        <v>1.5</v>
      </c>
      <c r="L259" s="62">
        <v>31.7</v>
      </c>
      <c r="M259" s="62">
        <v>0.2</v>
      </c>
      <c r="N259" s="62">
        <v>0.3</v>
      </c>
      <c r="O259" s="62">
        <v>53.8</v>
      </c>
      <c r="P259" s="64">
        <v>1.0</v>
      </c>
      <c r="Q259" s="64">
        <v>1.6</v>
      </c>
      <c r="R259" s="64">
        <v>2.6</v>
      </c>
      <c r="S259" s="64">
        <v>0.4</v>
      </c>
      <c r="T259" s="64">
        <v>0.2</v>
      </c>
      <c r="U259" s="64">
        <v>0.4</v>
      </c>
      <c r="V259" s="64">
        <v>0.3</v>
      </c>
      <c r="W259" s="62">
        <v>4.2</v>
      </c>
    </row>
    <row r="260">
      <c r="A260" s="61" t="s">
        <v>545</v>
      </c>
      <c r="B260" s="61" t="s">
        <v>80</v>
      </c>
      <c r="C260" s="62">
        <v>40.0</v>
      </c>
      <c r="D260" s="62">
        <v>16.6</v>
      </c>
      <c r="E260" s="62">
        <v>3.2</v>
      </c>
      <c r="F260" s="63">
        <f t="shared" si="1"/>
        <v>0.1927710843</v>
      </c>
      <c r="G260" s="64">
        <v>1.5</v>
      </c>
      <c r="H260" s="64">
        <v>3.5</v>
      </c>
      <c r="I260" s="62">
        <v>43.3</v>
      </c>
      <c r="J260" s="64">
        <v>0.1</v>
      </c>
      <c r="K260" s="64">
        <v>0.2</v>
      </c>
      <c r="L260" s="62">
        <v>42.9</v>
      </c>
      <c r="M260" s="62">
        <v>0.1</v>
      </c>
      <c r="N260" s="62">
        <v>0.1</v>
      </c>
      <c r="O260" s="62">
        <v>75.0</v>
      </c>
      <c r="P260" s="64">
        <v>0.3</v>
      </c>
      <c r="Q260" s="64">
        <v>1.5</v>
      </c>
      <c r="R260" s="64">
        <v>1.7</v>
      </c>
      <c r="S260" s="64">
        <v>3.3</v>
      </c>
      <c r="T260" s="64">
        <v>0.4</v>
      </c>
      <c r="U260" s="64">
        <v>0.1</v>
      </c>
      <c r="V260" s="64">
        <v>1.1</v>
      </c>
      <c r="W260" s="62">
        <v>5.6</v>
      </c>
    </row>
    <row r="261">
      <c r="A261" s="61" t="s">
        <v>452</v>
      </c>
      <c r="B261" s="61" t="s">
        <v>99</v>
      </c>
      <c r="C261" s="62">
        <v>37.0</v>
      </c>
      <c r="D261" s="62">
        <v>9.4</v>
      </c>
      <c r="E261" s="62">
        <v>3.1</v>
      </c>
      <c r="F261" s="63">
        <f t="shared" si="1"/>
        <v>0.329787234</v>
      </c>
      <c r="G261" s="64">
        <v>1.1</v>
      </c>
      <c r="H261" s="64">
        <v>2.5</v>
      </c>
      <c r="I261" s="62">
        <v>45.7</v>
      </c>
      <c r="J261" s="64">
        <v>0.1</v>
      </c>
      <c r="K261" s="64">
        <v>0.4</v>
      </c>
      <c r="L261" s="62">
        <v>31.3</v>
      </c>
      <c r="M261" s="62">
        <v>0.7</v>
      </c>
      <c r="N261" s="62">
        <v>1.1</v>
      </c>
      <c r="O261" s="62">
        <v>64.1</v>
      </c>
      <c r="P261" s="64">
        <v>1.1</v>
      </c>
      <c r="Q261" s="64">
        <v>1.0</v>
      </c>
      <c r="R261" s="64">
        <v>2.1</v>
      </c>
      <c r="S261" s="64">
        <v>0.5</v>
      </c>
      <c r="T261" s="64">
        <v>0.2</v>
      </c>
      <c r="U261" s="64">
        <v>0.5</v>
      </c>
      <c r="V261" s="64">
        <v>0.6</v>
      </c>
      <c r="W261" s="62">
        <v>4.2</v>
      </c>
    </row>
    <row r="262">
      <c r="A262" s="61" t="s">
        <v>1384</v>
      </c>
      <c r="B262" s="61" t="s">
        <v>96</v>
      </c>
      <c r="C262" s="62">
        <v>39.0</v>
      </c>
      <c r="D262" s="62">
        <v>11.5</v>
      </c>
      <c r="E262" s="62">
        <v>2.8</v>
      </c>
      <c r="F262" s="63">
        <f t="shared" si="1"/>
        <v>0.2434782609</v>
      </c>
      <c r="G262" s="64">
        <v>1.1</v>
      </c>
      <c r="H262" s="64">
        <v>2.0</v>
      </c>
      <c r="I262" s="62">
        <v>55.1</v>
      </c>
      <c r="J262" s="64">
        <v>0.4</v>
      </c>
      <c r="K262" s="64">
        <v>0.9</v>
      </c>
      <c r="L262" s="62">
        <v>38.9</v>
      </c>
      <c r="M262" s="62">
        <v>0.2</v>
      </c>
      <c r="N262" s="62">
        <v>0.2</v>
      </c>
      <c r="O262" s="62">
        <v>88.9</v>
      </c>
      <c r="P262" s="64">
        <v>0.9</v>
      </c>
      <c r="Q262" s="64">
        <v>1.3</v>
      </c>
      <c r="R262" s="64">
        <v>2.2</v>
      </c>
      <c r="S262" s="64">
        <v>0.9</v>
      </c>
      <c r="T262" s="64">
        <v>0.3</v>
      </c>
      <c r="U262" s="64">
        <v>0.1</v>
      </c>
      <c r="V262" s="64">
        <v>0.5</v>
      </c>
      <c r="W262" s="62">
        <v>4.9</v>
      </c>
    </row>
    <row r="263">
      <c r="A263" s="61" t="s">
        <v>1385</v>
      </c>
      <c r="B263" s="61" t="s">
        <v>74</v>
      </c>
      <c r="C263" s="62">
        <v>34.0</v>
      </c>
      <c r="D263" s="62">
        <v>9.3</v>
      </c>
      <c r="E263" s="62">
        <v>2.6</v>
      </c>
      <c r="F263" s="63">
        <f t="shared" si="1"/>
        <v>0.2795698925</v>
      </c>
      <c r="G263" s="64">
        <v>1.1</v>
      </c>
      <c r="H263" s="64">
        <v>2.2</v>
      </c>
      <c r="I263" s="62">
        <v>50.0</v>
      </c>
      <c r="J263" s="64">
        <v>0.1</v>
      </c>
      <c r="K263" s="64">
        <v>0.4</v>
      </c>
      <c r="L263" s="62">
        <v>15.4</v>
      </c>
      <c r="M263" s="62">
        <v>0.3</v>
      </c>
      <c r="N263" s="62">
        <v>0.7</v>
      </c>
      <c r="O263" s="62">
        <v>47.8</v>
      </c>
      <c r="P263" s="64">
        <v>0.2</v>
      </c>
      <c r="Q263" s="64">
        <v>0.9</v>
      </c>
      <c r="R263" s="64">
        <v>1.1</v>
      </c>
      <c r="S263" s="64">
        <v>0.6</v>
      </c>
      <c r="T263" s="64">
        <v>0.4</v>
      </c>
      <c r="U263" s="64">
        <v>0.1</v>
      </c>
      <c r="V263" s="64">
        <v>0.4</v>
      </c>
      <c r="W263" s="62">
        <v>2.9</v>
      </c>
    </row>
    <row r="264">
      <c r="A264" s="59" t="s">
        <v>1372</v>
      </c>
      <c r="B264" s="63"/>
      <c r="C264" s="63"/>
      <c r="D264" s="63"/>
      <c r="E264" s="63"/>
      <c r="F264" s="63" t="str">
        <f t="shared" si="1"/>
        <v>#DIV/0!</v>
      </c>
      <c r="G264" s="63"/>
      <c r="H264" s="63"/>
      <c r="I264" s="63"/>
      <c r="J264" s="63"/>
      <c r="K264" s="63"/>
      <c r="L264" s="63"/>
      <c r="M264" s="63"/>
      <c r="N264" s="63"/>
      <c r="O264" s="63"/>
      <c r="P264" s="63"/>
      <c r="Q264" s="63"/>
      <c r="R264" s="63"/>
      <c r="S264" s="63"/>
      <c r="T264" s="63"/>
      <c r="U264" s="63"/>
      <c r="V264" s="63"/>
      <c r="W264" s="63"/>
    </row>
    <row r="265">
      <c r="A265" s="59" t="s">
        <v>183</v>
      </c>
      <c r="B265" s="59" t="s">
        <v>80</v>
      </c>
      <c r="C265" s="59">
        <v>22.0</v>
      </c>
      <c r="D265" s="59">
        <v>32.8</v>
      </c>
      <c r="E265" s="59">
        <v>24.9</v>
      </c>
      <c r="F265" s="63">
        <f t="shared" si="1"/>
        <v>0.7591463415</v>
      </c>
      <c r="G265" s="63"/>
      <c r="H265" s="63"/>
      <c r="I265" s="63"/>
      <c r="J265" s="63"/>
      <c r="K265" s="63"/>
      <c r="L265" s="63"/>
      <c r="M265" s="63"/>
      <c r="N265" s="63"/>
      <c r="O265" s="63"/>
      <c r="P265" s="63"/>
      <c r="Q265" s="63"/>
      <c r="R265" s="63"/>
      <c r="S265" s="63"/>
      <c r="T265" s="63"/>
      <c r="U265" s="63"/>
      <c r="V265" s="63"/>
      <c r="W265" s="63"/>
    </row>
    <row r="266">
      <c r="A266" s="59" t="s">
        <v>1386</v>
      </c>
      <c r="B266" s="63"/>
      <c r="C266" s="63"/>
      <c r="D266" s="63"/>
      <c r="E266" s="63"/>
      <c r="F266" s="63" t="str">
        <f t="shared" si="1"/>
        <v>#DIV/0!</v>
      </c>
      <c r="G266" s="63"/>
      <c r="H266" s="63"/>
      <c r="I266" s="63"/>
      <c r="J266" s="63"/>
      <c r="K266" s="63"/>
      <c r="L266" s="63"/>
      <c r="M266" s="63"/>
      <c r="N266" s="63"/>
      <c r="O266" s="63"/>
      <c r="P266" s="63"/>
      <c r="Q266" s="63"/>
      <c r="R266" s="63"/>
      <c r="S266" s="63"/>
      <c r="T266" s="63"/>
      <c r="U266" s="63"/>
      <c r="V266" s="63"/>
      <c r="W266" s="63"/>
    </row>
    <row r="267">
      <c r="A267" s="59" t="s">
        <v>430</v>
      </c>
      <c r="B267" s="59" t="s">
        <v>85</v>
      </c>
      <c r="C267" s="59">
        <v>23.0</v>
      </c>
      <c r="D267" s="59">
        <v>32.5</v>
      </c>
      <c r="E267" s="59">
        <v>15.4</v>
      </c>
      <c r="F267" s="63">
        <f t="shared" si="1"/>
        <v>0.4738461538</v>
      </c>
      <c r="G267" s="63"/>
      <c r="H267" s="63"/>
      <c r="I267" s="63"/>
      <c r="J267" s="63"/>
      <c r="K267" s="63"/>
      <c r="L267" s="63"/>
      <c r="M267" s="63"/>
      <c r="N267" s="63"/>
      <c r="O267" s="63"/>
      <c r="P267" s="63"/>
      <c r="Q267" s="63"/>
      <c r="R267" s="63"/>
      <c r="S267" s="63"/>
      <c r="T267" s="63"/>
      <c r="U267" s="63"/>
      <c r="V267" s="63"/>
      <c r="W267" s="63"/>
    </row>
    <row r="268">
      <c r="A268" s="59" t="s">
        <v>620</v>
      </c>
      <c r="B268" s="63"/>
      <c r="C268" s="63"/>
      <c r="D268" s="63"/>
      <c r="E268" s="63"/>
      <c r="F268" s="63" t="str">
        <f t="shared" si="1"/>
        <v>#DIV/0!</v>
      </c>
      <c r="G268" s="63"/>
      <c r="H268" s="63"/>
      <c r="I268" s="63"/>
      <c r="J268" s="63"/>
      <c r="K268" s="63"/>
      <c r="L268" s="63"/>
      <c r="M268" s="63"/>
      <c r="N268" s="63"/>
      <c r="O268" s="63"/>
      <c r="P268" s="63"/>
      <c r="Q268" s="63"/>
      <c r="R268" s="63"/>
      <c r="S268" s="63"/>
      <c r="T268" s="63"/>
      <c r="U268" s="63"/>
      <c r="V268" s="63"/>
      <c r="W268" s="63"/>
    </row>
    <row r="269">
      <c r="A269" s="59" t="s">
        <v>338</v>
      </c>
      <c r="B269" s="59" t="s">
        <v>93</v>
      </c>
      <c r="C269" s="59">
        <v>32.0</v>
      </c>
      <c r="D269" s="59">
        <v>32.9</v>
      </c>
      <c r="E269" s="59">
        <v>15.5</v>
      </c>
      <c r="F269" s="63">
        <f t="shared" si="1"/>
        <v>0.4711246201</v>
      </c>
      <c r="G269" s="63"/>
      <c r="H269" s="63"/>
      <c r="I269" s="63"/>
      <c r="J269" s="63"/>
      <c r="K269" s="63"/>
      <c r="L269" s="63"/>
      <c r="M269" s="63"/>
      <c r="N269" s="63"/>
      <c r="O269" s="63"/>
      <c r="P269" s="63"/>
      <c r="Q269" s="63"/>
      <c r="R269" s="63"/>
      <c r="S269" s="63"/>
      <c r="T269" s="63"/>
      <c r="U269" s="63"/>
      <c r="V269" s="63"/>
      <c r="W269" s="63"/>
    </row>
    <row r="270">
      <c r="A270" s="59" t="s">
        <v>542</v>
      </c>
      <c r="B270" s="63"/>
      <c r="C270" s="63"/>
      <c r="D270" s="63"/>
      <c r="E270" s="63"/>
      <c r="F270" s="63" t="str">
        <f t="shared" si="1"/>
        <v>#DIV/0!</v>
      </c>
      <c r="G270" s="63"/>
      <c r="H270" s="63"/>
      <c r="I270" s="63"/>
      <c r="J270" s="63"/>
      <c r="K270" s="63"/>
      <c r="L270" s="63"/>
      <c r="M270" s="63"/>
      <c r="N270" s="63"/>
      <c r="O270" s="63"/>
      <c r="P270" s="63"/>
      <c r="Q270" s="63"/>
      <c r="R270" s="63"/>
      <c r="S270" s="63"/>
      <c r="T270" s="63"/>
      <c r="U270" s="63"/>
      <c r="V270" s="63"/>
      <c r="W270" s="63"/>
    </row>
    <row r="271">
      <c r="A271" s="59" t="s">
        <v>610</v>
      </c>
      <c r="B271" s="63"/>
      <c r="C271" s="63"/>
      <c r="D271" s="63"/>
      <c r="E271" s="63"/>
      <c r="F271" s="63" t="str">
        <f t="shared" si="1"/>
        <v>#DIV/0!</v>
      </c>
      <c r="G271" s="63"/>
      <c r="H271" s="63"/>
      <c r="I271" s="63"/>
      <c r="J271" s="63"/>
      <c r="K271" s="63"/>
      <c r="L271" s="63"/>
      <c r="M271" s="63"/>
      <c r="N271" s="63"/>
      <c r="O271" s="63"/>
      <c r="P271" s="63"/>
      <c r="Q271" s="63"/>
      <c r="R271" s="63"/>
      <c r="S271" s="63"/>
      <c r="T271" s="63"/>
      <c r="U271" s="63"/>
      <c r="V271" s="63"/>
      <c r="W271" s="63"/>
    </row>
    <row r="272">
      <c r="A272" s="59" t="s">
        <v>371</v>
      </c>
      <c r="B272" s="63"/>
      <c r="C272" s="63"/>
      <c r="D272" s="63"/>
      <c r="E272" s="63"/>
      <c r="F272" s="63" t="str">
        <f t="shared" si="1"/>
        <v>#DIV/0!</v>
      </c>
      <c r="G272" s="63"/>
      <c r="H272" s="63"/>
      <c r="I272" s="63"/>
      <c r="J272" s="63"/>
      <c r="K272" s="63"/>
      <c r="L272" s="63"/>
      <c r="M272" s="63"/>
      <c r="N272" s="63"/>
      <c r="O272" s="63"/>
      <c r="P272" s="63"/>
      <c r="Q272" s="63"/>
      <c r="R272" s="63"/>
      <c r="S272" s="63"/>
      <c r="T272" s="63"/>
      <c r="U272" s="63"/>
      <c r="V272" s="63"/>
      <c r="W272" s="63"/>
    </row>
    <row r="273">
      <c r="A273" s="59" t="s">
        <v>546</v>
      </c>
      <c r="B273" s="63"/>
      <c r="C273" s="63"/>
      <c r="D273" s="63"/>
      <c r="E273" s="63"/>
      <c r="F273" s="63" t="str">
        <f t="shared" si="1"/>
        <v>#DIV/0!</v>
      </c>
      <c r="G273" s="63"/>
      <c r="H273" s="63"/>
      <c r="I273" s="63"/>
      <c r="J273" s="63"/>
      <c r="K273" s="63"/>
      <c r="L273" s="63"/>
      <c r="M273" s="63"/>
      <c r="N273" s="63"/>
      <c r="O273" s="63"/>
      <c r="P273" s="63"/>
      <c r="Q273" s="63"/>
      <c r="R273" s="63"/>
      <c r="S273" s="63"/>
      <c r="T273" s="63"/>
      <c r="U273" s="63"/>
      <c r="V273" s="63"/>
      <c r="W273" s="63"/>
    </row>
    <row r="274">
      <c r="A274" s="59" t="s">
        <v>298</v>
      </c>
      <c r="B274" s="63"/>
      <c r="C274" s="63"/>
      <c r="D274" s="63"/>
      <c r="E274" s="63"/>
      <c r="F274" s="63" t="str">
        <f t="shared" si="1"/>
        <v>#DIV/0!</v>
      </c>
      <c r="G274" s="63"/>
      <c r="H274" s="63"/>
      <c r="I274" s="63"/>
      <c r="J274" s="63"/>
      <c r="K274" s="63"/>
      <c r="L274" s="63"/>
      <c r="M274" s="63"/>
      <c r="N274" s="63"/>
      <c r="O274" s="63"/>
      <c r="P274" s="63"/>
      <c r="Q274" s="63"/>
      <c r="R274" s="63"/>
      <c r="S274" s="63"/>
      <c r="T274" s="63"/>
      <c r="U274" s="63"/>
      <c r="V274" s="63"/>
      <c r="W274" s="63"/>
    </row>
    <row r="275">
      <c r="A275" s="59" t="s">
        <v>517</v>
      </c>
      <c r="B275" s="63"/>
      <c r="C275" s="63"/>
      <c r="D275" s="63"/>
      <c r="E275" s="63"/>
      <c r="F275" s="63" t="str">
        <f t="shared" si="1"/>
        <v>#DIV/0!</v>
      </c>
      <c r="G275" s="63"/>
      <c r="H275" s="63"/>
      <c r="I275" s="63"/>
      <c r="J275" s="63"/>
      <c r="K275" s="63"/>
      <c r="L275" s="63"/>
      <c r="M275" s="63"/>
      <c r="N275" s="63"/>
      <c r="O275" s="63"/>
      <c r="P275" s="63"/>
      <c r="Q275" s="63"/>
      <c r="R275" s="63"/>
      <c r="S275" s="63"/>
      <c r="T275" s="63"/>
      <c r="U275" s="63"/>
      <c r="V275" s="63"/>
      <c r="W275" s="63"/>
    </row>
    <row r="276">
      <c r="A276" s="59" t="s">
        <v>213</v>
      </c>
      <c r="B276" s="63"/>
      <c r="C276" s="63"/>
      <c r="D276" s="63"/>
      <c r="E276" s="63"/>
      <c r="F276" s="63" t="str">
        <f t="shared" si="1"/>
        <v>#DIV/0!</v>
      </c>
      <c r="G276" s="63"/>
      <c r="H276" s="63"/>
      <c r="I276" s="63"/>
      <c r="J276" s="63"/>
      <c r="K276" s="63"/>
      <c r="L276" s="63"/>
      <c r="M276" s="63"/>
      <c r="N276" s="63"/>
      <c r="O276" s="63"/>
      <c r="P276" s="63"/>
      <c r="Q276" s="63"/>
      <c r="R276" s="63"/>
      <c r="S276" s="63"/>
      <c r="T276" s="63"/>
      <c r="U276" s="63"/>
      <c r="V276" s="63"/>
      <c r="W276" s="63"/>
    </row>
    <row r="277">
      <c r="A277" s="59" t="s">
        <v>191</v>
      </c>
      <c r="B277" s="63"/>
      <c r="C277" s="63"/>
      <c r="D277" s="63"/>
      <c r="E277" s="63"/>
      <c r="F277" s="63" t="str">
        <f t="shared" si="1"/>
        <v>#DIV/0!</v>
      </c>
      <c r="G277" s="63"/>
      <c r="H277" s="63"/>
      <c r="I277" s="63"/>
      <c r="J277" s="63"/>
      <c r="K277" s="63"/>
      <c r="L277" s="63"/>
      <c r="M277" s="63"/>
      <c r="N277" s="63"/>
      <c r="O277" s="63"/>
      <c r="P277" s="63"/>
      <c r="Q277" s="63"/>
      <c r="R277" s="63"/>
      <c r="S277" s="63"/>
      <c r="T277" s="63"/>
      <c r="U277" s="63"/>
      <c r="V277" s="63"/>
      <c r="W277" s="63"/>
    </row>
    <row r="278">
      <c r="A278" s="59" t="s">
        <v>277</v>
      </c>
      <c r="B278" s="63"/>
      <c r="C278" s="63"/>
      <c r="D278" s="63"/>
      <c r="E278" s="63"/>
      <c r="F278" s="63" t="str">
        <f t="shared" si="1"/>
        <v>#DIV/0!</v>
      </c>
      <c r="G278" s="63"/>
      <c r="H278" s="63"/>
      <c r="I278" s="63"/>
      <c r="J278" s="63"/>
      <c r="K278" s="63"/>
      <c r="L278" s="63"/>
      <c r="M278" s="63"/>
      <c r="N278" s="63"/>
      <c r="O278" s="63"/>
      <c r="P278" s="63"/>
      <c r="Q278" s="63"/>
      <c r="R278" s="63"/>
      <c r="S278" s="63"/>
      <c r="T278" s="63"/>
      <c r="U278" s="63"/>
      <c r="V278" s="63"/>
      <c r="W278" s="63"/>
    </row>
    <row r="279">
      <c r="A279" s="59" t="s">
        <v>1387</v>
      </c>
      <c r="B279" s="63"/>
      <c r="C279" s="63"/>
      <c r="D279" s="63"/>
      <c r="E279" s="63"/>
      <c r="F279" s="63" t="str">
        <f t="shared" si="1"/>
        <v>#DIV/0!</v>
      </c>
      <c r="G279" s="63"/>
      <c r="H279" s="63"/>
      <c r="I279" s="63"/>
      <c r="J279" s="63"/>
      <c r="K279" s="63"/>
      <c r="L279" s="63"/>
      <c r="M279" s="63"/>
      <c r="N279" s="63"/>
      <c r="O279" s="63"/>
      <c r="P279" s="63"/>
      <c r="Q279" s="63"/>
      <c r="R279" s="63"/>
      <c r="S279" s="63"/>
      <c r="T279" s="63"/>
      <c r="U279" s="63"/>
      <c r="V279" s="63"/>
      <c r="W279" s="63"/>
    </row>
    <row r="280">
      <c r="A280" s="59" t="s">
        <v>302</v>
      </c>
      <c r="B280" s="63"/>
      <c r="C280" s="63"/>
      <c r="D280" s="63"/>
      <c r="E280" s="63"/>
      <c r="F280" s="63" t="str">
        <f t="shared" si="1"/>
        <v>#DIV/0!</v>
      </c>
      <c r="G280" s="63"/>
      <c r="H280" s="63"/>
      <c r="I280" s="63"/>
      <c r="J280" s="63"/>
      <c r="K280" s="63"/>
      <c r="L280" s="63"/>
      <c r="M280" s="63"/>
      <c r="N280" s="63"/>
      <c r="O280" s="63"/>
      <c r="P280" s="63"/>
      <c r="Q280" s="63"/>
      <c r="R280" s="63"/>
      <c r="S280" s="63"/>
      <c r="T280" s="63"/>
      <c r="U280" s="63"/>
      <c r="V280" s="63"/>
      <c r="W280" s="63"/>
    </row>
    <row r="281">
      <c r="A281" s="59" t="s">
        <v>1388</v>
      </c>
      <c r="B281" s="63"/>
      <c r="C281" s="63"/>
      <c r="D281" s="63"/>
      <c r="E281" s="63"/>
      <c r="F281" s="63" t="str">
        <f t="shared" si="1"/>
        <v>#DIV/0!</v>
      </c>
      <c r="G281" s="63"/>
      <c r="H281" s="63"/>
      <c r="I281" s="63"/>
      <c r="J281" s="63"/>
      <c r="K281" s="63"/>
      <c r="L281" s="63"/>
      <c r="M281" s="63"/>
      <c r="N281" s="63"/>
      <c r="O281" s="63"/>
      <c r="P281" s="63"/>
      <c r="Q281" s="63"/>
      <c r="R281" s="63"/>
      <c r="S281" s="63"/>
      <c r="T281" s="63"/>
      <c r="U281" s="63"/>
      <c r="V281" s="63"/>
      <c r="W281" s="63"/>
    </row>
    <row r="282">
      <c r="A282" s="59" t="s">
        <v>630</v>
      </c>
      <c r="B282" s="63"/>
      <c r="C282" s="63"/>
      <c r="D282" s="63"/>
      <c r="E282" s="63"/>
      <c r="F282" s="63" t="str">
        <f t="shared" si="1"/>
        <v>#DIV/0!</v>
      </c>
      <c r="G282" s="63"/>
      <c r="H282" s="63"/>
      <c r="I282" s="63"/>
      <c r="J282" s="63"/>
      <c r="K282" s="63"/>
      <c r="L282" s="63"/>
      <c r="M282" s="63"/>
      <c r="N282" s="63"/>
      <c r="O282" s="63"/>
      <c r="P282" s="63"/>
      <c r="Q282" s="63"/>
      <c r="R282" s="63"/>
      <c r="S282" s="63"/>
      <c r="T282" s="63"/>
      <c r="U282" s="63"/>
      <c r="V282" s="63"/>
      <c r="W282" s="63"/>
    </row>
    <row r="283">
      <c r="A283" s="59" t="s">
        <v>178</v>
      </c>
      <c r="B283" s="63"/>
      <c r="C283" s="63"/>
      <c r="D283" s="63"/>
      <c r="E283" s="63"/>
      <c r="F283" s="63" t="str">
        <f t="shared" si="1"/>
        <v>#DIV/0!</v>
      </c>
      <c r="G283" s="63"/>
      <c r="H283" s="63"/>
      <c r="I283" s="63"/>
      <c r="J283" s="63"/>
      <c r="K283" s="63"/>
      <c r="L283" s="63"/>
      <c r="M283" s="63"/>
      <c r="N283" s="63"/>
      <c r="O283" s="63"/>
      <c r="P283" s="63"/>
      <c r="Q283" s="63"/>
      <c r="R283" s="63"/>
      <c r="S283" s="63"/>
      <c r="T283" s="63"/>
      <c r="U283" s="63"/>
      <c r="V283" s="63"/>
      <c r="W283" s="63"/>
    </row>
    <row r="284">
      <c r="A284" s="59" t="s">
        <v>537</v>
      </c>
      <c r="B284" s="63"/>
      <c r="C284" s="63"/>
      <c r="D284" s="63"/>
      <c r="E284" s="63"/>
      <c r="F284" s="63" t="str">
        <f t="shared" si="1"/>
        <v>#DIV/0!</v>
      </c>
      <c r="G284" s="63"/>
      <c r="H284" s="63"/>
      <c r="I284" s="63"/>
      <c r="J284" s="63"/>
      <c r="K284" s="63"/>
      <c r="L284" s="63"/>
      <c r="M284" s="63"/>
      <c r="N284" s="63"/>
      <c r="O284" s="63"/>
      <c r="P284" s="63"/>
      <c r="Q284" s="63"/>
      <c r="R284" s="63"/>
      <c r="S284" s="63"/>
      <c r="T284" s="63"/>
      <c r="U284" s="63"/>
      <c r="V284" s="63"/>
      <c r="W284" s="63"/>
    </row>
    <row r="285">
      <c r="A285" s="59" t="s">
        <v>507</v>
      </c>
      <c r="B285" s="63"/>
      <c r="C285" s="63"/>
      <c r="D285" s="63"/>
      <c r="E285" s="63"/>
      <c r="F285" s="63" t="str">
        <f t="shared" si="1"/>
        <v>#DIV/0!</v>
      </c>
      <c r="G285" s="63"/>
      <c r="H285" s="63"/>
      <c r="I285" s="63"/>
      <c r="J285" s="63"/>
      <c r="K285" s="63"/>
      <c r="L285" s="63"/>
      <c r="M285" s="63"/>
      <c r="N285" s="63"/>
      <c r="O285" s="63"/>
      <c r="P285" s="63"/>
      <c r="Q285" s="63"/>
      <c r="R285" s="63"/>
      <c r="S285" s="63"/>
      <c r="T285" s="63"/>
      <c r="U285" s="63"/>
      <c r="V285" s="63"/>
      <c r="W285" s="63"/>
    </row>
    <row r="286">
      <c r="A286" s="59" t="s">
        <v>541</v>
      </c>
      <c r="B286" s="63"/>
      <c r="C286" s="63"/>
      <c r="D286" s="63"/>
      <c r="E286" s="63"/>
      <c r="F286" s="63" t="str">
        <f t="shared" si="1"/>
        <v>#DIV/0!</v>
      </c>
      <c r="G286" s="63"/>
      <c r="H286" s="63"/>
      <c r="I286" s="63"/>
      <c r="J286" s="63"/>
      <c r="K286" s="63"/>
      <c r="L286" s="63"/>
      <c r="M286" s="63"/>
      <c r="N286" s="63"/>
      <c r="O286" s="63"/>
      <c r="P286" s="63"/>
      <c r="Q286" s="63"/>
      <c r="R286" s="63"/>
      <c r="S286" s="63"/>
      <c r="T286" s="63"/>
      <c r="U286" s="63"/>
      <c r="V286" s="63"/>
      <c r="W286" s="63"/>
    </row>
    <row r="287">
      <c r="A287" s="59" t="s">
        <v>392</v>
      </c>
      <c r="B287" s="63"/>
      <c r="C287" s="63"/>
      <c r="D287" s="63"/>
      <c r="E287" s="63"/>
      <c r="F287" s="63" t="str">
        <f t="shared" si="1"/>
        <v>#DIV/0!</v>
      </c>
      <c r="G287" s="63"/>
      <c r="H287" s="63"/>
      <c r="I287" s="63"/>
      <c r="J287" s="63"/>
      <c r="K287" s="63"/>
      <c r="L287" s="63"/>
      <c r="M287" s="63"/>
      <c r="N287" s="63"/>
      <c r="O287" s="63"/>
      <c r="P287" s="63"/>
      <c r="Q287" s="63"/>
      <c r="R287" s="63"/>
      <c r="S287" s="63"/>
      <c r="T287" s="63"/>
      <c r="U287" s="63"/>
      <c r="V287" s="63"/>
      <c r="W287" s="63"/>
    </row>
    <row r="288">
      <c r="A288" s="59" t="s">
        <v>631</v>
      </c>
      <c r="B288" s="63"/>
      <c r="C288" s="63"/>
      <c r="D288" s="63"/>
      <c r="E288" s="63"/>
      <c r="F288" s="63" t="str">
        <f t="shared" si="1"/>
        <v>#DIV/0!</v>
      </c>
      <c r="G288" s="63"/>
      <c r="H288" s="63"/>
      <c r="I288" s="63"/>
      <c r="J288" s="63"/>
      <c r="K288" s="63"/>
      <c r="L288" s="63"/>
      <c r="M288" s="63"/>
      <c r="N288" s="63"/>
      <c r="O288" s="63"/>
      <c r="P288" s="63"/>
      <c r="Q288" s="63"/>
      <c r="R288" s="63"/>
      <c r="S288" s="63"/>
      <c r="T288" s="63"/>
      <c r="U288" s="63"/>
      <c r="V288" s="63"/>
      <c r="W288" s="63"/>
    </row>
    <row r="289">
      <c r="A289" s="59" t="s">
        <v>474</v>
      </c>
      <c r="B289" s="63"/>
      <c r="C289" s="63"/>
      <c r="D289" s="63"/>
      <c r="E289" s="63"/>
      <c r="F289" s="63" t="str">
        <f t="shared" si="1"/>
        <v>#DIV/0!</v>
      </c>
      <c r="G289" s="63"/>
      <c r="H289" s="63"/>
      <c r="I289" s="63"/>
      <c r="J289" s="63"/>
      <c r="K289" s="63"/>
      <c r="L289" s="63"/>
      <c r="M289" s="63"/>
      <c r="N289" s="63"/>
      <c r="O289" s="63"/>
      <c r="P289" s="63"/>
      <c r="Q289" s="63"/>
      <c r="R289" s="63"/>
      <c r="S289" s="63"/>
      <c r="T289" s="63"/>
      <c r="U289" s="63"/>
      <c r="V289" s="63"/>
      <c r="W289" s="63"/>
    </row>
    <row r="290">
      <c r="A290" s="59" t="s">
        <v>226</v>
      </c>
      <c r="B290" s="63"/>
      <c r="C290" s="63"/>
      <c r="D290" s="63"/>
      <c r="E290" s="63"/>
      <c r="F290" s="63" t="str">
        <f t="shared" si="1"/>
        <v>#DIV/0!</v>
      </c>
      <c r="G290" s="63"/>
      <c r="H290" s="63"/>
      <c r="I290" s="63"/>
      <c r="J290" s="63"/>
      <c r="K290" s="63"/>
      <c r="L290" s="63"/>
      <c r="M290" s="63"/>
      <c r="N290" s="63"/>
      <c r="O290" s="63"/>
      <c r="P290" s="63"/>
      <c r="Q290" s="63"/>
      <c r="R290" s="63"/>
      <c r="S290" s="63"/>
      <c r="T290" s="63"/>
      <c r="U290" s="63"/>
      <c r="V290" s="63"/>
      <c r="W290" s="63"/>
    </row>
    <row r="291">
      <c r="A291" s="59" t="s">
        <v>1389</v>
      </c>
      <c r="B291" s="63"/>
      <c r="C291" s="63"/>
      <c r="D291" s="63"/>
      <c r="E291" s="63"/>
      <c r="F291" s="63" t="str">
        <f t="shared" si="1"/>
        <v>#DIV/0!</v>
      </c>
      <c r="G291" s="63"/>
      <c r="H291" s="63"/>
      <c r="I291" s="63"/>
      <c r="J291" s="63"/>
      <c r="K291" s="63"/>
      <c r="L291" s="63"/>
      <c r="M291" s="63"/>
      <c r="N291" s="63"/>
      <c r="O291" s="63"/>
      <c r="P291" s="63"/>
      <c r="Q291" s="63"/>
      <c r="R291" s="63"/>
      <c r="S291" s="63"/>
      <c r="T291" s="63"/>
      <c r="U291" s="63"/>
      <c r="V291" s="63"/>
      <c r="W291" s="63"/>
    </row>
    <row r="292">
      <c r="A292" s="59" t="s">
        <v>1390</v>
      </c>
      <c r="B292" s="63"/>
      <c r="C292" s="63"/>
      <c r="D292" s="63"/>
      <c r="E292" s="63"/>
      <c r="F292" s="63" t="str">
        <f t="shared" si="1"/>
        <v>#DIV/0!</v>
      </c>
      <c r="G292" s="63"/>
      <c r="H292" s="63"/>
      <c r="I292" s="63"/>
      <c r="J292" s="63"/>
      <c r="K292" s="63"/>
      <c r="L292" s="63"/>
      <c r="M292" s="63"/>
      <c r="N292" s="63"/>
      <c r="O292" s="63"/>
      <c r="P292" s="63"/>
      <c r="Q292" s="63"/>
      <c r="R292" s="63"/>
      <c r="S292" s="63"/>
      <c r="T292" s="63"/>
      <c r="U292" s="63"/>
      <c r="V292" s="63"/>
      <c r="W292" s="63"/>
    </row>
    <row r="293">
      <c r="A293" s="59" t="s">
        <v>406</v>
      </c>
      <c r="B293" s="63"/>
      <c r="C293" s="63"/>
      <c r="D293" s="63"/>
      <c r="E293" s="63"/>
      <c r="F293" s="63" t="str">
        <f t="shared" si="1"/>
        <v>#DIV/0!</v>
      </c>
      <c r="G293" s="63"/>
      <c r="H293" s="63"/>
      <c r="I293" s="63"/>
      <c r="J293" s="63"/>
      <c r="K293" s="63"/>
      <c r="L293" s="63"/>
      <c r="M293" s="63"/>
      <c r="N293" s="63"/>
      <c r="O293" s="63"/>
      <c r="P293" s="63"/>
      <c r="Q293" s="63"/>
      <c r="R293" s="63"/>
      <c r="S293" s="63"/>
      <c r="T293" s="63"/>
      <c r="U293" s="63"/>
      <c r="V293" s="63"/>
      <c r="W293" s="63"/>
    </row>
    <row r="294">
      <c r="A294" s="59" t="s">
        <v>566</v>
      </c>
      <c r="B294" s="63"/>
      <c r="C294" s="63"/>
      <c r="D294" s="63"/>
      <c r="E294" s="63"/>
      <c r="F294" s="63" t="str">
        <f t="shared" si="1"/>
        <v>#DIV/0!</v>
      </c>
      <c r="G294" s="63"/>
      <c r="H294" s="63"/>
      <c r="I294" s="63"/>
      <c r="J294" s="63"/>
      <c r="K294" s="63"/>
      <c r="L294" s="63"/>
      <c r="M294" s="63"/>
      <c r="N294" s="63"/>
      <c r="O294" s="63"/>
      <c r="P294" s="63"/>
      <c r="Q294" s="63"/>
      <c r="R294" s="63"/>
      <c r="S294" s="63"/>
      <c r="T294" s="63"/>
      <c r="U294" s="63"/>
      <c r="V294" s="63"/>
      <c r="W294" s="63"/>
    </row>
    <row r="295">
      <c r="A295" s="59" t="s">
        <v>1391</v>
      </c>
      <c r="B295" s="63"/>
      <c r="C295" s="63"/>
      <c r="D295" s="63"/>
      <c r="E295" s="63"/>
      <c r="F295" s="63" t="str">
        <f t="shared" si="1"/>
        <v>#DIV/0!</v>
      </c>
      <c r="G295" s="63"/>
      <c r="H295" s="63"/>
      <c r="I295" s="63"/>
      <c r="J295" s="63"/>
      <c r="K295" s="63"/>
      <c r="L295" s="63"/>
      <c r="M295" s="63"/>
      <c r="N295" s="63"/>
      <c r="O295" s="63"/>
      <c r="P295" s="63"/>
      <c r="Q295" s="63"/>
      <c r="R295" s="63"/>
      <c r="S295" s="63"/>
      <c r="T295" s="63"/>
      <c r="U295" s="63"/>
      <c r="V295" s="63"/>
      <c r="W295" s="63"/>
    </row>
    <row r="296">
      <c r="A296" s="59" t="s">
        <v>150</v>
      </c>
      <c r="B296" s="63"/>
      <c r="C296" s="63"/>
      <c r="D296" s="63"/>
      <c r="E296" s="63"/>
      <c r="F296" s="63" t="str">
        <f t="shared" si="1"/>
        <v>#DIV/0!</v>
      </c>
      <c r="G296" s="63"/>
      <c r="H296" s="63"/>
      <c r="I296" s="63"/>
      <c r="J296" s="63"/>
      <c r="K296" s="63"/>
      <c r="L296" s="63"/>
      <c r="M296" s="63"/>
      <c r="N296" s="63"/>
      <c r="O296" s="63"/>
      <c r="P296" s="63"/>
      <c r="Q296" s="63"/>
      <c r="R296" s="63"/>
      <c r="S296" s="63"/>
      <c r="T296" s="63"/>
      <c r="U296" s="63"/>
      <c r="V296" s="63"/>
      <c r="W296" s="63"/>
    </row>
    <row r="297">
      <c r="A297" s="59" t="s">
        <v>134</v>
      </c>
      <c r="B297" s="63"/>
      <c r="C297" s="63"/>
      <c r="D297" s="63"/>
      <c r="E297" s="63"/>
      <c r="F297" s="63" t="str">
        <f t="shared" si="1"/>
        <v>#DIV/0!</v>
      </c>
      <c r="G297" s="63"/>
      <c r="H297" s="63"/>
      <c r="I297" s="63"/>
      <c r="J297" s="63"/>
      <c r="K297" s="63"/>
      <c r="L297" s="63"/>
      <c r="M297" s="63"/>
      <c r="N297" s="63"/>
      <c r="O297" s="63"/>
      <c r="P297" s="63"/>
      <c r="Q297" s="63"/>
      <c r="R297" s="63"/>
      <c r="S297" s="63"/>
      <c r="T297" s="63"/>
      <c r="U297" s="63"/>
      <c r="V297" s="63"/>
      <c r="W297" s="63"/>
    </row>
    <row r="298">
      <c r="A298" s="59" t="s">
        <v>597</v>
      </c>
      <c r="B298" s="63"/>
      <c r="C298" s="63"/>
      <c r="D298" s="63"/>
      <c r="E298" s="63"/>
      <c r="F298" s="63" t="str">
        <f t="shared" si="1"/>
        <v>#DIV/0!</v>
      </c>
      <c r="G298" s="63"/>
      <c r="H298" s="63"/>
      <c r="I298" s="63"/>
      <c r="J298" s="63"/>
      <c r="K298" s="63"/>
      <c r="L298" s="63"/>
      <c r="M298" s="63"/>
      <c r="N298" s="63"/>
      <c r="O298" s="63"/>
      <c r="P298" s="63"/>
      <c r="Q298" s="63"/>
      <c r="R298" s="63"/>
      <c r="S298" s="63"/>
      <c r="T298" s="63"/>
      <c r="U298" s="63"/>
      <c r="V298" s="63"/>
      <c r="W298" s="63"/>
    </row>
    <row r="299">
      <c r="A299" s="59" t="s">
        <v>289</v>
      </c>
      <c r="B299" s="63"/>
      <c r="C299" s="63"/>
      <c r="D299" s="63"/>
      <c r="E299" s="63"/>
      <c r="F299" s="63" t="str">
        <f t="shared" si="1"/>
        <v>#DIV/0!</v>
      </c>
      <c r="G299" s="63"/>
      <c r="H299" s="63"/>
      <c r="I299" s="63"/>
      <c r="J299" s="63"/>
      <c r="K299" s="63"/>
      <c r="L299" s="63"/>
      <c r="M299" s="63"/>
      <c r="N299" s="63"/>
      <c r="O299" s="63"/>
      <c r="P299" s="63"/>
      <c r="Q299" s="63"/>
      <c r="R299" s="63"/>
      <c r="S299" s="63"/>
      <c r="T299" s="63"/>
      <c r="U299" s="63"/>
      <c r="V299" s="63"/>
      <c r="W299" s="63"/>
    </row>
    <row r="300">
      <c r="A300" s="59" t="s">
        <v>1392</v>
      </c>
      <c r="B300" s="63"/>
      <c r="C300" s="63"/>
      <c r="D300" s="63"/>
      <c r="E300" s="63"/>
      <c r="F300" s="63" t="str">
        <f t="shared" si="1"/>
        <v>#DIV/0!</v>
      </c>
      <c r="G300" s="63"/>
      <c r="H300" s="63"/>
      <c r="I300" s="63"/>
      <c r="J300" s="63"/>
      <c r="K300" s="63"/>
      <c r="L300" s="63"/>
      <c r="M300" s="63"/>
      <c r="N300" s="63"/>
      <c r="O300" s="63"/>
      <c r="P300" s="63"/>
      <c r="Q300" s="63"/>
      <c r="R300" s="63"/>
      <c r="S300" s="63"/>
      <c r="T300" s="63"/>
      <c r="U300" s="63"/>
      <c r="V300" s="63"/>
      <c r="W300" s="63"/>
    </row>
    <row r="301">
      <c r="A301" s="59" t="s">
        <v>404</v>
      </c>
      <c r="B301" s="63"/>
      <c r="C301" s="63"/>
      <c r="D301" s="63"/>
      <c r="E301" s="63"/>
      <c r="F301" s="63" t="str">
        <f t="shared" si="1"/>
        <v>#DIV/0!</v>
      </c>
      <c r="G301" s="63"/>
      <c r="H301" s="63"/>
      <c r="I301" s="63"/>
      <c r="J301" s="63"/>
      <c r="K301" s="63"/>
      <c r="L301" s="63"/>
      <c r="M301" s="63"/>
      <c r="N301" s="63"/>
      <c r="O301" s="63"/>
      <c r="P301" s="63"/>
      <c r="Q301" s="63"/>
      <c r="R301" s="63"/>
      <c r="S301" s="63"/>
      <c r="T301" s="63"/>
      <c r="U301" s="63"/>
      <c r="V301" s="63"/>
      <c r="W301" s="63"/>
    </row>
    <row r="302">
      <c r="A302" s="59" t="s">
        <v>324</v>
      </c>
      <c r="B302" s="63"/>
      <c r="C302" s="63"/>
      <c r="D302" s="63"/>
      <c r="E302" s="63"/>
      <c r="F302" s="63" t="str">
        <f t="shared" si="1"/>
        <v>#DIV/0!</v>
      </c>
      <c r="G302" s="63"/>
      <c r="H302" s="63"/>
      <c r="I302" s="63"/>
      <c r="J302" s="63"/>
      <c r="K302" s="63"/>
      <c r="L302" s="63"/>
      <c r="M302" s="63"/>
      <c r="N302" s="63"/>
      <c r="O302" s="63"/>
      <c r="P302" s="63"/>
      <c r="Q302" s="63"/>
      <c r="R302" s="63"/>
      <c r="S302" s="63"/>
      <c r="T302" s="63"/>
      <c r="U302" s="63"/>
      <c r="V302" s="63"/>
      <c r="W302" s="63"/>
    </row>
    <row r="303">
      <c r="A303" s="59" t="s">
        <v>634</v>
      </c>
      <c r="B303" s="63"/>
      <c r="C303" s="63"/>
      <c r="D303" s="63"/>
      <c r="E303" s="63"/>
      <c r="F303" s="63" t="str">
        <f t="shared" si="1"/>
        <v>#DIV/0!</v>
      </c>
      <c r="G303" s="63"/>
      <c r="H303" s="63"/>
      <c r="I303" s="63"/>
      <c r="J303" s="63"/>
      <c r="K303" s="63"/>
      <c r="L303" s="63"/>
      <c r="M303" s="63"/>
      <c r="N303" s="63"/>
      <c r="O303" s="63"/>
      <c r="P303" s="63"/>
      <c r="Q303" s="63"/>
      <c r="R303" s="63"/>
      <c r="S303" s="63"/>
      <c r="T303" s="63"/>
      <c r="U303" s="63"/>
      <c r="V303" s="63"/>
      <c r="W303" s="63"/>
    </row>
    <row r="304">
      <c r="A304" s="59" t="s">
        <v>628</v>
      </c>
      <c r="B304" s="63"/>
      <c r="C304" s="63"/>
      <c r="D304" s="63"/>
      <c r="E304" s="63"/>
      <c r="F304" s="63" t="str">
        <f t="shared" si="1"/>
        <v>#DIV/0!</v>
      </c>
      <c r="G304" s="63"/>
      <c r="H304" s="63"/>
      <c r="I304" s="63"/>
      <c r="J304" s="63"/>
      <c r="K304" s="63"/>
      <c r="L304" s="63"/>
      <c r="M304" s="63"/>
      <c r="N304" s="63"/>
      <c r="O304" s="63"/>
      <c r="P304" s="63"/>
      <c r="Q304" s="63"/>
      <c r="R304" s="63"/>
      <c r="S304" s="63"/>
      <c r="T304" s="63"/>
      <c r="U304" s="63"/>
      <c r="V304" s="63"/>
      <c r="W304" s="63"/>
    </row>
    <row r="305">
      <c r="A305" s="59" t="s">
        <v>633</v>
      </c>
      <c r="B305" s="63"/>
      <c r="C305" s="63"/>
      <c r="D305" s="63"/>
      <c r="E305" s="63"/>
      <c r="F305" s="63" t="str">
        <f t="shared" si="1"/>
        <v>#DIV/0!</v>
      </c>
      <c r="G305" s="63"/>
      <c r="H305" s="63"/>
      <c r="I305" s="63"/>
      <c r="J305" s="63"/>
      <c r="K305" s="63"/>
      <c r="L305" s="63"/>
      <c r="M305" s="63"/>
      <c r="N305" s="63"/>
      <c r="O305" s="63"/>
      <c r="P305" s="63"/>
      <c r="Q305" s="63"/>
      <c r="R305" s="63"/>
      <c r="S305" s="63"/>
      <c r="T305" s="63"/>
      <c r="U305" s="63"/>
      <c r="V305" s="63"/>
      <c r="W305" s="63"/>
    </row>
    <row r="306">
      <c r="A306" s="59" t="s">
        <v>295</v>
      </c>
      <c r="B306" s="63"/>
      <c r="C306" s="63"/>
      <c r="D306" s="63"/>
      <c r="E306" s="63"/>
      <c r="F306" s="63" t="str">
        <f t="shared" si="1"/>
        <v>#DIV/0!</v>
      </c>
      <c r="G306" s="63"/>
      <c r="H306" s="63"/>
      <c r="I306" s="63"/>
      <c r="J306" s="63"/>
      <c r="K306" s="63"/>
      <c r="L306" s="63"/>
      <c r="M306" s="63"/>
      <c r="N306" s="63"/>
      <c r="O306" s="63"/>
      <c r="P306" s="63"/>
      <c r="Q306" s="63"/>
      <c r="R306" s="63"/>
      <c r="S306" s="63"/>
      <c r="T306" s="63"/>
      <c r="U306" s="63"/>
      <c r="V306" s="63"/>
      <c r="W306" s="63"/>
    </row>
    <row r="307">
      <c r="A307" s="59" t="s">
        <v>1385</v>
      </c>
      <c r="B307" s="63"/>
      <c r="C307" s="63"/>
      <c r="D307" s="63"/>
      <c r="E307" s="63"/>
      <c r="F307" s="63" t="str">
        <f t="shared" si="1"/>
        <v>#DIV/0!</v>
      </c>
      <c r="G307" s="63"/>
      <c r="H307" s="63"/>
      <c r="I307" s="63"/>
      <c r="J307" s="63"/>
      <c r="K307" s="63"/>
      <c r="L307" s="63"/>
      <c r="M307" s="63"/>
      <c r="N307" s="63"/>
      <c r="O307" s="63"/>
      <c r="P307" s="63"/>
      <c r="Q307" s="63"/>
      <c r="R307" s="63"/>
      <c r="S307" s="63"/>
      <c r="T307" s="63"/>
      <c r="U307" s="63"/>
      <c r="V307" s="63"/>
      <c r="W307" s="63"/>
    </row>
    <row r="308">
      <c r="A308" s="59" t="s">
        <v>369</v>
      </c>
      <c r="B308" s="63"/>
      <c r="C308" s="63"/>
      <c r="D308" s="63"/>
      <c r="E308" s="63"/>
      <c r="F308" s="63" t="str">
        <f t="shared" si="1"/>
        <v>#DIV/0!</v>
      </c>
      <c r="G308" s="63"/>
      <c r="H308" s="63"/>
      <c r="I308" s="63"/>
      <c r="J308" s="63"/>
      <c r="K308" s="63"/>
      <c r="L308" s="63"/>
      <c r="M308" s="63"/>
      <c r="N308" s="63"/>
      <c r="O308" s="63"/>
      <c r="P308" s="63"/>
      <c r="Q308" s="63"/>
      <c r="R308" s="63"/>
      <c r="S308" s="63"/>
      <c r="T308" s="63"/>
      <c r="U308" s="63"/>
      <c r="V308" s="63"/>
      <c r="W308" s="63"/>
    </row>
    <row r="309">
      <c r="A309" s="59" t="s">
        <v>577</v>
      </c>
      <c r="B309" s="63"/>
      <c r="C309" s="63"/>
      <c r="D309" s="63"/>
      <c r="E309" s="63"/>
      <c r="F309" s="63" t="str">
        <f t="shared" si="1"/>
        <v>#DIV/0!</v>
      </c>
      <c r="G309" s="63"/>
      <c r="H309" s="63"/>
      <c r="I309" s="63"/>
      <c r="J309" s="63"/>
      <c r="K309" s="63"/>
      <c r="L309" s="63"/>
      <c r="M309" s="63"/>
      <c r="N309" s="63"/>
      <c r="O309" s="63"/>
      <c r="P309" s="63"/>
      <c r="Q309" s="63"/>
      <c r="R309" s="63"/>
      <c r="S309" s="63"/>
      <c r="T309" s="63"/>
      <c r="U309" s="63"/>
      <c r="V309" s="63"/>
      <c r="W309" s="63"/>
    </row>
    <row r="310">
      <c r="A310" s="59" t="s">
        <v>344</v>
      </c>
      <c r="B310" s="63"/>
      <c r="C310" s="63"/>
      <c r="D310" s="63"/>
      <c r="E310" s="63"/>
      <c r="F310" s="63" t="str">
        <f t="shared" si="1"/>
        <v>#DIV/0!</v>
      </c>
      <c r="G310" s="63"/>
      <c r="H310" s="63"/>
      <c r="I310" s="63"/>
      <c r="J310" s="63"/>
      <c r="K310" s="63"/>
      <c r="L310" s="63"/>
      <c r="M310" s="63"/>
      <c r="N310" s="63"/>
      <c r="O310" s="63"/>
      <c r="P310" s="63"/>
      <c r="Q310" s="63"/>
      <c r="R310" s="63"/>
      <c r="S310" s="63"/>
      <c r="T310" s="63"/>
      <c r="U310" s="63"/>
      <c r="V310" s="63"/>
      <c r="W310" s="63"/>
    </row>
    <row r="311">
      <c r="A311" s="59" t="s">
        <v>551</v>
      </c>
      <c r="B311" s="63"/>
      <c r="C311" s="63"/>
      <c r="D311" s="63"/>
      <c r="E311" s="63"/>
      <c r="F311" s="63" t="str">
        <f t="shared" si="1"/>
        <v>#DIV/0!</v>
      </c>
      <c r="G311" s="63"/>
      <c r="H311" s="63"/>
      <c r="I311" s="63"/>
      <c r="J311" s="63"/>
      <c r="K311" s="63"/>
      <c r="L311" s="63"/>
      <c r="M311" s="63"/>
      <c r="N311" s="63"/>
      <c r="O311" s="63"/>
      <c r="P311" s="63"/>
      <c r="Q311" s="63"/>
      <c r="R311" s="63"/>
      <c r="S311" s="63"/>
      <c r="T311" s="63"/>
      <c r="U311" s="63"/>
      <c r="V311" s="63"/>
      <c r="W311" s="63"/>
    </row>
    <row r="312">
      <c r="A312" s="59" t="s">
        <v>451</v>
      </c>
      <c r="B312" s="63"/>
      <c r="C312" s="63"/>
      <c r="D312" s="63"/>
      <c r="E312" s="63"/>
      <c r="F312" s="63" t="str">
        <f t="shared" si="1"/>
        <v>#DIV/0!</v>
      </c>
      <c r="G312" s="63"/>
      <c r="H312" s="63"/>
      <c r="I312" s="63"/>
      <c r="J312" s="63"/>
      <c r="K312" s="63"/>
      <c r="L312" s="63"/>
      <c r="M312" s="63"/>
      <c r="N312" s="63"/>
      <c r="O312" s="63"/>
      <c r="P312" s="63"/>
      <c r="Q312" s="63"/>
      <c r="R312" s="63"/>
      <c r="S312" s="63"/>
      <c r="T312" s="63"/>
      <c r="U312" s="63"/>
      <c r="V312" s="63"/>
      <c r="W312" s="63"/>
    </row>
    <row r="313">
      <c r="A313" s="59" t="s">
        <v>411</v>
      </c>
      <c r="B313" s="63"/>
      <c r="C313" s="63"/>
      <c r="D313" s="63"/>
      <c r="E313" s="63"/>
      <c r="F313" s="63" t="str">
        <f t="shared" si="1"/>
        <v>#DIV/0!</v>
      </c>
      <c r="G313" s="63"/>
      <c r="H313" s="63"/>
      <c r="I313" s="63"/>
      <c r="J313" s="63"/>
      <c r="K313" s="63"/>
      <c r="L313" s="63"/>
      <c r="M313" s="63"/>
      <c r="N313" s="63"/>
      <c r="O313" s="63"/>
      <c r="P313" s="63"/>
      <c r="Q313" s="63"/>
      <c r="R313" s="63"/>
      <c r="S313" s="63"/>
      <c r="T313" s="63"/>
      <c r="U313" s="63"/>
      <c r="V313" s="63"/>
      <c r="W313" s="63"/>
    </row>
    <row r="314">
      <c r="A314" s="59" t="s">
        <v>215</v>
      </c>
      <c r="B314" s="63"/>
      <c r="C314" s="63"/>
      <c r="D314" s="63"/>
      <c r="E314" s="63"/>
      <c r="F314" s="63" t="str">
        <f t="shared" si="1"/>
        <v>#DIV/0!</v>
      </c>
      <c r="G314" s="63"/>
      <c r="H314" s="63"/>
      <c r="I314" s="63"/>
      <c r="J314" s="63"/>
      <c r="K314" s="63"/>
      <c r="L314" s="63"/>
      <c r="M314" s="63"/>
      <c r="N314" s="63"/>
      <c r="O314" s="63"/>
      <c r="P314" s="63"/>
      <c r="Q314" s="63"/>
      <c r="R314" s="63"/>
      <c r="S314" s="63"/>
      <c r="T314" s="63"/>
      <c r="U314" s="63"/>
      <c r="V314" s="63"/>
      <c r="W314" s="63"/>
    </row>
    <row r="315">
      <c r="A315" s="59" t="s">
        <v>602</v>
      </c>
      <c r="B315" s="63"/>
      <c r="C315" s="63"/>
      <c r="D315" s="63"/>
      <c r="E315" s="63"/>
      <c r="F315" s="63" t="str">
        <f t="shared" si="1"/>
        <v>#DIV/0!</v>
      </c>
      <c r="G315" s="63"/>
      <c r="H315" s="63"/>
      <c r="I315" s="63"/>
      <c r="J315" s="63"/>
      <c r="K315" s="63"/>
      <c r="L315" s="63"/>
      <c r="M315" s="63"/>
      <c r="N315" s="63"/>
      <c r="O315" s="63"/>
      <c r="P315" s="63"/>
      <c r="Q315" s="63"/>
      <c r="R315" s="63"/>
      <c r="S315" s="63"/>
      <c r="T315" s="63"/>
      <c r="U315" s="63"/>
      <c r="V315" s="63"/>
      <c r="W315" s="63"/>
    </row>
    <row r="316">
      <c r="A316" s="59" t="s">
        <v>510</v>
      </c>
      <c r="B316" s="63"/>
      <c r="C316" s="63"/>
      <c r="D316" s="63"/>
      <c r="E316" s="63"/>
      <c r="F316" s="63" t="str">
        <f t="shared" si="1"/>
        <v>#DIV/0!</v>
      </c>
      <c r="G316" s="63"/>
      <c r="H316" s="63"/>
      <c r="I316" s="63"/>
      <c r="J316" s="63"/>
      <c r="K316" s="63"/>
      <c r="L316" s="63"/>
      <c r="M316" s="63"/>
      <c r="N316" s="63"/>
      <c r="O316" s="63"/>
      <c r="P316" s="63"/>
      <c r="Q316" s="63"/>
      <c r="R316" s="63"/>
      <c r="S316" s="63"/>
      <c r="T316" s="63"/>
      <c r="U316" s="63"/>
      <c r="V316" s="63"/>
      <c r="W316" s="63"/>
    </row>
    <row r="317">
      <c r="A317" s="59" t="s">
        <v>266</v>
      </c>
      <c r="B317" s="63"/>
      <c r="C317" s="63"/>
      <c r="D317" s="63"/>
      <c r="E317" s="63"/>
      <c r="F317" s="63" t="str">
        <f t="shared" si="1"/>
        <v>#DIV/0!</v>
      </c>
      <c r="G317" s="63"/>
      <c r="H317" s="63"/>
      <c r="I317" s="63"/>
      <c r="J317" s="63"/>
      <c r="K317" s="63"/>
      <c r="L317" s="63"/>
      <c r="M317" s="63"/>
      <c r="N317" s="63"/>
      <c r="O317" s="63"/>
      <c r="P317" s="63"/>
      <c r="Q317" s="63"/>
      <c r="R317" s="63"/>
      <c r="S317" s="63"/>
      <c r="T317" s="63"/>
      <c r="U317" s="63"/>
      <c r="V317" s="63"/>
      <c r="W317" s="63"/>
    </row>
    <row r="318">
      <c r="A318" s="2" t="s">
        <v>301</v>
      </c>
      <c r="B318" s="2" t="s">
        <v>71</v>
      </c>
      <c r="C318" s="2">
        <v>30.0</v>
      </c>
      <c r="D318" s="2">
        <v>33.9</v>
      </c>
      <c r="E318" s="2">
        <v>21.0</v>
      </c>
      <c r="F318" s="63">
        <f t="shared" si="1"/>
        <v>0.6194690265</v>
      </c>
      <c r="J318" s="2">
        <v>3.3</v>
      </c>
      <c r="K318" s="2">
        <v>8.1</v>
      </c>
    </row>
    <row r="319">
      <c r="A319" s="2" t="s">
        <v>538</v>
      </c>
      <c r="B319" s="2" t="s">
        <v>110</v>
      </c>
      <c r="C319" s="2">
        <v>27.0</v>
      </c>
      <c r="D319" s="2">
        <v>33.7</v>
      </c>
      <c r="E319" s="2">
        <v>23.1</v>
      </c>
      <c r="F319" s="63">
        <f t="shared" si="1"/>
        <v>0.6854599407</v>
      </c>
    </row>
    <row r="320">
      <c r="A320" s="2" t="s">
        <v>235</v>
      </c>
      <c r="B320" s="2" t="s">
        <v>73</v>
      </c>
      <c r="C320" s="2">
        <v>33.0</v>
      </c>
      <c r="D320" s="2">
        <v>29.9</v>
      </c>
      <c r="E320" s="2">
        <v>13.9</v>
      </c>
      <c r="F320" s="63">
        <f t="shared" si="1"/>
        <v>0.4648829431</v>
      </c>
    </row>
    <row r="321">
      <c r="A321" s="32" t="s">
        <v>274</v>
      </c>
      <c r="B321" s="2" t="s">
        <v>88</v>
      </c>
      <c r="C321" s="2">
        <v>28.0</v>
      </c>
      <c r="D321" s="2">
        <v>32.9</v>
      </c>
      <c r="E321" s="2">
        <v>20.2</v>
      </c>
      <c r="F321" s="63">
        <f t="shared" si="1"/>
        <v>0.6139817629</v>
      </c>
    </row>
    <row r="322">
      <c r="A322" s="2" t="s">
        <v>412</v>
      </c>
      <c r="B322" s="2" t="s">
        <v>71</v>
      </c>
      <c r="C322" s="2">
        <v>37.0</v>
      </c>
      <c r="D322" s="2">
        <v>33.9</v>
      </c>
      <c r="E322" s="2">
        <v>21.4</v>
      </c>
      <c r="F322" s="63">
        <f t="shared" si="1"/>
        <v>0.6312684366</v>
      </c>
    </row>
    <row r="323">
      <c r="A323" s="2" t="s">
        <v>117</v>
      </c>
      <c r="B323" s="2" t="s">
        <v>110</v>
      </c>
      <c r="C323" s="2">
        <v>35.0</v>
      </c>
      <c r="D323" s="2">
        <v>32.0</v>
      </c>
      <c r="E323" s="2">
        <v>13.9</v>
      </c>
      <c r="F323" s="63">
        <f t="shared" si="1"/>
        <v>0.434375</v>
      </c>
    </row>
    <row r="324">
      <c r="A324" s="2" t="s">
        <v>252</v>
      </c>
      <c r="B324" s="2" t="s">
        <v>103</v>
      </c>
      <c r="C324" s="2">
        <v>33.0</v>
      </c>
      <c r="D324" s="2">
        <v>33.9</v>
      </c>
      <c r="E324" s="2">
        <v>25.5</v>
      </c>
      <c r="F324" s="63">
        <f t="shared" si="1"/>
        <v>0.7522123894</v>
      </c>
      <c r="J324" s="2">
        <v>2.9</v>
      </c>
      <c r="K324" s="2">
        <v>7.0</v>
      </c>
    </row>
    <row r="325">
      <c r="A325" s="2" t="s">
        <v>191</v>
      </c>
      <c r="B325" s="2" t="s">
        <v>73</v>
      </c>
      <c r="C325" s="2">
        <v>36.0</v>
      </c>
      <c r="D325" s="2">
        <v>26.2</v>
      </c>
      <c r="E325" s="2">
        <v>11.6</v>
      </c>
      <c r="F325" s="63">
        <f t="shared" si="1"/>
        <v>0.4427480916</v>
      </c>
    </row>
    <row r="326">
      <c r="A326" s="2" t="s">
        <v>139</v>
      </c>
      <c r="B326" s="2" t="s">
        <v>115</v>
      </c>
      <c r="C326" s="2">
        <v>33.0</v>
      </c>
      <c r="D326" s="2">
        <v>32.4</v>
      </c>
      <c r="E326" s="2">
        <v>18.2</v>
      </c>
      <c r="F326" s="63">
        <f t="shared" si="1"/>
        <v>0.5617283951</v>
      </c>
      <c r="J326" s="2">
        <v>1.7</v>
      </c>
      <c r="K326" s="2">
        <v>4.4</v>
      </c>
    </row>
    <row r="327">
      <c r="A327" s="2" t="s">
        <v>597</v>
      </c>
      <c r="B327" s="2" t="s">
        <v>70</v>
      </c>
      <c r="C327" s="2">
        <v>48.0</v>
      </c>
      <c r="D327" s="2">
        <v>20.0</v>
      </c>
      <c r="E327" s="2">
        <v>7.5</v>
      </c>
      <c r="F327" s="63">
        <f t="shared" si="1"/>
        <v>0.375</v>
      </c>
    </row>
    <row r="328">
      <c r="A328" s="2" t="s">
        <v>464</v>
      </c>
      <c r="B328" s="2" t="s">
        <v>70</v>
      </c>
      <c r="C328" s="2">
        <v>67.0</v>
      </c>
      <c r="D328" s="2">
        <v>25.0</v>
      </c>
      <c r="E328" s="2">
        <v>11.0</v>
      </c>
      <c r="F328" s="63">
        <f t="shared" si="1"/>
        <v>0.44</v>
      </c>
    </row>
  </sheetData>
  <autoFilter ref="$A$1:$W$1283">
    <sortState ref="A1:W1283">
      <sortCondition descending="1" ref="E1:E1283"/>
    </sortState>
  </autoFilter>
  <conditionalFormatting sqref="A311:A313">
    <cfRule type="expression" dxfId="1" priority="1">
      <formula>A:A</formula>
    </cfRule>
  </conditionalFormatting>
  <conditionalFormatting sqref="A309:A310">
    <cfRule type="expression" dxfId="1" priority="2">
      <formula>A:A</formula>
    </cfRule>
  </conditionalFormatting>
  <conditionalFormatting sqref="A308">
    <cfRule type="expression" dxfId="1" priority="3">
      <formula>A:A</formula>
    </cfRule>
  </conditionalFormatting>
  <conditionalFormatting sqref="A307">
    <cfRule type="expression" dxfId="1" priority="4">
      <formula>A:A</formula>
    </cfRule>
  </conditionalFormatting>
  <conditionalFormatting sqref="A306">
    <cfRule type="expression" dxfId="1" priority="5">
      <formula>A:A</formula>
    </cfRule>
  </conditionalFormatting>
  <conditionalFormatting sqref="A305">
    <cfRule type="expression" dxfId="1" priority="6">
      <formula>A:A</formula>
    </cfRule>
  </conditionalFormatting>
  <conditionalFormatting sqref="A304">
    <cfRule type="expression" dxfId="1" priority="7">
      <formula>A:A</formula>
    </cfRule>
  </conditionalFormatting>
  <conditionalFormatting sqref="A303">
    <cfRule type="expression" dxfId="1" priority="8">
      <formula>A:A</formula>
    </cfRule>
  </conditionalFormatting>
  <conditionalFormatting sqref="A302">
    <cfRule type="expression" dxfId="1" priority="9">
      <formula>A:A</formula>
    </cfRule>
  </conditionalFormatting>
  <conditionalFormatting sqref="A301">
    <cfRule type="expression" dxfId="1" priority="10">
      <formula>A:A</formula>
    </cfRule>
  </conditionalFormatting>
  <conditionalFormatting sqref="A300">
    <cfRule type="expression" dxfId="1" priority="11">
      <formula>A:A</formula>
    </cfRule>
  </conditionalFormatting>
  <conditionalFormatting sqref="A299">
    <cfRule type="expression" dxfId="1" priority="12">
      <formula>A:A</formula>
    </cfRule>
  </conditionalFormatting>
  <conditionalFormatting sqref="A298">
    <cfRule type="expression" dxfId="1" priority="13">
      <formula>A:A</formula>
    </cfRule>
  </conditionalFormatting>
  <conditionalFormatting sqref="A297">
    <cfRule type="expression" dxfId="1" priority="14">
      <formula>A:A</formula>
    </cfRule>
  </conditionalFormatting>
  <conditionalFormatting sqref="A296">
    <cfRule type="expression" dxfId="1" priority="15">
      <formula>A:A</formula>
    </cfRule>
  </conditionalFormatting>
  <conditionalFormatting sqref="A293:A295">
    <cfRule type="expression" dxfId="1" priority="16">
      <formula>A:A</formula>
    </cfRule>
  </conditionalFormatting>
  <conditionalFormatting sqref="A291:A292">
    <cfRule type="expression" dxfId="1" priority="17">
      <formula>A:A</formula>
    </cfRule>
  </conditionalFormatting>
  <conditionalFormatting sqref="A290">
    <cfRule type="expression" dxfId="1" priority="18">
      <formula>A:A</formula>
    </cfRule>
  </conditionalFormatting>
  <conditionalFormatting sqref="A289">
    <cfRule type="expression" dxfId="1" priority="19">
      <formula>A:A</formula>
    </cfRule>
  </conditionalFormatting>
  <conditionalFormatting sqref="A288">
    <cfRule type="expression" dxfId="1" priority="20">
      <formula>A:A</formula>
    </cfRule>
  </conditionalFormatting>
  <conditionalFormatting sqref="A287">
    <cfRule type="expression" dxfId="1" priority="21">
      <formula>A:A</formula>
    </cfRule>
  </conditionalFormatting>
  <conditionalFormatting sqref="A286">
    <cfRule type="expression" dxfId="1" priority="22">
      <formula>A:A</formula>
    </cfRule>
  </conditionalFormatting>
  <conditionalFormatting sqref="A285">
    <cfRule type="expression" dxfId="1" priority="23">
      <formula>A:A</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 customWidth="1" hidden="1" min="2" max="2" width="24.75"/>
  </cols>
  <sheetData>
    <row r="1">
      <c r="A1" s="65" t="s">
        <v>1393</v>
      </c>
      <c r="B1" s="66" t="s">
        <v>0</v>
      </c>
      <c r="C1" s="66" t="s">
        <v>0</v>
      </c>
      <c r="D1" s="66" t="s">
        <v>2</v>
      </c>
      <c r="E1" s="66" t="s">
        <v>1394</v>
      </c>
      <c r="F1" s="66" t="s">
        <v>1395</v>
      </c>
      <c r="G1" s="66" t="s">
        <v>1396</v>
      </c>
      <c r="H1" s="66" t="s">
        <v>1397</v>
      </c>
      <c r="I1" s="66" t="s">
        <v>1398</v>
      </c>
      <c r="J1" s="66" t="s">
        <v>1399</v>
      </c>
      <c r="K1" s="66" t="s">
        <v>1400</v>
      </c>
      <c r="L1" s="66" t="s">
        <v>1401</v>
      </c>
      <c r="M1" s="67" t="s">
        <v>1402</v>
      </c>
      <c r="N1" s="66" t="s">
        <v>1403</v>
      </c>
      <c r="O1" s="66" t="s">
        <v>1404</v>
      </c>
      <c r="P1" s="67" t="s">
        <v>1405</v>
      </c>
      <c r="Q1" s="66" t="s">
        <v>1406</v>
      </c>
      <c r="R1" s="66" t="s">
        <v>1407</v>
      </c>
      <c r="S1" s="66" t="s">
        <v>1408</v>
      </c>
      <c r="T1" s="66" t="s">
        <v>1409</v>
      </c>
      <c r="U1" s="66" t="s">
        <v>1410</v>
      </c>
      <c r="V1" s="66" t="s">
        <v>1411</v>
      </c>
      <c r="W1" s="66" t="s">
        <v>1412</v>
      </c>
      <c r="X1" s="66" t="s">
        <v>1413</v>
      </c>
      <c r="Y1" s="66" t="s">
        <v>1414</v>
      </c>
      <c r="Z1" s="66" t="s">
        <v>1415</v>
      </c>
      <c r="AA1" s="66" t="s">
        <v>1416</v>
      </c>
      <c r="AB1" s="66" t="s">
        <v>1417</v>
      </c>
      <c r="AC1" s="66" t="s">
        <v>1418</v>
      </c>
      <c r="AD1" s="66" t="s">
        <v>1419</v>
      </c>
      <c r="AE1" s="67" t="s">
        <v>1420</v>
      </c>
      <c r="AF1" s="66" t="s">
        <v>1421</v>
      </c>
      <c r="AG1" s="66" t="s">
        <v>1422</v>
      </c>
      <c r="AH1" s="67" t="s">
        <v>1423</v>
      </c>
      <c r="AI1" s="66" t="s">
        <v>1424</v>
      </c>
      <c r="AJ1" s="66" t="s">
        <v>1425</v>
      </c>
      <c r="AK1" s="67" t="s">
        <v>1426</v>
      </c>
      <c r="AL1" s="65"/>
      <c r="AM1" s="65"/>
      <c r="AN1" s="65"/>
      <c r="AO1" s="65"/>
      <c r="AP1" s="65"/>
      <c r="AQ1" s="65"/>
      <c r="AR1" s="65"/>
      <c r="AS1" s="68"/>
      <c r="AT1" s="69"/>
    </row>
    <row r="2">
      <c r="A2" s="70" t="str">
        <f t="shared" ref="A2:A348" si="1">IF(AND(H2&gt;AF2,H2&gt;Z2,H2&gt;T2,H2&gt;N2),"Rim Scorer",IF(AND(Z2&gt;AF2,Z2&gt;H2,Z2&gt;T2,Z2&gt;N2),"C&amp;S 3PT",IF(AND(AF2&gt;Z2,AF2&gt;H2,AF2&gt;T2,AF2&gt;N2),"PU 3PT","Mid Range Weirdo")))</f>
        <v>Rim Scorer</v>
      </c>
      <c r="B2" s="71" t="s">
        <v>1427</v>
      </c>
      <c r="C2" s="71" t="str">
        <f t="shared" ref="C2:C348" si="2">TRIM(B2)</f>
        <v>Coby White</v>
      </c>
      <c r="D2" s="71" t="s">
        <v>1428</v>
      </c>
      <c r="E2" s="72">
        <v>0.751</v>
      </c>
      <c r="F2" s="66">
        <v>6.37</v>
      </c>
      <c r="G2" s="66">
        <v>26.25</v>
      </c>
      <c r="H2" s="66">
        <v>3.5</v>
      </c>
      <c r="I2" s="66">
        <v>5.64</v>
      </c>
      <c r="J2" s="73">
        <f t="shared" ref="J2:J348" si="3">I2/$I$349</f>
        <v>1.08735728</v>
      </c>
      <c r="K2" s="66">
        <v>0.2732</v>
      </c>
      <c r="L2" s="66">
        <v>62.07</v>
      </c>
      <c r="M2" s="73">
        <f t="shared" ref="M2:M348" si="4">L2/$L$349</f>
        <v>0.9528960341</v>
      </c>
      <c r="N2" s="66">
        <v>1.58</v>
      </c>
      <c r="O2" s="66">
        <v>3.5</v>
      </c>
      <c r="P2" s="73">
        <f t="shared" ref="P2:P348" si="5">O2/$O$349</f>
        <v>0.9458943745</v>
      </c>
      <c r="Q2" s="72">
        <v>0.1696</v>
      </c>
      <c r="R2" s="66">
        <v>45.24</v>
      </c>
      <c r="S2" s="73">
        <f t="shared" ref="S2:S348" si="6">R2/$R$349</f>
        <v>1.077783286</v>
      </c>
      <c r="T2" s="66">
        <v>0.58</v>
      </c>
      <c r="U2" s="66">
        <v>1.64</v>
      </c>
      <c r="V2" s="73">
        <f t="shared" ref="V2:V348" si="7">U2/$U$349</f>
        <v>1.184349636</v>
      </c>
      <c r="W2" s="66">
        <v>0.0794</v>
      </c>
      <c r="X2" s="66">
        <v>35.59</v>
      </c>
      <c r="Y2" s="73">
        <f t="shared" ref="Y2:Y348" si="8">X2/$X$349</f>
        <v>0.947709103</v>
      </c>
      <c r="Z2" s="66">
        <v>0.64</v>
      </c>
      <c r="AA2" s="66">
        <v>1.36</v>
      </c>
      <c r="AB2" s="73">
        <f t="shared" ref="AB2:AB348" si="9">AA2/$AA$349</f>
        <v>0.7486871956</v>
      </c>
      <c r="AC2" s="66">
        <v>0.0659</v>
      </c>
      <c r="AD2" s="66">
        <v>46.94</v>
      </c>
      <c r="AE2" s="73">
        <f t="shared" ref="AE2:AE348" si="10">AD2/$AD$349</f>
        <v>1.338965453</v>
      </c>
      <c r="AF2" s="66">
        <v>3.25</v>
      </c>
      <c r="AG2" s="66">
        <v>8.5</v>
      </c>
      <c r="AH2" s="73">
        <f t="shared" ref="AH2:AH348" si="11">AG2/$AG$349</f>
        <v>1.702512064</v>
      </c>
      <c r="AI2" s="72">
        <v>0.4118</v>
      </c>
      <c r="AJ2" s="66">
        <v>38.24</v>
      </c>
      <c r="AK2" s="73">
        <f t="shared" ref="AK2:AK348" si="12">AJ2/$AJ$349</f>
        <v>1.226979479</v>
      </c>
      <c r="AL2" s="65"/>
      <c r="AM2" s="65"/>
      <c r="AN2" s="65"/>
      <c r="AO2" s="65"/>
      <c r="AP2" s="65"/>
      <c r="AQ2" s="65"/>
      <c r="AR2" s="65"/>
      <c r="AS2" s="68"/>
      <c r="AT2" s="69"/>
    </row>
    <row r="3">
      <c r="A3" s="70" t="str">
        <f t="shared" si="1"/>
        <v>Mid Range Weirdo</v>
      </c>
      <c r="B3" s="71" t="s">
        <v>1429</v>
      </c>
      <c r="C3" s="71" t="str">
        <f t="shared" si="2"/>
        <v>DeMar DeRozan</v>
      </c>
      <c r="D3" s="71" t="s">
        <v>1428</v>
      </c>
      <c r="E3" s="72">
        <v>0.3812</v>
      </c>
      <c r="F3" s="66">
        <v>11.13</v>
      </c>
      <c r="G3" s="66">
        <v>25.28</v>
      </c>
      <c r="H3" s="66">
        <v>2.98</v>
      </c>
      <c r="I3" s="66">
        <v>4.56</v>
      </c>
      <c r="J3" s="73">
        <f t="shared" si="3"/>
        <v>0.8791399283</v>
      </c>
      <c r="K3" s="66">
        <v>0.2084</v>
      </c>
      <c r="L3" s="66">
        <v>65.24</v>
      </c>
      <c r="M3" s="73">
        <f t="shared" si="4"/>
        <v>1.001561741</v>
      </c>
      <c r="N3" s="66">
        <v>3.03</v>
      </c>
      <c r="O3" s="66">
        <v>6.12</v>
      </c>
      <c r="P3" s="73">
        <f t="shared" si="5"/>
        <v>1.653963878</v>
      </c>
      <c r="Q3" s="72">
        <v>0.2795</v>
      </c>
      <c r="R3" s="66">
        <v>49.55</v>
      </c>
      <c r="S3" s="73">
        <f t="shared" si="6"/>
        <v>1.180463347</v>
      </c>
      <c r="T3" s="66">
        <v>2.92</v>
      </c>
      <c r="U3" s="66">
        <v>7.43</v>
      </c>
      <c r="V3" s="73">
        <f t="shared" si="7"/>
        <v>5.365681582</v>
      </c>
      <c r="W3" s="66">
        <v>0.3393</v>
      </c>
      <c r="X3" s="66">
        <v>39.33</v>
      </c>
      <c r="Y3" s="73">
        <f t="shared" si="8"/>
        <v>1.047299776</v>
      </c>
      <c r="Z3" s="66">
        <v>0.53</v>
      </c>
      <c r="AA3" s="66">
        <v>1.31</v>
      </c>
      <c r="AB3" s="73">
        <f t="shared" si="9"/>
        <v>0.7211619311</v>
      </c>
      <c r="AC3" s="66">
        <v>0.0597</v>
      </c>
      <c r="AD3" s="66">
        <v>40.43</v>
      </c>
      <c r="AE3" s="73">
        <f t="shared" si="10"/>
        <v>1.153267433</v>
      </c>
      <c r="AF3" s="66">
        <v>0.72</v>
      </c>
      <c r="AG3" s="66">
        <v>2.48</v>
      </c>
      <c r="AH3" s="73">
        <f t="shared" si="11"/>
        <v>0.4967329316</v>
      </c>
      <c r="AI3" s="72">
        <v>0.1131</v>
      </c>
      <c r="AJ3" s="66">
        <v>29.21</v>
      </c>
      <c r="AK3" s="73">
        <f t="shared" si="12"/>
        <v>0.9372403392</v>
      </c>
      <c r="AL3" s="65"/>
      <c r="AM3" s="65"/>
      <c r="AN3" s="65"/>
      <c r="AO3" s="65"/>
      <c r="AP3" s="65"/>
      <c r="AQ3" s="65"/>
      <c r="AR3" s="65"/>
      <c r="AS3" s="68"/>
      <c r="AT3" s="69"/>
    </row>
    <row r="4">
      <c r="A4" s="70" t="str">
        <f t="shared" si="1"/>
        <v>Mid Range Weirdo</v>
      </c>
      <c r="B4" s="71" t="s">
        <v>1430</v>
      </c>
      <c r="C4" s="71" t="str">
        <f t="shared" si="2"/>
        <v>Jalen Brunson</v>
      </c>
      <c r="D4" s="71" t="s">
        <v>1431</v>
      </c>
      <c r="E4" s="72">
        <v>0.4902</v>
      </c>
      <c r="F4" s="66">
        <v>9.19</v>
      </c>
      <c r="G4" s="66">
        <v>25.77</v>
      </c>
      <c r="H4" s="66">
        <v>2.67</v>
      </c>
      <c r="I4" s="66">
        <v>4.56</v>
      </c>
      <c r="J4" s="73">
        <f t="shared" si="3"/>
        <v>0.8791399283</v>
      </c>
      <c r="K4" s="66">
        <v>0.1644</v>
      </c>
      <c r="L4" s="66">
        <v>58.49</v>
      </c>
      <c r="M4" s="73">
        <f t="shared" si="4"/>
        <v>0.8979360244</v>
      </c>
      <c r="N4" s="66">
        <v>4.71</v>
      </c>
      <c r="O4" s="66">
        <v>9.53</v>
      </c>
      <c r="P4" s="73">
        <f t="shared" si="5"/>
        <v>2.575535254</v>
      </c>
      <c r="Q4" s="72">
        <v>0.3433</v>
      </c>
      <c r="R4" s="66">
        <v>49.4</v>
      </c>
      <c r="S4" s="73">
        <f t="shared" si="6"/>
        <v>1.176889795</v>
      </c>
      <c r="T4" s="66">
        <v>2.24</v>
      </c>
      <c r="U4" s="66">
        <v>4.62</v>
      </c>
      <c r="V4" s="73">
        <f t="shared" si="7"/>
        <v>3.336399584</v>
      </c>
      <c r="W4" s="66">
        <v>0.1665</v>
      </c>
      <c r="X4" s="66">
        <v>48.45</v>
      </c>
      <c r="Y4" s="73">
        <f t="shared" si="8"/>
        <v>1.290151898</v>
      </c>
      <c r="Z4" s="66">
        <v>0.52</v>
      </c>
      <c r="AA4" s="66">
        <v>1.09</v>
      </c>
      <c r="AB4" s="73">
        <f t="shared" si="9"/>
        <v>0.6000507671</v>
      </c>
      <c r="AC4" s="66">
        <v>0.0393</v>
      </c>
      <c r="AD4" s="66">
        <v>47.37</v>
      </c>
      <c r="AE4" s="73">
        <f t="shared" si="10"/>
        <v>1.351231221</v>
      </c>
      <c r="AF4" s="66">
        <v>3.21</v>
      </c>
      <c r="AG4" s="66">
        <v>7.95</v>
      </c>
      <c r="AH4" s="73">
        <f t="shared" si="11"/>
        <v>1.592349519</v>
      </c>
      <c r="AI4" s="72">
        <v>0.2865</v>
      </c>
      <c r="AJ4" s="66">
        <v>40.43</v>
      </c>
      <c r="AK4" s="73">
        <f t="shared" si="12"/>
        <v>1.297248439</v>
      </c>
      <c r="AL4" s="65"/>
      <c r="AM4" s="65"/>
      <c r="AN4" s="65"/>
      <c r="AO4" s="65"/>
      <c r="AP4" s="65"/>
      <c r="AQ4" s="65"/>
      <c r="AR4" s="65"/>
      <c r="AS4" s="68"/>
      <c r="AT4" s="69"/>
    </row>
    <row r="5">
      <c r="A5" s="70" t="str">
        <f t="shared" si="1"/>
        <v>Rim Scorer</v>
      </c>
      <c r="B5" s="71" t="s">
        <v>1432</v>
      </c>
      <c r="C5" s="71" t="str">
        <f t="shared" si="2"/>
        <v>Paolo Banchero</v>
      </c>
      <c r="D5" s="71" t="s">
        <v>1433</v>
      </c>
      <c r="E5" s="72">
        <v>0.5175</v>
      </c>
      <c r="F5" s="66">
        <v>8.15</v>
      </c>
      <c r="G5" s="66">
        <v>26.07</v>
      </c>
      <c r="H5" s="66">
        <v>4.61</v>
      </c>
      <c r="I5" s="66">
        <v>7.34</v>
      </c>
      <c r="J5" s="73">
        <f t="shared" si="3"/>
        <v>1.415106814</v>
      </c>
      <c r="K5" s="66">
        <v>0.2893</v>
      </c>
      <c r="L5" s="66">
        <v>62.89</v>
      </c>
      <c r="M5" s="73">
        <f t="shared" si="4"/>
        <v>0.9654846396</v>
      </c>
      <c r="N5" s="66">
        <v>2.87</v>
      </c>
      <c r="O5" s="66">
        <v>7.57</v>
      </c>
      <c r="P5" s="73">
        <f t="shared" si="5"/>
        <v>2.045834404</v>
      </c>
      <c r="Q5" s="72">
        <v>0.2983</v>
      </c>
      <c r="R5" s="66">
        <v>37.88</v>
      </c>
      <c r="S5" s="73">
        <f t="shared" si="6"/>
        <v>0.9024410003</v>
      </c>
      <c r="T5" s="66">
        <v>1.95</v>
      </c>
      <c r="U5" s="66">
        <v>4.67</v>
      </c>
      <c r="V5" s="73">
        <f t="shared" si="7"/>
        <v>3.372507804</v>
      </c>
      <c r="W5" s="66">
        <v>0.1842</v>
      </c>
      <c r="X5" s="66">
        <v>41.72</v>
      </c>
      <c r="Y5" s="73">
        <f t="shared" si="8"/>
        <v>1.110941944</v>
      </c>
      <c r="Z5" s="66">
        <v>0.09</v>
      </c>
      <c r="AA5" s="66">
        <v>0.43</v>
      </c>
      <c r="AB5" s="73">
        <f t="shared" si="9"/>
        <v>0.2367172751</v>
      </c>
      <c r="AC5" s="66">
        <v>0.0169</v>
      </c>
      <c r="AD5" s="66">
        <v>20.0</v>
      </c>
      <c r="AE5" s="73">
        <f t="shared" si="10"/>
        <v>0.5705008323</v>
      </c>
      <c r="AF5" s="66">
        <v>2.01</v>
      </c>
      <c r="AG5" s="66">
        <v>5.36</v>
      </c>
      <c r="AH5" s="73">
        <f t="shared" si="11"/>
        <v>1.073584078</v>
      </c>
      <c r="AI5" s="72">
        <v>0.2113</v>
      </c>
      <c r="AJ5" s="66">
        <v>37.43</v>
      </c>
      <c r="AK5" s="73">
        <f t="shared" si="12"/>
        <v>1.200989589</v>
      </c>
      <c r="AL5" s="65"/>
      <c r="AM5" s="65"/>
      <c r="AN5" s="65"/>
      <c r="AO5" s="65"/>
      <c r="AP5" s="65"/>
      <c r="AQ5" s="65"/>
      <c r="AR5" s="65"/>
      <c r="AS5" s="68"/>
      <c r="AT5" s="69"/>
    </row>
    <row r="6">
      <c r="A6" s="70" t="str">
        <f t="shared" si="1"/>
        <v>Rim Scorer</v>
      </c>
      <c r="B6" s="71" t="s">
        <v>1434</v>
      </c>
      <c r="C6" s="71" t="str">
        <f t="shared" si="2"/>
        <v>Domantas Sabonis</v>
      </c>
      <c r="D6" s="71" t="s">
        <v>1435</v>
      </c>
      <c r="E6" s="72">
        <v>0.6721</v>
      </c>
      <c r="F6" s="66">
        <v>4.16</v>
      </c>
      <c r="G6" s="66">
        <v>26.11</v>
      </c>
      <c r="H6" s="66">
        <v>7.33</v>
      </c>
      <c r="I6" s="66">
        <v>10.32</v>
      </c>
      <c r="J6" s="73">
        <f t="shared" si="3"/>
        <v>1.989632469</v>
      </c>
      <c r="K6" s="66">
        <v>0.5864</v>
      </c>
      <c r="L6" s="66">
        <v>71.07</v>
      </c>
      <c r="M6" s="73">
        <f t="shared" si="4"/>
        <v>1.091063656</v>
      </c>
      <c r="N6" s="66">
        <v>2.61</v>
      </c>
      <c r="O6" s="66">
        <v>5.03</v>
      </c>
      <c r="P6" s="73">
        <f t="shared" si="5"/>
        <v>1.359385344</v>
      </c>
      <c r="Q6" s="72">
        <v>0.2859</v>
      </c>
      <c r="R6" s="66">
        <v>51.98</v>
      </c>
      <c r="S6" s="73">
        <f t="shared" si="6"/>
        <v>1.238354889</v>
      </c>
      <c r="T6" s="66">
        <v>0.28</v>
      </c>
      <c r="U6" s="66">
        <v>0.74</v>
      </c>
      <c r="V6" s="73">
        <f t="shared" si="7"/>
        <v>0.5344016649</v>
      </c>
      <c r="W6" s="66">
        <v>0.042</v>
      </c>
      <c r="X6" s="66">
        <v>38.46</v>
      </c>
      <c r="Y6" s="73">
        <f t="shared" si="8"/>
        <v>1.024132962</v>
      </c>
      <c r="Z6" s="66">
        <v>0.0</v>
      </c>
      <c r="AA6" s="66">
        <v>0.09</v>
      </c>
      <c r="AB6" s="73">
        <f t="shared" si="9"/>
        <v>0.04954547618</v>
      </c>
      <c r="AC6" s="66">
        <v>0.0048</v>
      </c>
      <c r="AD6" s="66">
        <v>0.0</v>
      </c>
      <c r="AE6" s="73">
        <f t="shared" si="10"/>
        <v>0</v>
      </c>
      <c r="AF6" s="66">
        <v>0.65</v>
      </c>
      <c r="AG6" s="66">
        <v>1.42</v>
      </c>
      <c r="AH6" s="73">
        <f t="shared" si="11"/>
        <v>0.2844196624</v>
      </c>
      <c r="AI6" s="72">
        <v>0.0808</v>
      </c>
      <c r="AJ6" s="66">
        <v>46.0</v>
      </c>
      <c r="AK6" s="73">
        <f t="shared" si="12"/>
        <v>1.475969038</v>
      </c>
      <c r="AL6" s="65"/>
      <c r="AM6" s="65"/>
      <c r="AN6" s="65"/>
      <c r="AO6" s="65"/>
      <c r="AP6" s="65"/>
      <c r="AQ6" s="65"/>
      <c r="AR6" s="65"/>
      <c r="AS6" s="68"/>
      <c r="AT6" s="69"/>
    </row>
    <row r="7">
      <c r="A7" s="70" t="str">
        <f t="shared" si="1"/>
        <v>PU 3PT</v>
      </c>
      <c r="B7" s="71" t="s">
        <v>1436</v>
      </c>
      <c r="C7" s="71" t="str">
        <f t="shared" si="2"/>
        <v>Fred VanVleet</v>
      </c>
      <c r="D7" s="71" t="s">
        <v>1437</v>
      </c>
      <c r="E7" s="72">
        <v>0.7058</v>
      </c>
      <c r="F7" s="66">
        <v>9.94</v>
      </c>
      <c r="G7" s="66">
        <v>26.59</v>
      </c>
      <c r="H7" s="66">
        <v>1.17</v>
      </c>
      <c r="I7" s="66">
        <v>2.46</v>
      </c>
      <c r="J7" s="73">
        <f t="shared" si="3"/>
        <v>0.4742728561</v>
      </c>
      <c r="K7" s="66">
        <v>0.135</v>
      </c>
      <c r="L7" s="66">
        <v>47.62</v>
      </c>
      <c r="M7" s="73">
        <f t="shared" si="4"/>
        <v>0.7310602407</v>
      </c>
      <c r="N7" s="66">
        <v>0.99</v>
      </c>
      <c r="O7" s="66">
        <v>2.66</v>
      </c>
      <c r="P7" s="73">
        <f t="shared" si="5"/>
        <v>0.7188797246</v>
      </c>
      <c r="Q7" s="72">
        <v>0.1463</v>
      </c>
      <c r="R7" s="66">
        <v>37.36</v>
      </c>
      <c r="S7" s="73">
        <f t="shared" si="6"/>
        <v>0.8900526867</v>
      </c>
      <c r="T7" s="66">
        <v>1.4</v>
      </c>
      <c r="U7" s="66">
        <v>2.69</v>
      </c>
      <c r="V7" s="73">
        <f t="shared" si="7"/>
        <v>1.942622268</v>
      </c>
      <c r="W7" s="66">
        <v>0.1479</v>
      </c>
      <c r="X7" s="66">
        <v>52.17</v>
      </c>
      <c r="Y7" s="73">
        <f t="shared" si="8"/>
        <v>1.38921</v>
      </c>
      <c r="Z7" s="66">
        <v>0.41</v>
      </c>
      <c r="AA7" s="66">
        <v>0.85</v>
      </c>
      <c r="AB7" s="73">
        <f t="shared" si="9"/>
        <v>0.4679294972</v>
      </c>
      <c r="AC7" s="66">
        <v>0.0466</v>
      </c>
      <c r="AD7" s="66">
        <v>48.28</v>
      </c>
      <c r="AE7" s="73">
        <f t="shared" si="10"/>
        <v>1.377189009</v>
      </c>
      <c r="AF7" s="66">
        <v>3.48</v>
      </c>
      <c r="AG7" s="66">
        <v>9.53</v>
      </c>
      <c r="AH7" s="73">
        <f t="shared" si="11"/>
        <v>1.908816467</v>
      </c>
      <c r="AI7" s="72">
        <v>0.5241</v>
      </c>
      <c r="AJ7" s="66">
        <v>36.5</v>
      </c>
      <c r="AK7" s="73">
        <f t="shared" si="12"/>
        <v>1.171149345</v>
      </c>
      <c r="AL7" s="65"/>
      <c r="AM7" s="65"/>
      <c r="AN7" s="65"/>
      <c r="AO7" s="65"/>
      <c r="AP7" s="65"/>
      <c r="AQ7" s="65"/>
      <c r="AR7" s="65"/>
      <c r="AS7" s="68"/>
      <c r="AT7" s="69"/>
    </row>
    <row r="8">
      <c r="A8" s="70" t="str">
        <f t="shared" si="1"/>
        <v>Rim Scorer</v>
      </c>
      <c r="B8" s="71" t="s">
        <v>1438</v>
      </c>
      <c r="C8" s="71" t="str">
        <f t="shared" si="2"/>
        <v>Scottie Barnes</v>
      </c>
      <c r="D8" s="71" t="s">
        <v>1439</v>
      </c>
      <c r="E8" s="72">
        <v>0.6227</v>
      </c>
      <c r="F8" s="66">
        <v>6.55</v>
      </c>
      <c r="G8" s="66">
        <v>25.98</v>
      </c>
      <c r="H8" s="66">
        <v>4.49</v>
      </c>
      <c r="I8" s="66">
        <v>6.39</v>
      </c>
      <c r="J8" s="73">
        <f t="shared" si="3"/>
        <v>1.231952663</v>
      </c>
      <c r="K8" s="66">
        <v>0.2929</v>
      </c>
      <c r="L8" s="66">
        <v>70.27</v>
      </c>
      <c r="M8" s="73">
        <f t="shared" si="4"/>
        <v>1.07878209</v>
      </c>
      <c r="N8" s="66">
        <v>2.39</v>
      </c>
      <c r="O8" s="66">
        <v>6.08</v>
      </c>
      <c r="P8" s="73">
        <f t="shared" si="5"/>
        <v>1.643153656</v>
      </c>
      <c r="Q8" s="72">
        <v>0.2784</v>
      </c>
      <c r="R8" s="66">
        <v>39.34</v>
      </c>
      <c r="S8" s="73">
        <f t="shared" si="6"/>
        <v>0.9372235732</v>
      </c>
      <c r="T8" s="66">
        <v>0.98</v>
      </c>
      <c r="U8" s="66">
        <v>2.16</v>
      </c>
      <c r="V8" s="73">
        <f t="shared" si="7"/>
        <v>1.55987513</v>
      </c>
      <c r="W8" s="66">
        <v>0.0989</v>
      </c>
      <c r="X8" s="66">
        <v>45.33</v>
      </c>
      <c r="Y8" s="73">
        <f t="shared" si="8"/>
        <v>1.207070909</v>
      </c>
      <c r="Z8" s="66">
        <v>0.43</v>
      </c>
      <c r="AA8" s="66">
        <v>1.18</v>
      </c>
      <c r="AB8" s="73">
        <f t="shared" si="9"/>
        <v>0.6495962432</v>
      </c>
      <c r="AC8" s="66">
        <v>0.0541</v>
      </c>
      <c r="AD8" s="66">
        <v>36.59</v>
      </c>
      <c r="AE8" s="73">
        <f t="shared" si="10"/>
        <v>1.043731273</v>
      </c>
      <c r="AF8" s="66">
        <v>2.16</v>
      </c>
      <c r="AG8" s="66">
        <v>6.02</v>
      </c>
      <c r="AH8" s="73">
        <f t="shared" si="11"/>
        <v>1.205779132</v>
      </c>
      <c r="AI8" s="72">
        <v>0.2757</v>
      </c>
      <c r="AJ8" s="66">
        <v>35.89</v>
      </c>
      <c r="AK8" s="73">
        <f t="shared" si="12"/>
        <v>1.151576713</v>
      </c>
      <c r="AL8" s="65"/>
      <c r="AM8" s="65"/>
      <c r="AN8" s="65"/>
      <c r="AO8" s="65"/>
      <c r="AP8" s="65"/>
      <c r="AQ8" s="65"/>
      <c r="AR8" s="65"/>
      <c r="AS8" s="68"/>
      <c r="AT8" s="69"/>
    </row>
    <row r="9">
      <c r="A9" s="70" t="str">
        <f t="shared" si="1"/>
        <v>Rim Scorer</v>
      </c>
      <c r="B9" s="71" t="s">
        <v>1440</v>
      </c>
      <c r="C9" s="71" t="str">
        <f t="shared" si="2"/>
        <v>Anthony Davis</v>
      </c>
      <c r="D9" s="71" t="s">
        <v>1441</v>
      </c>
      <c r="E9" s="72">
        <v>0.5144</v>
      </c>
      <c r="F9" s="66">
        <v>6.35</v>
      </c>
      <c r="G9" s="66">
        <v>25.87</v>
      </c>
      <c r="H9" s="66">
        <v>7.26</v>
      </c>
      <c r="I9" s="66">
        <v>10.08</v>
      </c>
      <c r="J9" s="73">
        <f t="shared" si="3"/>
        <v>1.943361947</v>
      </c>
      <c r="K9" s="66">
        <v>0.4457</v>
      </c>
      <c r="L9" s="66">
        <v>71.99</v>
      </c>
      <c r="M9" s="73">
        <f t="shared" si="4"/>
        <v>1.105187458</v>
      </c>
      <c r="N9" s="66">
        <v>3.56</v>
      </c>
      <c r="O9" s="66">
        <v>7.79</v>
      </c>
      <c r="P9" s="73">
        <f t="shared" si="5"/>
        <v>2.105290622</v>
      </c>
      <c r="Q9" s="72">
        <v>0.3446</v>
      </c>
      <c r="R9" s="66">
        <v>45.65</v>
      </c>
      <c r="S9" s="73">
        <f t="shared" si="6"/>
        <v>1.087550994</v>
      </c>
      <c r="T9" s="66">
        <v>1.16</v>
      </c>
      <c r="U9" s="66">
        <v>3.19</v>
      </c>
      <c r="V9" s="73">
        <f t="shared" si="7"/>
        <v>2.303704475</v>
      </c>
      <c r="W9" s="66">
        <v>0.1411</v>
      </c>
      <c r="X9" s="66">
        <v>36.28</v>
      </c>
      <c r="Y9" s="73">
        <f t="shared" si="8"/>
        <v>0.9660827832</v>
      </c>
      <c r="Z9" s="66">
        <v>0.03</v>
      </c>
      <c r="AA9" s="66">
        <v>0.2</v>
      </c>
      <c r="AB9" s="73">
        <f t="shared" si="9"/>
        <v>0.1101010582</v>
      </c>
      <c r="AC9" s="66">
        <v>0.0087</v>
      </c>
      <c r="AD9" s="66">
        <v>14.29</v>
      </c>
      <c r="AE9" s="73">
        <f t="shared" si="10"/>
        <v>0.4076228447</v>
      </c>
      <c r="AF9" s="66">
        <v>0.45</v>
      </c>
      <c r="AG9" s="66">
        <v>1.36</v>
      </c>
      <c r="AH9" s="73">
        <f t="shared" si="11"/>
        <v>0.2724019302</v>
      </c>
      <c r="AI9" s="72">
        <v>0.0599</v>
      </c>
      <c r="AJ9" s="66">
        <v>33.33</v>
      </c>
      <c r="AK9" s="73">
        <f t="shared" si="12"/>
        <v>1.069435827</v>
      </c>
      <c r="AL9" s="65"/>
      <c r="AM9" s="65"/>
      <c r="AN9" s="65"/>
      <c r="AO9" s="65"/>
      <c r="AP9" s="65"/>
      <c r="AQ9" s="65"/>
      <c r="AR9" s="65"/>
      <c r="AS9" s="68"/>
      <c r="AT9" s="69"/>
    </row>
    <row r="10">
      <c r="A10" s="70" t="str">
        <f t="shared" si="1"/>
        <v>Rim Scorer</v>
      </c>
      <c r="B10" s="71" t="s">
        <v>1442</v>
      </c>
      <c r="C10" s="71" t="str">
        <f t="shared" si="2"/>
        <v>Mikal Bridges</v>
      </c>
      <c r="D10" s="71" t="s">
        <v>1443</v>
      </c>
      <c r="E10" s="72">
        <v>0.623</v>
      </c>
      <c r="F10" s="66">
        <v>7.92</v>
      </c>
      <c r="G10" s="66">
        <v>25.1</v>
      </c>
      <c r="H10" s="66">
        <v>3.38</v>
      </c>
      <c r="I10" s="66">
        <v>5.33</v>
      </c>
      <c r="J10" s="73">
        <f t="shared" si="3"/>
        <v>1.027591188</v>
      </c>
      <c r="K10" s="66">
        <v>0.2262</v>
      </c>
      <c r="L10" s="66">
        <v>63.39</v>
      </c>
      <c r="M10" s="73">
        <f t="shared" si="4"/>
        <v>0.9731606186</v>
      </c>
      <c r="N10" s="66">
        <v>2.97</v>
      </c>
      <c r="O10" s="66">
        <v>6.5</v>
      </c>
      <c r="P10" s="73">
        <f t="shared" si="5"/>
        <v>1.756660981</v>
      </c>
      <c r="Q10" s="72">
        <v>0.2756</v>
      </c>
      <c r="R10" s="66">
        <v>45.74</v>
      </c>
      <c r="S10" s="73">
        <f t="shared" si="6"/>
        <v>1.089695126</v>
      </c>
      <c r="T10" s="66">
        <v>0.9</v>
      </c>
      <c r="U10" s="66">
        <v>2.39</v>
      </c>
      <c r="V10" s="73">
        <f t="shared" si="7"/>
        <v>1.725972945</v>
      </c>
      <c r="W10" s="66">
        <v>0.1014</v>
      </c>
      <c r="X10" s="66">
        <v>37.8</v>
      </c>
      <c r="Y10" s="73">
        <f t="shared" si="8"/>
        <v>1.006558137</v>
      </c>
      <c r="Z10" s="66">
        <v>1.43</v>
      </c>
      <c r="AA10" s="66">
        <v>3.5</v>
      </c>
      <c r="AB10" s="73">
        <f t="shared" si="9"/>
        <v>1.926768518</v>
      </c>
      <c r="AC10" s="66">
        <v>0.1483</v>
      </c>
      <c r="AD10" s="66">
        <v>40.83</v>
      </c>
      <c r="AE10" s="73">
        <f t="shared" si="10"/>
        <v>1.164677449</v>
      </c>
      <c r="AF10" s="66">
        <v>2.04</v>
      </c>
      <c r="AG10" s="66">
        <v>5.86</v>
      </c>
      <c r="AH10" s="73">
        <f t="shared" si="11"/>
        <v>1.173731846</v>
      </c>
      <c r="AI10" s="72">
        <v>0.2485</v>
      </c>
      <c r="AJ10" s="66">
        <v>34.83</v>
      </c>
      <c r="AK10" s="73">
        <f t="shared" si="12"/>
        <v>1.117565252</v>
      </c>
      <c r="AL10" s="65"/>
      <c r="AM10" s="65"/>
      <c r="AN10" s="65"/>
      <c r="AO10" s="65"/>
      <c r="AP10" s="65"/>
      <c r="AQ10" s="65"/>
      <c r="AR10" s="65"/>
      <c r="AS10" s="68"/>
      <c r="AT10" s="69"/>
    </row>
    <row r="11">
      <c r="A11" s="70" t="str">
        <f t="shared" si="1"/>
        <v>Mid Range Weirdo</v>
      </c>
      <c r="B11" s="71" t="s">
        <v>1444</v>
      </c>
      <c r="C11" s="71" t="str">
        <f t="shared" si="2"/>
        <v>Dejounte Murray</v>
      </c>
      <c r="D11" s="71" t="s">
        <v>1445</v>
      </c>
      <c r="E11" s="72">
        <v>0.5736</v>
      </c>
      <c r="F11" s="66">
        <v>8.25</v>
      </c>
      <c r="G11" s="66">
        <v>25.49</v>
      </c>
      <c r="H11" s="66">
        <v>3.21</v>
      </c>
      <c r="I11" s="66">
        <v>5.37</v>
      </c>
      <c r="J11" s="73">
        <f t="shared" si="3"/>
        <v>1.035302942</v>
      </c>
      <c r="K11" s="66">
        <v>0.225</v>
      </c>
      <c r="L11" s="66">
        <v>59.69</v>
      </c>
      <c r="M11" s="73">
        <f t="shared" si="4"/>
        <v>0.916358374</v>
      </c>
      <c r="N11" s="66">
        <v>3.32</v>
      </c>
      <c r="O11" s="66">
        <v>7.03</v>
      </c>
      <c r="P11" s="73">
        <f t="shared" si="5"/>
        <v>1.899896415</v>
      </c>
      <c r="Q11" s="72">
        <v>0.2945</v>
      </c>
      <c r="R11" s="66">
        <v>47.2</v>
      </c>
      <c r="S11" s="73">
        <f t="shared" si="6"/>
        <v>1.124477698</v>
      </c>
      <c r="T11" s="66">
        <v>1.58</v>
      </c>
      <c r="U11" s="66">
        <v>3.15</v>
      </c>
      <c r="V11" s="73">
        <f t="shared" si="7"/>
        <v>2.274817898</v>
      </c>
      <c r="W11" s="66">
        <v>0.1319</v>
      </c>
      <c r="X11" s="66">
        <v>50.0</v>
      </c>
      <c r="Y11" s="73">
        <f t="shared" si="8"/>
        <v>1.331426107</v>
      </c>
      <c r="Z11" s="66">
        <v>0.73</v>
      </c>
      <c r="AA11" s="66">
        <v>2.05</v>
      </c>
      <c r="AB11" s="73">
        <f t="shared" si="9"/>
        <v>1.128535846</v>
      </c>
      <c r="AC11" s="66">
        <v>0.086</v>
      </c>
      <c r="AD11" s="66">
        <v>35.62</v>
      </c>
      <c r="AE11" s="73">
        <f t="shared" si="10"/>
        <v>1.016061982</v>
      </c>
      <c r="AF11" s="66">
        <v>2.34</v>
      </c>
      <c r="AG11" s="66">
        <v>6.27</v>
      </c>
      <c r="AH11" s="73">
        <f t="shared" si="11"/>
        <v>1.255853017</v>
      </c>
      <c r="AI11" s="72">
        <v>0.2627</v>
      </c>
      <c r="AJ11" s="66">
        <v>37.22</v>
      </c>
      <c r="AK11" s="73">
        <f t="shared" si="12"/>
        <v>1.19425147</v>
      </c>
      <c r="AL11" s="65"/>
      <c r="AM11" s="65"/>
      <c r="AN11" s="65"/>
      <c r="AO11" s="65"/>
      <c r="AP11" s="65"/>
      <c r="AQ11" s="65"/>
      <c r="AR11" s="65"/>
      <c r="AS11" s="68"/>
      <c r="AT11" s="69"/>
    </row>
    <row r="12">
      <c r="A12" s="70" t="str">
        <f t="shared" si="1"/>
        <v>Rim Scorer</v>
      </c>
      <c r="B12" s="71" t="s">
        <v>1446</v>
      </c>
      <c r="C12" s="71" t="str">
        <f t="shared" si="2"/>
        <v>Giannis Antetokounmpo</v>
      </c>
      <c r="D12" s="71" t="s">
        <v>1447</v>
      </c>
      <c r="E12" s="72">
        <v>0.7137</v>
      </c>
      <c r="F12" s="66">
        <v>4.73</v>
      </c>
      <c r="G12" s="66">
        <v>26.98</v>
      </c>
      <c r="H12" s="66">
        <v>12.43</v>
      </c>
      <c r="I12" s="66">
        <v>15.86</v>
      </c>
      <c r="J12" s="73">
        <f t="shared" si="3"/>
        <v>3.057710365</v>
      </c>
      <c r="K12" s="66">
        <v>0.6204</v>
      </c>
      <c r="L12" s="66">
        <v>78.35</v>
      </c>
      <c r="M12" s="73">
        <f t="shared" si="4"/>
        <v>1.202825911</v>
      </c>
      <c r="N12" s="66">
        <v>1.73</v>
      </c>
      <c r="O12" s="66">
        <v>4.74</v>
      </c>
      <c r="P12" s="73">
        <f t="shared" si="5"/>
        <v>1.281011239</v>
      </c>
      <c r="Q12" s="72">
        <v>0.1853</v>
      </c>
      <c r="R12" s="66">
        <v>36.53</v>
      </c>
      <c r="S12" s="73">
        <f t="shared" si="6"/>
        <v>0.8702790323</v>
      </c>
      <c r="T12" s="66">
        <v>0.82</v>
      </c>
      <c r="U12" s="66">
        <v>2.58</v>
      </c>
      <c r="V12" s="73">
        <f t="shared" si="7"/>
        <v>1.863184183</v>
      </c>
      <c r="W12" s="66">
        <v>0.101</v>
      </c>
      <c r="X12" s="66">
        <v>31.87</v>
      </c>
      <c r="Y12" s="73">
        <f t="shared" si="8"/>
        <v>0.8486510006</v>
      </c>
      <c r="Z12" s="66">
        <v>0.0</v>
      </c>
      <c r="AA12" s="66">
        <v>0.0</v>
      </c>
      <c r="AB12" s="73">
        <f t="shared" si="9"/>
        <v>0</v>
      </c>
      <c r="AC12" s="66">
        <v>0.0</v>
      </c>
      <c r="AD12" s="66">
        <v>0.0</v>
      </c>
      <c r="AE12" s="73">
        <f t="shared" si="10"/>
        <v>0</v>
      </c>
      <c r="AF12" s="66">
        <v>0.62</v>
      </c>
      <c r="AG12" s="66">
        <v>2.38</v>
      </c>
      <c r="AH12" s="73">
        <f t="shared" si="11"/>
        <v>0.4767033779</v>
      </c>
      <c r="AI12" s="72">
        <v>0.0932</v>
      </c>
      <c r="AJ12" s="66">
        <v>26.19</v>
      </c>
      <c r="AK12" s="73">
        <f t="shared" si="12"/>
        <v>0.8403397632</v>
      </c>
      <c r="AL12" s="65"/>
      <c r="AM12" s="65"/>
      <c r="AN12" s="65"/>
      <c r="AO12" s="65"/>
      <c r="AP12" s="65"/>
      <c r="AQ12" s="65"/>
      <c r="AR12" s="65"/>
      <c r="AS12" s="68"/>
      <c r="AT12" s="69"/>
    </row>
    <row r="13">
      <c r="A13" s="70" t="str">
        <f t="shared" si="1"/>
        <v>Rim Scorer</v>
      </c>
      <c r="B13" s="71" t="s">
        <v>1448</v>
      </c>
      <c r="C13" s="71" t="str">
        <f t="shared" si="2"/>
        <v>Pascal Siakam</v>
      </c>
      <c r="D13" s="71" t="s">
        <v>1449</v>
      </c>
      <c r="E13" s="72">
        <v>0.5609</v>
      </c>
      <c r="F13" s="66">
        <v>6.23</v>
      </c>
      <c r="G13" s="66">
        <v>25.3</v>
      </c>
      <c r="H13" s="66">
        <v>5.45</v>
      </c>
      <c r="I13" s="66">
        <v>7.7</v>
      </c>
      <c r="J13" s="73">
        <f t="shared" si="3"/>
        <v>1.484512598</v>
      </c>
      <c r="K13" s="66">
        <v>0.3447</v>
      </c>
      <c r="L13" s="66">
        <v>70.72</v>
      </c>
      <c r="M13" s="73">
        <f t="shared" si="4"/>
        <v>1.085690471</v>
      </c>
      <c r="N13" s="66">
        <v>3.89</v>
      </c>
      <c r="O13" s="66">
        <v>7.88</v>
      </c>
      <c r="P13" s="73">
        <f t="shared" si="5"/>
        <v>2.12961362</v>
      </c>
      <c r="Q13" s="72">
        <v>0.3526</v>
      </c>
      <c r="R13" s="66">
        <v>49.44</v>
      </c>
      <c r="S13" s="73">
        <f t="shared" si="6"/>
        <v>1.177842742</v>
      </c>
      <c r="T13" s="66">
        <v>0.88</v>
      </c>
      <c r="U13" s="66">
        <v>1.93</v>
      </c>
      <c r="V13" s="73">
        <f t="shared" si="7"/>
        <v>1.393777315</v>
      </c>
      <c r="W13" s="66">
        <v>0.0865</v>
      </c>
      <c r="X13" s="66">
        <v>45.45</v>
      </c>
      <c r="Y13" s="73">
        <f t="shared" si="8"/>
        <v>1.210266331</v>
      </c>
      <c r="Z13" s="66">
        <v>0.64</v>
      </c>
      <c r="AA13" s="66">
        <v>1.35</v>
      </c>
      <c r="AB13" s="73">
        <f t="shared" si="9"/>
        <v>0.7431821427</v>
      </c>
      <c r="AC13" s="66">
        <v>0.0603</v>
      </c>
      <c r="AD13" s="66">
        <v>47.83</v>
      </c>
      <c r="AE13" s="73">
        <f t="shared" si="10"/>
        <v>1.364352741</v>
      </c>
      <c r="AF13" s="66">
        <v>0.94</v>
      </c>
      <c r="AG13" s="66">
        <v>3.48</v>
      </c>
      <c r="AH13" s="73">
        <f t="shared" si="11"/>
        <v>0.6970284685</v>
      </c>
      <c r="AI13" s="72">
        <v>0.156</v>
      </c>
      <c r="AJ13" s="66">
        <v>26.89</v>
      </c>
      <c r="AK13" s="73">
        <f t="shared" si="12"/>
        <v>0.8628001616</v>
      </c>
      <c r="AL13" s="65"/>
      <c r="AM13" s="65"/>
      <c r="AN13" s="65"/>
      <c r="AO13" s="65"/>
      <c r="AP13" s="65"/>
      <c r="AQ13" s="65"/>
      <c r="AR13" s="65"/>
      <c r="AS13" s="68"/>
      <c r="AT13" s="69"/>
    </row>
    <row r="14">
      <c r="A14" s="70" t="str">
        <f t="shared" si="1"/>
        <v>Rim Scorer</v>
      </c>
      <c r="B14" s="71" t="s">
        <v>1450</v>
      </c>
      <c r="C14" s="71" t="str">
        <f t="shared" si="2"/>
        <v>Jayson Tatum</v>
      </c>
      <c r="D14" s="71" t="s">
        <v>1451</v>
      </c>
      <c r="E14" s="72">
        <v>0.7096</v>
      </c>
      <c r="F14" s="66">
        <v>7.22</v>
      </c>
      <c r="G14" s="66">
        <v>26.44</v>
      </c>
      <c r="H14" s="66">
        <v>5.26</v>
      </c>
      <c r="I14" s="66">
        <v>7.4</v>
      </c>
      <c r="J14" s="73">
        <f t="shared" si="3"/>
        <v>1.426674445</v>
      </c>
      <c r="K14" s="66">
        <v>0.2814</v>
      </c>
      <c r="L14" s="66">
        <v>71.08</v>
      </c>
      <c r="M14" s="73">
        <f t="shared" si="4"/>
        <v>1.091217176</v>
      </c>
      <c r="N14" s="66">
        <v>1.46</v>
      </c>
      <c r="O14" s="66">
        <v>4.1</v>
      </c>
      <c r="P14" s="73">
        <f t="shared" si="5"/>
        <v>1.108047696</v>
      </c>
      <c r="Q14" s="72">
        <v>0.1559</v>
      </c>
      <c r="R14" s="66">
        <v>35.51</v>
      </c>
      <c r="S14" s="73">
        <f t="shared" si="6"/>
        <v>0.8459788786</v>
      </c>
      <c r="T14" s="66">
        <v>1.54</v>
      </c>
      <c r="U14" s="66">
        <v>3.53</v>
      </c>
      <c r="V14" s="73">
        <f t="shared" si="7"/>
        <v>2.549240375</v>
      </c>
      <c r="W14" s="66">
        <v>0.1345</v>
      </c>
      <c r="X14" s="66">
        <v>43.7</v>
      </c>
      <c r="Y14" s="73">
        <f t="shared" si="8"/>
        <v>1.163666418</v>
      </c>
      <c r="Z14" s="66">
        <v>0.27</v>
      </c>
      <c r="AA14" s="66">
        <v>0.83</v>
      </c>
      <c r="AB14" s="73">
        <f t="shared" si="9"/>
        <v>0.4569193914</v>
      </c>
      <c r="AC14" s="66">
        <v>0.0316</v>
      </c>
      <c r="AD14" s="66">
        <v>32.14</v>
      </c>
      <c r="AE14" s="73">
        <f t="shared" si="10"/>
        <v>0.9167948375</v>
      </c>
      <c r="AF14" s="66">
        <v>3.86</v>
      </c>
      <c r="AG14" s="66">
        <v>10.42</v>
      </c>
      <c r="AH14" s="73">
        <f t="shared" si="11"/>
        <v>2.087079495</v>
      </c>
      <c r="AI14" s="72">
        <v>0.3966</v>
      </c>
      <c r="AJ14" s="66">
        <v>37.04</v>
      </c>
      <c r="AK14" s="73">
        <f t="shared" si="12"/>
        <v>1.188475939</v>
      </c>
      <c r="AL14" s="65"/>
      <c r="AM14" s="65"/>
      <c r="AN14" s="65"/>
      <c r="AO14" s="65"/>
      <c r="AP14" s="65"/>
      <c r="AQ14" s="65"/>
      <c r="AR14" s="65"/>
      <c r="AS14" s="68"/>
      <c r="AT14" s="69"/>
    </row>
    <row r="15">
      <c r="A15" s="70" t="str">
        <f t="shared" si="1"/>
        <v>Rim Scorer</v>
      </c>
      <c r="B15" s="71" t="s">
        <v>1452</v>
      </c>
      <c r="C15" s="71" t="str">
        <f t="shared" si="2"/>
        <v>Shai Gilgeous-Alexander</v>
      </c>
      <c r="D15" s="71" t="s">
        <v>1453</v>
      </c>
      <c r="E15" s="72">
        <v>0.4937</v>
      </c>
      <c r="F15" s="66">
        <v>7.64</v>
      </c>
      <c r="G15" s="66">
        <v>25.94</v>
      </c>
      <c r="H15" s="66">
        <v>6.32</v>
      </c>
      <c r="I15" s="66">
        <v>8.98</v>
      </c>
      <c r="J15" s="73">
        <f t="shared" si="3"/>
        <v>1.731288719</v>
      </c>
      <c r="K15" s="66">
        <v>0.3246</v>
      </c>
      <c r="L15" s="66">
        <v>70.42</v>
      </c>
      <c r="M15" s="73">
        <f t="shared" si="4"/>
        <v>1.081084883</v>
      </c>
      <c r="N15" s="66">
        <v>5.2</v>
      </c>
      <c r="O15" s="66">
        <v>9.7</v>
      </c>
      <c r="P15" s="73">
        <f t="shared" si="5"/>
        <v>2.621478695</v>
      </c>
      <c r="Q15" s="72">
        <v>0.3507</v>
      </c>
      <c r="R15" s="66">
        <v>53.57</v>
      </c>
      <c r="S15" s="73">
        <f t="shared" si="6"/>
        <v>1.27623454</v>
      </c>
      <c r="T15" s="66">
        <v>1.99</v>
      </c>
      <c r="U15" s="66">
        <v>4.3</v>
      </c>
      <c r="V15" s="73">
        <f t="shared" si="7"/>
        <v>3.105306972</v>
      </c>
      <c r="W15" s="66">
        <v>0.1555</v>
      </c>
      <c r="X15" s="66">
        <v>46.31</v>
      </c>
      <c r="Y15" s="73">
        <f t="shared" si="8"/>
        <v>1.23316686</v>
      </c>
      <c r="Z15" s="66">
        <v>0.23</v>
      </c>
      <c r="AA15" s="66">
        <v>0.4</v>
      </c>
      <c r="AB15" s="73">
        <f t="shared" si="9"/>
        <v>0.2202021164</v>
      </c>
      <c r="AC15" s="66">
        <v>0.0146</v>
      </c>
      <c r="AD15" s="66">
        <v>57.14</v>
      </c>
      <c r="AE15" s="73">
        <f t="shared" si="10"/>
        <v>1.629920878</v>
      </c>
      <c r="AF15" s="66">
        <v>1.41</v>
      </c>
      <c r="AG15" s="66">
        <v>4.27</v>
      </c>
      <c r="AH15" s="73">
        <f t="shared" si="11"/>
        <v>0.8552619427</v>
      </c>
      <c r="AI15" s="72">
        <v>0.1545</v>
      </c>
      <c r="AJ15" s="66">
        <v>33.11</v>
      </c>
      <c r="AK15" s="73">
        <f t="shared" si="12"/>
        <v>1.062376845</v>
      </c>
      <c r="AL15" s="65"/>
      <c r="AM15" s="65"/>
      <c r="AN15" s="65"/>
      <c r="AO15" s="65"/>
      <c r="AP15" s="65"/>
      <c r="AQ15" s="65"/>
      <c r="AR15" s="65"/>
      <c r="AS15" s="68"/>
      <c r="AT15" s="69"/>
    </row>
    <row r="16">
      <c r="A16" s="70" t="str">
        <f t="shared" si="1"/>
        <v>Rim Scorer</v>
      </c>
      <c r="B16" s="71" t="s">
        <v>1454</v>
      </c>
      <c r="C16" s="71" t="str">
        <f t="shared" si="2"/>
        <v>Tyrese Maxey</v>
      </c>
      <c r="D16" s="71" t="s">
        <v>1455</v>
      </c>
      <c r="E16" s="72">
        <v>0.7021</v>
      </c>
      <c r="F16" s="66">
        <v>6.04</v>
      </c>
      <c r="G16" s="66">
        <v>26.83</v>
      </c>
      <c r="H16" s="66">
        <v>4.68</v>
      </c>
      <c r="I16" s="66">
        <v>7.46</v>
      </c>
      <c r="J16" s="73">
        <f t="shared" si="3"/>
        <v>1.438242076</v>
      </c>
      <c r="K16" s="66">
        <v>0.2877</v>
      </c>
      <c r="L16" s="66">
        <v>62.7</v>
      </c>
      <c r="M16" s="73">
        <f t="shared" si="4"/>
        <v>0.9625677676</v>
      </c>
      <c r="N16" s="66">
        <v>2.34</v>
      </c>
      <c r="O16" s="66">
        <v>6.1</v>
      </c>
      <c r="P16" s="73">
        <f t="shared" si="5"/>
        <v>1.648558767</v>
      </c>
      <c r="Q16" s="72">
        <v>0.2352</v>
      </c>
      <c r="R16" s="66">
        <v>38.35</v>
      </c>
      <c r="S16" s="73">
        <f t="shared" si="6"/>
        <v>0.91363813</v>
      </c>
      <c r="T16" s="66">
        <v>0.56</v>
      </c>
      <c r="U16" s="66">
        <v>1.63</v>
      </c>
      <c r="V16" s="73">
        <f t="shared" si="7"/>
        <v>1.177127992</v>
      </c>
      <c r="W16" s="66">
        <v>0.0628</v>
      </c>
      <c r="X16" s="66">
        <v>34.55</v>
      </c>
      <c r="Y16" s="73">
        <f t="shared" si="8"/>
        <v>0.9200154399</v>
      </c>
      <c r="Z16" s="66">
        <v>0.44</v>
      </c>
      <c r="AA16" s="66">
        <v>0.8</v>
      </c>
      <c r="AB16" s="73">
        <f t="shared" si="9"/>
        <v>0.4404042327</v>
      </c>
      <c r="AC16" s="66">
        <v>0.0308</v>
      </c>
      <c r="AD16" s="66">
        <v>55.56</v>
      </c>
      <c r="AE16" s="73">
        <f t="shared" si="10"/>
        <v>1.584851312</v>
      </c>
      <c r="AF16" s="66">
        <v>3.67</v>
      </c>
      <c r="AG16" s="66">
        <v>9.94</v>
      </c>
      <c r="AH16" s="73">
        <f t="shared" si="11"/>
        <v>1.990937637</v>
      </c>
      <c r="AI16" s="72">
        <v>0.3836</v>
      </c>
      <c r="AJ16" s="66">
        <v>36.9</v>
      </c>
      <c r="AK16" s="73">
        <f t="shared" si="12"/>
        <v>1.183983859</v>
      </c>
      <c r="AL16" s="65"/>
      <c r="AM16" s="65"/>
      <c r="AN16" s="65"/>
      <c r="AO16" s="65"/>
      <c r="AP16" s="65"/>
      <c r="AQ16" s="65"/>
      <c r="AR16" s="65"/>
      <c r="AS16" s="68"/>
      <c r="AT16" s="69"/>
    </row>
    <row r="17">
      <c r="A17" s="70" t="str">
        <f t="shared" si="1"/>
        <v>Rim Scorer</v>
      </c>
      <c r="B17" s="71" t="s">
        <v>1456</v>
      </c>
      <c r="C17" s="71" t="str">
        <f t="shared" si="2"/>
        <v>Julius Randle</v>
      </c>
      <c r="D17" s="71" t="s">
        <v>1431</v>
      </c>
      <c r="E17" s="72">
        <v>0.6089</v>
      </c>
      <c r="F17" s="66">
        <v>6.06</v>
      </c>
      <c r="G17" s="66">
        <v>25.29</v>
      </c>
      <c r="H17" s="66">
        <v>5.4</v>
      </c>
      <c r="I17" s="66">
        <v>7.99</v>
      </c>
      <c r="J17" s="73">
        <f t="shared" si="3"/>
        <v>1.540422813</v>
      </c>
      <c r="K17" s="66">
        <v>0.317</v>
      </c>
      <c r="L17" s="66">
        <v>67.55</v>
      </c>
      <c r="M17" s="73">
        <f t="shared" si="4"/>
        <v>1.037024764</v>
      </c>
      <c r="N17" s="66">
        <v>3.5</v>
      </c>
      <c r="O17" s="66">
        <v>8.36</v>
      </c>
      <c r="P17" s="73">
        <f t="shared" si="5"/>
        <v>2.259336277</v>
      </c>
      <c r="Q17" s="72">
        <v>0.3313</v>
      </c>
      <c r="R17" s="66">
        <v>41.88</v>
      </c>
      <c r="S17" s="73">
        <f t="shared" si="6"/>
        <v>0.9977357206</v>
      </c>
      <c r="T17" s="66">
        <v>0.72</v>
      </c>
      <c r="U17" s="66">
        <v>1.51</v>
      </c>
      <c r="V17" s="73">
        <f t="shared" si="7"/>
        <v>1.090468262</v>
      </c>
      <c r="W17" s="66">
        <v>0.0598</v>
      </c>
      <c r="X17" s="66">
        <v>48.0</v>
      </c>
      <c r="Y17" s="73">
        <f t="shared" si="8"/>
        <v>1.278169063</v>
      </c>
      <c r="Z17" s="66">
        <v>0.54</v>
      </c>
      <c r="AA17" s="66">
        <v>1.06</v>
      </c>
      <c r="AB17" s="73">
        <f t="shared" si="9"/>
        <v>0.5835356083</v>
      </c>
      <c r="AC17" s="66">
        <v>0.0419</v>
      </c>
      <c r="AD17" s="66">
        <v>51.43</v>
      </c>
      <c r="AE17" s="73">
        <f t="shared" si="10"/>
        <v>1.46704289</v>
      </c>
      <c r="AF17" s="66">
        <v>1.75</v>
      </c>
      <c r="AG17" s="66">
        <v>6.3</v>
      </c>
      <c r="AH17" s="73">
        <f t="shared" si="11"/>
        <v>1.261861883</v>
      </c>
      <c r="AI17" s="72">
        <v>0.25</v>
      </c>
      <c r="AJ17" s="66">
        <v>27.75</v>
      </c>
      <c r="AK17" s="73">
        <f t="shared" si="12"/>
        <v>0.8903943654</v>
      </c>
      <c r="AL17" s="65"/>
      <c r="AM17" s="65"/>
      <c r="AN17" s="65"/>
      <c r="AO17" s="65"/>
      <c r="AP17" s="65"/>
      <c r="AQ17" s="65"/>
      <c r="AR17" s="65"/>
      <c r="AS17" s="68"/>
      <c r="AT17" s="69"/>
    </row>
    <row r="18">
      <c r="A18" s="70" t="str">
        <f t="shared" si="1"/>
        <v>PU 3PT</v>
      </c>
      <c r="B18" s="71" t="s">
        <v>1457</v>
      </c>
      <c r="C18" s="71" t="str">
        <f t="shared" si="2"/>
        <v>Damian Lillard</v>
      </c>
      <c r="D18" s="71" t="s">
        <v>1447</v>
      </c>
      <c r="E18" s="72">
        <v>0.7441</v>
      </c>
      <c r="F18" s="66">
        <v>7.16</v>
      </c>
      <c r="G18" s="66">
        <v>27.29</v>
      </c>
      <c r="H18" s="66">
        <v>3.56</v>
      </c>
      <c r="I18" s="66">
        <v>5.82</v>
      </c>
      <c r="J18" s="73">
        <f t="shared" si="3"/>
        <v>1.122060172</v>
      </c>
      <c r="K18" s="66">
        <v>0.2534</v>
      </c>
      <c r="L18" s="66">
        <v>61.08</v>
      </c>
      <c r="M18" s="73">
        <f t="shared" si="4"/>
        <v>0.9376975956</v>
      </c>
      <c r="N18" s="66">
        <v>1.32</v>
      </c>
      <c r="O18" s="66">
        <v>3.59</v>
      </c>
      <c r="P18" s="73">
        <f t="shared" si="5"/>
        <v>0.9702173727</v>
      </c>
      <c r="Q18" s="72">
        <v>0.1561</v>
      </c>
      <c r="R18" s="66">
        <v>36.8</v>
      </c>
      <c r="S18" s="73">
        <f t="shared" si="6"/>
        <v>0.8767114259</v>
      </c>
      <c r="T18" s="66">
        <v>1.0</v>
      </c>
      <c r="U18" s="66">
        <v>2.29</v>
      </c>
      <c r="V18" s="73">
        <f t="shared" si="7"/>
        <v>1.653756504</v>
      </c>
      <c r="W18" s="66">
        <v>0.0999</v>
      </c>
      <c r="X18" s="66">
        <v>43.75</v>
      </c>
      <c r="Y18" s="73">
        <f t="shared" si="8"/>
        <v>1.164997844</v>
      </c>
      <c r="Z18" s="66">
        <v>0.2</v>
      </c>
      <c r="AA18" s="66">
        <v>0.77</v>
      </c>
      <c r="AB18" s="73">
        <f t="shared" si="9"/>
        <v>0.423889074</v>
      </c>
      <c r="AC18" s="66">
        <v>0.0337</v>
      </c>
      <c r="AD18" s="66">
        <v>25.93</v>
      </c>
      <c r="AE18" s="73">
        <f t="shared" si="10"/>
        <v>0.7396543291</v>
      </c>
      <c r="AF18" s="66">
        <v>3.76</v>
      </c>
      <c r="AG18" s="66">
        <v>10.5</v>
      </c>
      <c r="AH18" s="73">
        <f t="shared" si="11"/>
        <v>2.103103138</v>
      </c>
      <c r="AI18" s="72">
        <v>0.4569</v>
      </c>
      <c r="AJ18" s="66">
        <v>35.79</v>
      </c>
      <c r="AK18" s="73">
        <f t="shared" si="12"/>
        <v>1.148368084</v>
      </c>
      <c r="AL18" s="65"/>
      <c r="AM18" s="65"/>
      <c r="AN18" s="65"/>
      <c r="AO18" s="65"/>
      <c r="AP18" s="65"/>
      <c r="AQ18" s="65"/>
      <c r="AR18" s="65"/>
      <c r="AS18" s="68"/>
      <c r="AT18" s="69"/>
    </row>
    <row r="19">
      <c r="A19" s="70" t="str">
        <f t="shared" si="1"/>
        <v>Mid Range Weirdo</v>
      </c>
      <c r="B19" s="71" t="s">
        <v>1458</v>
      </c>
      <c r="C19" s="71" t="str">
        <f t="shared" si="2"/>
        <v>Nikola Jokic</v>
      </c>
      <c r="D19" s="71" t="s">
        <v>1459</v>
      </c>
      <c r="E19" s="72">
        <v>0.5036</v>
      </c>
      <c r="F19" s="66">
        <v>6.29</v>
      </c>
      <c r="G19" s="66">
        <v>26.15</v>
      </c>
      <c r="H19" s="66">
        <v>6.01</v>
      </c>
      <c r="I19" s="66">
        <v>8.67</v>
      </c>
      <c r="J19" s="73">
        <f t="shared" si="3"/>
        <v>1.671522627</v>
      </c>
      <c r="K19" s="66">
        <v>0.3389</v>
      </c>
      <c r="L19" s="66">
        <v>69.37</v>
      </c>
      <c r="M19" s="73">
        <f t="shared" si="4"/>
        <v>1.064965328</v>
      </c>
      <c r="N19" s="66">
        <v>6.32</v>
      </c>
      <c r="O19" s="66">
        <v>10.38</v>
      </c>
      <c r="P19" s="73">
        <f t="shared" si="5"/>
        <v>2.805252459</v>
      </c>
      <c r="Q19" s="72">
        <v>0.4057</v>
      </c>
      <c r="R19" s="66">
        <v>60.88</v>
      </c>
      <c r="S19" s="73">
        <f t="shared" si="6"/>
        <v>1.450385642</v>
      </c>
      <c r="T19" s="66">
        <v>1.16</v>
      </c>
      <c r="U19" s="66">
        <v>2.32</v>
      </c>
      <c r="V19" s="73">
        <f t="shared" si="7"/>
        <v>1.675421436</v>
      </c>
      <c r="W19" s="66">
        <v>0.0907</v>
      </c>
      <c r="X19" s="66">
        <v>50.0</v>
      </c>
      <c r="Y19" s="73">
        <f t="shared" si="8"/>
        <v>1.331426107</v>
      </c>
      <c r="Z19" s="66">
        <v>0.03</v>
      </c>
      <c r="AA19" s="66">
        <v>0.18</v>
      </c>
      <c r="AB19" s="73">
        <f t="shared" si="9"/>
        <v>0.09909095236</v>
      </c>
      <c r="AC19" s="66">
        <v>0.0072</v>
      </c>
      <c r="AD19" s="66">
        <v>16.67</v>
      </c>
      <c r="AE19" s="73">
        <f t="shared" si="10"/>
        <v>0.4755124437</v>
      </c>
      <c r="AF19" s="66">
        <v>1.5</v>
      </c>
      <c r="AG19" s="66">
        <v>4.03</v>
      </c>
      <c r="AH19" s="73">
        <f t="shared" si="11"/>
        <v>0.8071910138</v>
      </c>
      <c r="AI19" s="72">
        <v>0.1575</v>
      </c>
      <c r="AJ19" s="66">
        <v>37.12</v>
      </c>
      <c r="AK19" s="73">
        <f t="shared" si="12"/>
        <v>1.191042841</v>
      </c>
      <c r="AL19" s="65"/>
      <c r="AM19" s="65"/>
      <c r="AN19" s="65"/>
      <c r="AO19" s="65"/>
      <c r="AP19" s="65"/>
      <c r="AQ19" s="65"/>
      <c r="AR19" s="65"/>
      <c r="AS19" s="68"/>
      <c r="AT19" s="69"/>
    </row>
    <row r="20">
      <c r="A20" s="70" t="str">
        <f t="shared" si="1"/>
        <v>PU 3PT</v>
      </c>
      <c r="B20" s="71" t="s">
        <v>1460</v>
      </c>
      <c r="C20" s="71" t="str">
        <f t="shared" si="2"/>
        <v>Trae Young</v>
      </c>
      <c r="D20" s="71" t="s">
        <v>1445</v>
      </c>
      <c r="E20" s="72">
        <v>0.6101</v>
      </c>
      <c r="F20" s="66">
        <v>8.8</v>
      </c>
      <c r="G20" s="66">
        <v>27.68</v>
      </c>
      <c r="H20" s="66">
        <v>2.16</v>
      </c>
      <c r="I20" s="66">
        <v>3.94</v>
      </c>
      <c r="J20" s="73">
        <f t="shared" si="3"/>
        <v>0.7596077451</v>
      </c>
      <c r="K20" s="66">
        <v>0.1557</v>
      </c>
      <c r="L20" s="66">
        <v>54.81</v>
      </c>
      <c r="M20" s="73">
        <f t="shared" si="4"/>
        <v>0.8414408189</v>
      </c>
      <c r="N20" s="66">
        <v>3.39</v>
      </c>
      <c r="O20" s="66">
        <v>7.36</v>
      </c>
      <c r="P20" s="73">
        <f t="shared" si="5"/>
        <v>1.989080742</v>
      </c>
      <c r="Q20" s="72">
        <v>0.2907</v>
      </c>
      <c r="R20" s="66">
        <v>46.03</v>
      </c>
      <c r="S20" s="73">
        <f t="shared" si="6"/>
        <v>1.096603993</v>
      </c>
      <c r="T20" s="66">
        <v>0.99</v>
      </c>
      <c r="U20" s="66">
        <v>2.51</v>
      </c>
      <c r="V20" s="73">
        <f t="shared" si="7"/>
        <v>1.812632674</v>
      </c>
      <c r="W20" s="66">
        <v>0.0992</v>
      </c>
      <c r="X20" s="66">
        <v>39.53</v>
      </c>
      <c r="Y20" s="73">
        <f t="shared" si="8"/>
        <v>1.05262548</v>
      </c>
      <c r="Z20" s="66">
        <v>0.26</v>
      </c>
      <c r="AA20" s="66">
        <v>0.58</v>
      </c>
      <c r="AB20" s="73">
        <f t="shared" si="9"/>
        <v>0.3192930687</v>
      </c>
      <c r="AC20" s="66">
        <v>0.0231</v>
      </c>
      <c r="AD20" s="66">
        <v>45.0</v>
      </c>
      <c r="AE20" s="73">
        <f t="shared" si="10"/>
        <v>1.283626873</v>
      </c>
      <c r="AF20" s="66">
        <v>4.14</v>
      </c>
      <c r="AG20" s="66">
        <v>10.92</v>
      </c>
      <c r="AH20" s="73">
        <f t="shared" si="11"/>
        <v>2.187227263</v>
      </c>
      <c r="AI20" s="72">
        <v>0.4314</v>
      </c>
      <c r="AJ20" s="66">
        <v>37.97</v>
      </c>
      <c r="AK20" s="73">
        <f t="shared" si="12"/>
        <v>1.218316182</v>
      </c>
      <c r="AL20" s="65"/>
      <c r="AM20" s="65"/>
      <c r="AN20" s="65"/>
      <c r="AO20" s="65"/>
      <c r="AP20" s="65"/>
      <c r="AQ20" s="65"/>
      <c r="AR20" s="65"/>
      <c r="AS20" s="68"/>
      <c r="AT20" s="69"/>
    </row>
    <row r="21">
      <c r="A21" s="70" t="str">
        <f t="shared" si="1"/>
        <v>Rim Scorer</v>
      </c>
      <c r="B21" s="71" t="s">
        <v>1461</v>
      </c>
      <c r="C21" s="71" t="str">
        <f t="shared" si="2"/>
        <v>Anthony Edwards</v>
      </c>
      <c r="D21" s="71" t="s">
        <v>1462</v>
      </c>
      <c r="E21" s="72">
        <v>0.5844</v>
      </c>
      <c r="F21" s="66">
        <v>8.39</v>
      </c>
      <c r="G21" s="66">
        <v>25.66</v>
      </c>
      <c r="H21" s="66">
        <v>4.68</v>
      </c>
      <c r="I21" s="66">
        <v>6.65</v>
      </c>
      <c r="J21" s="73">
        <f t="shared" si="3"/>
        <v>1.282079062</v>
      </c>
      <c r="K21" s="66">
        <v>0.248</v>
      </c>
      <c r="L21" s="66">
        <v>70.37</v>
      </c>
      <c r="M21" s="73">
        <f t="shared" si="4"/>
        <v>1.080317286</v>
      </c>
      <c r="N21" s="66">
        <v>2.59</v>
      </c>
      <c r="O21" s="66">
        <v>6.59</v>
      </c>
      <c r="P21" s="73">
        <f t="shared" si="5"/>
        <v>1.780983979</v>
      </c>
      <c r="Q21" s="72">
        <v>0.2457</v>
      </c>
      <c r="R21" s="66">
        <v>39.25</v>
      </c>
      <c r="S21" s="73">
        <f t="shared" si="6"/>
        <v>0.935079442</v>
      </c>
      <c r="T21" s="66">
        <v>1.73</v>
      </c>
      <c r="U21" s="66">
        <v>4.56</v>
      </c>
      <c r="V21" s="73">
        <f t="shared" si="7"/>
        <v>3.293069719</v>
      </c>
      <c r="W21" s="66">
        <v>0.1699</v>
      </c>
      <c r="X21" s="66">
        <v>37.84</v>
      </c>
      <c r="Y21" s="73">
        <f t="shared" si="8"/>
        <v>1.007623278</v>
      </c>
      <c r="Z21" s="66">
        <v>0.43</v>
      </c>
      <c r="AA21" s="66">
        <v>1.02</v>
      </c>
      <c r="AB21" s="73">
        <f t="shared" si="9"/>
        <v>0.5615153967</v>
      </c>
      <c r="AC21" s="66">
        <v>0.0379</v>
      </c>
      <c r="AD21" s="66">
        <v>42.42</v>
      </c>
      <c r="AE21" s="73">
        <f t="shared" si="10"/>
        <v>1.210032265</v>
      </c>
      <c r="AF21" s="66">
        <v>3.05</v>
      </c>
      <c r="AG21" s="66">
        <v>8.01</v>
      </c>
      <c r="AH21" s="73">
        <f t="shared" si="11"/>
        <v>1.604367251</v>
      </c>
      <c r="AI21" s="72">
        <v>0.2985</v>
      </c>
      <c r="AJ21" s="66">
        <v>38.08</v>
      </c>
      <c r="AK21" s="73">
        <f t="shared" si="12"/>
        <v>1.221845673</v>
      </c>
      <c r="AL21" s="65"/>
      <c r="AM21" s="65"/>
      <c r="AN21" s="65"/>
      <c r="AO21" s="65"/>
      <c r="AP21" s="65"/>
      <c r="AQ21" s="65"/>
      <c r="AR21" s="65"/>
      <c r="AS21" s="68"/>
      <c r="AT21" s="69"/>
    </row>
    <row r="22">
      <c r="A22" s="70" t="str">
        <f t="shared" si="1"/>
        <v>Rim Scorer</v>
      </c>
      <c r="B22" s="71" t="s">
        <v>1463</v>
      </c>
      <c r="C22" s="71" t="str">
        <f t="shared" si="2"/>
        <v>Karl-Anthony Towns</v>
      </c>
      <c r="D22" s="71" t="s">
        <v>1462</v>
      </c>
      <c r="E22" s="72">
        <v>0.6543</v>
      </c>
      <c r="F22" s="66">
        <v>5.95</v>
      </c>
      <c r="G22" s="66">
        <v>25.89</v>
      </c>
      <c r="H22" s="66">
        <v>4.71</v>
      </c>
      <c r="I22" s="66">
        <v>7.74</v>
      </c>
      <c r="J22" s="73">
        <f t="shared" si="3"/>
        <v>1.492224352</v>
      </c>
      <c r="K22" s="66">
        <v>0.3324</v>
      </c>
      <c r="L22" s="66">
        <v>60.8</v>
      </c>
      <c r="M22" s="73">
        <f t="shared" si="4"/>
        <v>0.9333990474</v>
      </c>
      <c r="N22" s="66">
        <v>3.56</v>
      </c>
      <c r="O22" s="66">
        <v>6.53</v>
      </c>
      <c r="P22" s="73">
        <f t="shared" si="5"/>
        <v>1.764768647</v>
      </c>
      <c r="Q22" s="72">
        <v>0.2806</v>
      </c>
      <c r="R22" s="66">
        <v>54.5</v>
      </c>
      <c r="S22" s="73">
        <f t="shared" si="6"/>
        <v>1.298390563</v>
      </c>
      <c r="T22" s="66">
        <v>0.56</v>
      </c>
      <c r="U22" s="66">
        <v>1.52</v>
      </c>
      <c r="V22" s="73">
        <f t="shared" si="7"/>
        <v>1.097689906</v>
      </c>
      <c r="W22" s="66">
        <v>0.0652</v>
      </c>
      <c r="X22" s="66">
        <v>36.73</v>
      </c>
      <c r="Y22" s="73">
        <f t="shared" si="8"/>
        <v>0.9780656182</v>
      </c>
      <c r="Z22" s="66">
        <v>0.09</v>
      </c>
      <c r="AA22" s="66">
        <v>0.43</v>
      </c>
      <c r="AB22" s="73">
        <f t="shared" si="9"/>
        <v>0.2367172751</v>
      </c>
      <c r="AC22" s="66">
        <v>0.0186</v>
      </c>
      <c r="AD22" s="66">
        <v>21.43</v>
      </c>
      <c r="AE22" s="73">
        <f t="shared" si="10"/>
        <v>0.6112916418</v>
      </c>
      <c r="AF22" s="66">
        <v>3.19</v>
      </c>
      <c r="AG22" s="66">
        <v>7.06</v>
      </c>
      <c r="AH22" s="73">
        <f t="shared" si="11"/>
        <v>1.414086491</v>
      </c>
      <c r="AI22" s="72">
        <v>0.3032</v>
      </c>
      <c r="AJ22" s="66">
        <v>45.18</v>
      </c>
      <c r="AK22" s="73">
        <f t="shared" si="12"/>
        <v>1.449658286</v>
      </c>
      <c r="AL22" s="65"/>
      <c r="AM22" s="65"/>
      <c r="AN22" s="65"/>
      <c r="AO22" s="65"/>
      <c r="AP22" s="65"/>
      <c r="AQ22" s="65"/>
      <c r="AR22" s="65"/>
      <c r="AS22" s="68"/>
      <c r="AT22" s="69"/>
    </row>
    <row r="23">
      <c r="A23" s="70" t="str">
        <f t="shared" si="1"/>
        <v>Rim Scorer</v>
      </c>
      <c r="B23" s="71" t="s">
        <v>1464</v>
      </c>
      <c r="C23" s="71" t="str">
        <f t="shared" si="2"/>
        <v>Rudy Gobert</v>
      </c>
      <c r="D23" s="71" t="s">
        <v>1462</v>
      </c>
      <c r="E23" s="72">
        <v>0.8338</v>
      </c>
      <c r="F23" s="66">
        <v>2.51</v>
      </c>
      <c r="G23" s="66">
        <v>25.85</v>
      </c>
      <c r="H23" s="66">
        <v>7.05</v>
      </c>
      <c r="I23" s="66">
        <v>9.93</v>
      </c>
      <c r="J23" s="73">
        <f t="shared" si="3"/>
        <v>1.91444287</v>
      </c>
      <c r="K23" s="66">
        <v>0.8285</v>
      </c>
      <c r="L23" s="66">
        <v>71.02</v>
      </c>
      <c r="M23" s="73">
        <f t="shared" si="4"/>
        <v>1.090296058</v>
      </c>
      <c r="N23" s="66">
        <v>0.6</v>
      </c>
      <c r="O23" s="66">
        <v>1.77</v>
      </c>
      <c r="P23" s="73">
        <f t="shared" si="5"/>
        <v>0.478352298</v>
      </c>
      <c r="Q23" s="72">
        <v>0.1478</v>
      </c>
      <c r="R23" s="66">
        <v>33.93</v>
      </c>
      <c r="S23" s="73">
        <f t="shared" si="6"/>
        <v>0.8083374641</v>
      </c>
      <c r="T23" s="66">
        <v>0.03</v>
      </c>
      <c r="U23" s="66">
        <v>0.22</v>
      </c>
      <c r="V23" s="73">
        <f t="shared" si="7"/>
        <v>0.1588761707</v>
      </c>
      <c r="W23" s="66">
        <v>0.0185</v>
      </c>
      <c r="X23" s="66">
        <v>14.29</v>
      </c>
      <c r="Y23" s="73">
        <f t="shared" si="8"/>
        <v>0.3805215814</v>
      </c>
      <c r="Z23" s="66">
        <v>0.0</v>
      </c>
      <c r="AA23" s="66">
        <v>0.0</v>
      </c>
      <c r="AB23" s="73">
        <f t="shared" si="9"/>
        <v>0</v>
      </c>
      <c r="AC23" s="66">
        <v>0.0</v>
      </c>
      <c r="AD23" s="66">
        <v>0.0</v>
      </c>
      <c r="AE23" s="73">
        <f t="shared" si="10"/>
        <v>0</v>
      </c>
      <c r="AF23" s="66">
        <v>0.0</v>
      </c>
      <c r="AG23" s="66">
        <v>0.06</v>
      </c>
      <c r="AH23" s="73">
        <f t="shared" si="11"/>
        <v>0.01201773222</v>
      </c>
      <c r="AI23" s="72">
        <v>0.0053</v>
      </c>
      <c r="AJ23" s="66">
        <v>0.0</v>
      </c>
      <c r="AK23" s="73">
        <f t="shared" si="12"/>
        <v>0</v>
      </c>
      <c r="AL23" s="65"/>
      <c r="AM23" s="65"/>
      <c r="AN23" s="65"/>
      <c r="AO23" s="65"/>
      <c r="AP23" s="65"/>
      <c r="AQ23" s="65"/>
      <c r="AR23" s="65"/>
      <c r="AS23" s="68"/>
      <c r="AT23" s="69"/>
    </row>
    <row r="24">
      <c r="A24" s="70" t="str">
        <f t="shared" si="1"/>
        <v>PU 3PT</v>
      </c>
      <c r="B24" s="71" t="s">
        <v>1465</v>
      </c>
      <c r="C24" s="71" t="str">
        <f t="shared" si="2"/>
        <v>Michael Porter Jr.</v>
      </c>
      <c r="D24" s="71" t="s">
        <v>1459</v>
      </c>
      <c r="E24" s="72">
        <v>0.7229</v>
      </c>
      <c r="F24" s="66">
        <v>9.15</v>
      </c>
      <c r="G24" s="66">
        <v>25.5</v>
      </c>
      <c r="H24" s="66">
        <v>2.8</v>
      </c>
      <c r="I24" s="66">
        <v>3.91</v>
      </c>
      <c r="J24" s="73">
        <f t="shared" si="3"/>
        <v>0.7538239298</v>
      </c>
      <c r="K24" s="66">
        <v>0.192</v>
      </c>
      <c r="L24" s="66">
        <v>71.77</v>
      </c>
      <c r="M24" s="73">
        <f t="shared" si="4"/>
        <v>1.101810027</v>
      </c>
      <c r="N24" s="66">
        <v>0.98</v>
      </c>
      <c r="O24" s="66">
        <v>2.39</v>
      </c>
      <c r="P24" s="73">
        <f t="shared" si="5"/>
        <v>0.64591073</v>
      </c>
      <c r="Q24" s="72">
        <v>0.1176</v>
      </c>
      <c r="R24" s="66">
        <v>40.79</v>
      </c>
      <c r="S24" s="73">
        <f t="shared" si="6"/>
        <v>0.9717679093</v>
      </c>
      <c r="T24" s="66">
        <v>1.58</v>
      </c>
      <c r="U24" s="66">
        <v>3.25</v>
      </c>
      <c r="V24" s="73">
        <f t="shared" si="7"/>
        <v>2.347034339</v>
      </c>
      <c r="W24" s="66">
        <v>0.1594</v>
      </c>
      <c r="X24" s="66">
        <v>48.54</v>
      </c>
      <c r="Y24" s="73">
        <f t="shared" si="8"/>
        <v>1.292548465</v>
      </c>
      <c r="Z24" s="66">
        <v>0.91</v>
      </c>
      <c r="AA24" s="66">
        <v>2.11</v>
      </c>
      <c r="AB24" s="73">
        <f t="shared" si="9"/>
        <v>1.161566164</v>
      </c>
      <c r="AC24" s="66">
        <v>0.1037</v>
      </c>
      <c r="AD24" s="66">
        <v>43.28</v>
      </c>
      <c r="AE24" s="73">
        <f t="shared" si="10"/>
        <v>1.234563801</v>
      </c>
      <c r="AF24" s="66">
        <v>3.34</v>
      </c>
      <c r="AG24" s="66">
        <v>8.7</v>
      </c>
      <c r="AH24" s="73">
        <f t="shared" si="11"/>
        <v>1.742571171</v>
      </c>
      <c r="AI24" s="72">
        <v>0.4272</v>
      </c>
      <c r="AJ24" s="66">
        <v>38.41</v>
      </c>
      <c r="AK24" s="73">
        <f t="shared" si="12"/>
        <v>1.232434147</v>
      </c>
      <c r="AL24" s="65"/>
      <c r="AM24" s="65"/>
      <c r="AN24" s="65"/>
      <c r="AO24" s="65"/>
      <c r="AP24" s="65"/>
      <c r="AQ24" s="65"/>
      <c r="AR24" s="65"/>
      <c r="AS24" s="68"/>
      <c r="AT24" s="69"/>
    </row>
    <row r="25">
      <c r="A25" s="70" t="str">
        <f t="shared" si="1"/>
        <v>Rim Scorer</v>
      </c>
      <c r="B25" s="71" t="s">
        <v>1466</v>
      </c>
      <c r="C25" s="71" t="str">
        <f t="shared" si="2"/>
        <v>Austin Reaves</v>
      </c>
      <c r="D25" s="71" t="s">
        <v>1441</v>
      </c>
      <c r="E25" s="72">
        <v>0.6401</v>
      </c>
      <c r="F25" s="66">
        <v>8.51</v>
      </c>
      <c r="G25" s="66">
        <v>26.47</v>
      </c>
      <c r="H25" s="66">
        <v>2.75</v>
      </c>
      <c r="I25" s="66">
        <v>3.7</v>
      </c>
      <c r="J25" s="73">
        <f t="shared" si="3"/>
        <v>0.7133372225</v>
      </c>
      <c r="K25" s="66">
        <v>0.2145</v>
      </c>
      <c r="L25" s="66">
        <v>74.38</v>
      </c>
      <c r="M25" s="73">
        <f t="shared" si="4"/>
        <v>1.141878637</v>
      </c>
      <c r="N25" s="66">
        <v>2.02</v>
      </c>
      <c r="O25" s="66">
        <v>3.94</v>
      </c>
      <c r="P25" s="73">
        <f t="shared" si="5"/>
        <v>1.06480681</v>
      </c>
      <c r="Q25" s="72">
        <v>0.2287</v>
      </c>
      <c r="R25" s="66">
        <v>51.16</v>
      </c>
      <c r="S25" s="73">
        <f t="shared" si="6"/>
        <v>1.218819471</v>
      </c>
      <c r="T25" s="66">
        <v>0.98</v>
      </c>
      <c r="U25" s="66">
        <v>2.26</v>
      </c>
      <c r="V25" s="73">
        <f t="shared" si="7"/>
        <v>1.632091571</v>
      </c>
      <c r="W25" s="66">
        <v>0.1312</v>
      </c>
      <c r="X25" s="66">
        <v>43.24</v>
      </c>
      <c r="Y25" s="73">
        <f t="shared" si="8"/>
        <v>1.151417297</v>
      </c>
      <c r="Z25" s="66">
        <v>0.31</v>
      </c>
      <c r="AA25" s="66">
        <v>0.79</v>
      </c>
      <c r="AB25" s="73">
        <f t="shared" si="9"/>
        <v>0.4348991798</v>
      </c>
      <c r="AC25" s="66">
        <v>0.0461</v>
      </c>
      <c r="AD25" s="66">
        <v>38.46</v>
      </c>
      <c r="AE25" s="73">
        <f t="shared" si="10"/>
        <v>1.097073101</v>
      </c>
      <c r="AF25" s="66">
        <v>2.35</v>
      </c>
      <c r="AG25" s="66">
        <v>6.54</v>
      </c>
      <c r="AH25" s="73">
        <f t="shared" si="11"/>
        <v>1.309932812</v>
      </c>
      <c r="AI25" s="72">
        <v>0.3794</v>
      </c>
      <c r="AJ25" s="66">
        <v>35.98</v>
      </c>
      <c r="AK25" s="73">
        <f t="shared" si="12"/>
        <v>1.154464478</v>
      </c>
      <c r="AL25" s="65"/>
      <c r="AM25" s="65"/>
      <c r="AN25" s="65"/>
      <c r="AO25" s="65"/>
      <c r="AP25" s="65"/>
      <c r="AQ25" s="65"/>
      <c r="AR25" s="65"/>
      <c r="AS25" s="68"/>
      <c r="AT25" s="69"/>
    </row>
    <row r="26">
      <c r="A26" s="70" t="str">
        <f t="shared" si="1"/>
        <v>Rim Scorer</v>
      </c>
      <c r="B26" s="71" t="s">
        <v>1467</v>
      </c>
      <c r="C26" s="71" t="str">
        <f t="shared" si="2"/>
        <v>LeBron James</v>
      </c>
      <c r="D26" s="71" t="s">
        <v>1441</v>
      </c>
      <c r="E26" s="72">
        <v>0.715</v>
      </c>
      <c r="F26" s="66">
        <v>6.01</v>
      </c>
      <c r="G26" s="66">
        <v>26.5</v>
      </c>
      <c r="H26" s="66">
        <v>7.2</v>
      </c>
      <c r="I26" s="66">
        <v>10.24</v>
      </c>
      <c r="J26" s="73">
        <f t="shared" si="3"/>
        <v>1.974208962</v>
      </c>
      <c r="K26" s="66">
        <v>0.4126</v>
      </c>
      <c r="L26" s="66">
        <v>70.27</v>
      </c>
      <c r="M26" s="73">
        <f t="shared" si="4"/>
        <v>1.07878209</v>
      </c>
      <c r="N26" s="66">
        <v>1.78</v>
      </c>
      <c r="O26" s="66">
        <v>4.68</v>
      </c>
      <c r="P26" s="73">
        <f t="shared" si="5"/>
        <v>1.264795906</v>
      </c>
      <c r="Q26" s="72">
        <v>0.1884</v>
      </c>
      <c r="R26" s="66">
        <v>38.16</v>
      </c>
      <c r="S26" s="73">
        <f t="shared" si="6"/>
        <v>0.9091116308</v>
      </c>
      <c r="T26" s="66">
        <v>0.95</v>
      </c>
      <c r="U26" s="66">
        <v>2.4</v>
      </c>
      <c r="V26" s="73">
        <f t="shared" si="7"/>
        <v>1.733194589</v>
      </c>
      <c r="W26" s="66">
        <v>0.0967</v>
      </c>
      <c r="X26" s="66">
        <v>39.74</v>
      </c>
      <c r="Y26" s="73">
        <f t="shared" si="8"/>
        <v>1.05821747</v>
      </c>
      <c r="Z26" s="66">
        <v>0.28</v>
      </c>
      <c r="AA26" s="66">
        <v>0.8</v>
      </c>
      <c r="AB26" s="73">
        <f t="shared" si="9"/>
        <v>0.4404042327</v>
      </c>
      <c r="AC26" s="66">
        <v>0.0322</v>
      </c>
      <c r="AD26" s="66">
        <v>34.62</v>
      </c>
      <c r="AE26" s="73">
        <f t="shared" si="10"/>
        <v>0.9875369408</v>
      </c>
      <c r="AF26" s="66">
        <v>2.71</v>
      </c>
      <c r="AG26" s="66">
        <v>6.71</v>
      </c>
      <c r="AH26" s="73">
        <f t="shared" si="11"/>
        <v>1.343983053</v>
      </c>
      <c r="AI26" s="72">
        <v>0.2701</v>
      </c>
      <c r="AJ26" s="66">
        <v>40.37</v>
      </c>
      <c r="AK26" s="73">
        <f t="shared" si="12"/>
        <v>1.295323262</v>
      </c>
      <c r="AL26" s="65"/>
      <c r="AM26" s="65"/>
      <c r="AN26" s="65"/>
      <c r="AO26" s="65"/>
      <c r="AP26" s="65"/>
      <c r="AQ26" s="65"/>
      <c r="AR26" s="65"/>
      <c r="AS26" s="68"/>
      <c r="AT26" s="69"/>
    </row>
    <row r="27">
      <c r="A27" s="70" t="str">
        <f t="shared" si="1"/>
        <v>Mid Range Weirdo</v>
      </c>
      <c r="B27" s="71" t="s">
        <v>1468</v>
      </c>
      <c r="C27" s="71" t="str">
        <f t="shared" si="2"/>
        <v>Kevin Durant</v>
      </c>
      <c r="D27" s="71" t="s">
        <v>1469</v>
      </c>
      <c r="E27" s="72">
        <v>0.4192</v>
      </c>
      <c r="F27" s="66">
        <v>10.74</v>
      </c>
      <c r="G27" s="66">
        <v>25.77</v>
      </c>
      <c r="H27" s="66">
        <v>3.2</v>
      </c>
      <c r="I27" s="66">
        <v>3.82</v>
      </c>
      <c r="J27" s="73">
        <f t="shared" si="3"/>
        <v>0.7364724838</v>
      </c>
      <c r="K27" s="66">
        <v>0.153</v>
      </c>
      <c r="L27" s="66">
        <v>83.74</v>
      </c>
      <c r="M27" s="73">
        <f t="shared" si="4"/>
        <v>1.285572964</v>
      </c>
      <c r="N27" s="66">
        <v>3.89</v>
      </c>
      <c r="O27" s="66">
        <v>7.93</v>
      </c>
      <c r="P27" s="73">
        <f t="shared" si="5"/>
        <v>2.143126397</v>
      </c>
      <c r="Q27" s="72">
        <v>0.3172</v>
      </c>
      <c r="R27" s="66">
        <v>49.02</v>
      </c>
      <c r="S27" s="73">
        <f t="shared" si="6"/>
        <v>1.167836796</v>
      </c>
      <c r="T27" s="66">
        <v>3.26</v>
      </c>
      <c r="U27" s="66">
        <v>6.59</v>
      </c>
      <c r="V27" s="73">
        <f t="shared" si="7"/>
        <v>4.759063476</v>
      </c>
      <c r="W27" s="66">
        <v>0.2637</v>
      </c>
      <c r="X27" s="66">
        <v>49.53</v>
      </c>
      <c r="Y27" s="73">
        <f t="shared" si="8"/>
        <v>1.318910702</v>
      </c>
      <c r="Z27" s="66">
        <v>0.62</v>
      </c>
      <c r="AA27" s="66">
        <v>1.06</v>
      </c>
      <c r="AB27" s="73">
        <f t="shared" si="9"/>
        <v>0.5835356083</v>
      </c>
      <c r="AC27" s="66">
        <v>0.0423</v>
      </c>
      <c r="AD27" s="66">
        <v>58.82</v>
      </c>
      <c r="AE27" s="73">
        <f t="shared" si="10"/>
        <v>1.677842948</v>
      </c>
      <c r="AF27" s="66">
        <v>2.39</v>
      </c>
      <c r="AG27" s="66">
        <v>5.6</v>
      </c>
      <c r="AH27" s="73">
        <f t="shared" si="11"/>
        <v>1.121655007</v>
      </c>
      <c r="AI27" s="72">
        <v>0.2239</v>
      </c>
      <c r="AJ27" s="66">
        <v>42.78</v>
      </c>
      <c r="AK27" s="73">
        <f t="shared" si="12"/>
        <v>1.372651205</v>
      </c>
      <c r="AL27" s="65"/>
      <c r="AM27" s="65"/>
      <c r="AN27" s="65"/>
      <c r="AO27" s="65"/>
      <c r="AP27" s="65"/>
      <c r="AQ27" s="65"/>
      <c r="AR27" s="65"/>
      <c r="AS27" s="68"/>
      <c r="AT27" s="69"/>
    </row>
    <row r="28">
      <c r="A28" s="70" t="str">
        <f t="shared" si="1"/>
        <v>Rim Scorer</v>
      </c>
      <c r="B28" s="71" t="s">
        <v>1470</v>
      </c>
      <c r="C28" s="71" t="str">
        <f t="shared" si="2"/>
        <v>Alperen Sengun</v>
      </c>
      <c r="D28" s="71" t="s">
        <v>1437</v>
      </c>
      <c r="E28" s="72">
        <v>0.5551</v>
      </c>
      <c r="F28" s="66">
        <v>5.66</v>
      </c>
      <c r="G28" s="66">
        <v>26.84</v>
      </c>
      <c r="H28" s="66">
        <v>6.98</v>
      </c>
      <c r="I28" s="66">
        <v>10.31</v>
      </c>
      <c r="J28" s="73">
        <f t="shared" si="3"/>
        <v>1.987704531</v>
      </c>
      <c r="K28" s="66">
        <v>0.4304</v>
      </c>
      <c r="L28" s="66">
        <v>67.68</v>
      </c>
      <c r="M28" s="73">
        <f t="shared" si="4"/>
        <v>1.039020519</v>
      </c>
      <c r="N28" s="66">
        <v>4.5</v>
      </c>
      <c r="O28" s="66">
        <v>8.99</v>
      </c>
      <c r="P28" s="73">
        <f t="shared" si="5"/>
        <v>2.429597265</v>
      </c>
      <c r="Q28" s="72">
        <v>0.3753</v>
      </c>
      <c r="R28" s="66">
        <v>50.0</v>
      </c>
      <c r="S28" s="73">
        <f t="shared" si="6"/>
        <v>1.191184003</v>
      </c>
      <c r="T28" s="66">
        <v>0.69</v>
      </c>
      <c r="U28" s="66">
        <v>1.67</v>
      </c>
      <c r="V28" s="73">
        <f t="shared" si="7"/>
        <v>1.206014568</v>
      </c>
      <c r="W28" s="66">
        <v>0.0696</v>
      </c>
      <c r="X28" s="66">
        <v>41.51</v>
      </c>
      <c r="Y28" s="73">
        <f t="shared" si="8"/>
        <v>1.105349954</v>
      </c>
      <c r="Z28" s="66">
        <v>0.0</v>
      </c>
      <c r="AA28" s="66">
        <v>0.06</v>
      </c>
      <c r="AB28" s="73">
        <f t="shared" si="9"/>
        <v>0.03303031745</v>
      </c>
      <c r="AC28" s="66">
        <v>0.0026</v>
      </c>
      <c r="AD28" s="66">
        <v>0.0</v>
      </c>
      <c r="AE28" s="73">
        <f t="shared" si="10"/>
        <v>0</v>
      </c>
      <c r="AF28" s="66">
        <v>0.85</v>
      </c>
      <c r="AG28" s="66">
        <v>2.92</v>
      </c>
      <c r="AH28" s="73">
        <f t="shared" si="11"/>
        <v>0.5848629678</v>
      </c>
      <c r="AI28" s="72">
        <v>0.122</v>
      </c>
      <c r="AJ28" s="66">
        <v>29.03</v>
      </c>
      <c r="AK28" s="73">
        <f t="shared" si="12"/>
        <v>0.9314648082</v>
      </c>
      <c r="AL28" s="65"/>
      <c r="AM28" s="65"/>
      <c r="AN28" s="65"/>
      <c r="AO28" s="65"/>
      <c r="AP28" s="65"/>
      <c r="AQ28" s="65"/>
      <c r="AR28" s="65"/>
      <c r="AS28" s="68"/>
      <c r="AT28" s="69"/>
    </row>
    <row r="29">
      <c r="A29" s="70" t="str">
        <f t="shared" si="1"/>
        <v>Rim Scorer</v>
      </c>
      <c r="B29" s="71" t="s">
        <v>1471</v>
      </c>
      <c r="C29" s="71" t="str">
        <f t="shared" si="2"/>
        <v>Kentavious Caldwell-Pope</v>
      </c>
      <c r="D29" s="71" t="s">
        <v>1459</v>
      </c>
      <c r="E29" s="72">
        <v>0.7087</v>
      </c>
      <c r="F29" s="66">
        <v>8.87</v>
      </c>
      <c r="G29" s="66">
        <v>24.86</v>
      </c>
      <c r="H29" s="66">
        <v>1.5</v>
      </c>
      <c r="I29" s="66">
        <v>2.75</v>
      </c>
      <c r="J29" s="73">
        <f t="shared" si="3"/>
        <v>0.5301830708</v>
      </c>
      <c r="K29" s="66">
        <v>0.2257</v>
      </c>
      <c r="L29" s="66">
        <v>54.65</v>
      </c>
      <c r="M29" s="73">
        <f t="shared" si="4"/>
        <v>0.8389845056</v>
      </c>
      <c r="N29" s="66">
        <v>0.64</v>
      </c>
      <c r="O29" s="66">
        <v>1.37</v>
      </c>
      <c r="P29" s="73">
        <f t="shared" si="5"/>
        <v>0.3702500837</v>
      </c>
      <c r="Q29" s="72">
        <v>0.1129</v>
      </c>
      <c r="R29" s="66">
        <v>46.51</v>
      </c>
      <c r="S29" s="73">
        <f t="shared" si="6"/>
        <v>1.108039359</v>
      </c>
      <c r="T29" s="66">
        <v>1.09</v>
      </c>
      <c r="U29" s="66">
        <v>2.17</v>
      </c>
      <c r="V29" s="73">
        <f t="shared" si="7"/>
        <v>1.567096774</v>
      </c>
      <c r="W29" s="66">
        <v>0.1785</v>
      </c>
      <c r="X29" s="66">
        <v>50.0</v>
      </c>
      <c r="Y29" s="73">
        <f t="shared" si="8"/>
        <v>1.331426107</v>
      </c>
      <c r="Z29" s="66">
        <v>0.99</v>
      </c>
      <c r="AA29" s="66">
        <v>2.3</v>
      </c>
      <c r="AB29" s="73">
        <f t="shared" si="9"/>
        <v>1.266162169</v>
      </c>
      <c r="AC29" s="66">
        <v>0.189</v>
      </c>
      <c r="AD29" s="66">
        <v>43.06</v>
      </c>
      <c r="AE29" s="73">
        <f t="shared" si="10"/>
        <v>1.228288292</v>
      </c>
      <c r="AF29" s="66">
        <v>1.25</v>
      </c>
      <c r="AG29" s="66">
        <v>3.58</v>
      </c>
      <c r="AH29" s="73">
        <f t="shared" si="11"/>
        <v>0.7170580222</v>
      </c>
      <c r="AI29" s="72">
        <v>0.294</v>
      </c>
      <c r="AJ29" s="66">
        <v>34.82</v>
      </c>
      <c r="AK29" s="73">
        <f t="shared" si="12"/>
        <v>1.117244389</v>
      </c>
      <c r="AL29" s="65"/>
      <c r="AM29" s="65"/>
      <c r="AN29" s="65"/>
      <c r="AO29" s="65"/>
      <c r="AP29" s="65"/>
      <c r="AQ29" s="65"/>
      <c r="AR29" s="65"/>
      <c r="AS29" s="68"/>
      <c r="AT29" s="69"/>
    </row>
    <row r="30">
      <c r="A30" s="70" t="str">
        <f t="shared" si="1"/>
        <v>Rim Scorer</v>
      </c>
      <c r="B30" s="71" t="s">
        <v>1472</v>
      </c>
      <c r="C30" s="71" t="str">
        <f t="shared" si="2"/>
        <v>Saddiq Bey</v>
      </c>
      <c r="D30" s="71" t="s">
        <v>1445</v>
      </c>
      <c r="E30" s="72">
        <v>0.8549</v>
      </c>
      <c r="F30" s="66">
        <v>3.51</v>
      </c>
      <c r="G30" s="66">
        <v>24.8</v>
      </c>
      <c r="H30" s="66">
        <v>3.12</v>
      </c>
      <c r="I30" s="66">
        <v>5.17</v>
      </c>
      <c r="J30" s="73">
        <f t="shared" si="3"/>
        <v>0.9967441731</v>
      </c>
      <c r="K30" s="66">
        <v>0.3314</v>
      </c>
      <c r="L30" s="66">
        <v>60.36</v>
      </c>
      <c r="M30" s="73">
        <f t="shared" si="4"/>
        <v>0.9266441859</v>
      </c>
      <c r="N30" s="66">
        <v>0.7</v>
      </c>
      <c r="O30" s="66">
        <v>2.02</v>
      </c>
      <c r="P30" s="73">
        <f t="shared" si="5"/>
        <v>0.5459161818</v>
      </c>
      <c r="Q30" s="72">
        <v>0.1294</v>
      </c>
      <c r="R30" s="66">
        <v>34.85</v>
      </c>
      <c r="S30" s="73">
        <f t="shared" si="6"/>
        <v>0.8302552498</v>
      </c>
      <c r="T30" s="66">
        <v>0.12</v>
      </c>
      <c r="U30" s="66">
        <v>0.24</v>
      </c>
      <c r="V30" s="73">
        <f t="shared" si="7"/>
        <v>0.1733194589</v>
      </c>
      <c r="W30" s="66">
        <v>0.0157</v>
      </c>
      <c r="X30" s="66">
        <v>50.0</v>
      </c>
      <c r="Y30" s="73">
        <f t="shared" si="8"/>
        <v>1.331426107</v>
      </c>
      <c r="Z30" s="66">
        <v>1.1</v>
      </c>
      <c r="AA30" s="66">
        <v>3.98</v>
      </c>
      <c r="AB30" s="73">
        <f t="shared" si="9"/>
        <v>2.191011058</v>
      </c>
      <c r="AC30" s="66">
        <v>0.2549</v>
      </c>
      <c r="AD30" s="66">
        <v>27.69</v>
      </c>
      <c r="AE30" s="73">
        <f t="shared" si="10"/>
        <v>0.7898584024</v>
      </c>
      <c r="AF30" s="66">
        <v>1.38</v>
      </c>
      <c r="AG30" s="66">
        <v>4.19</v>
      </c>
      <c r="AH30" s="73">
        <f t="shared" si="11"/>
        <v>0.8392382997</v>
      </c>
      <c r="AI30" s="72">
        <v>0.2686</v>
      </c>
      <c r="AJ30" s="66">
        <v>32.85</v>
      </c>
      <c r="AK30" s="73">
        <f t="shared" si="12"/>
        <v>1.054034411</v>
      </c>
      <c r="AL30" s="65"/>
      <c r="AM30" s="65"/>
      <c r="AN30" s="65"/>
      <c r="AO30" s="65"/>
      <c r="AP30" s="65"/>
      <c r="AQ30" s="65"/>
      <c r="AR30" s="65"/>
      <c r="AS30" s="68"/>
      <c r="AT30" s="69"/>
    </row>
    <row r="31">
      <c r="A31" s="70" t="str">
        <f t="shared" si="1"/>
        <v>PU 3PT</v>
      </c>
      <c r="B31" s="71" t="s">
        <v>1473</v>
      </c>
      <c r="C31" s="71" t="str">
        <f t="shared" si="2"/>
        <v>Max Strus</v>
      </c>
      <c r="D31" s="71" t="s">
        <v>1474</v>
      </c>
      <c r="E31" s="72">
        <v>0.9175</v>
      </c>
      <c r="F31" s="66">
        <v>3.34</v>
      </c>
      <c r="G31" s="66">
        <v>25.93</v>
      </c>
      <c r="H31" s="66">
        <v>2.4</v>
      </c>
      <c r="I31" s="66">
        <v>4.16</v>
      </c>
      <c r="J31" s="73">
        <f t="shared" si="3"/>
        <v>0.8020223908</v>
      </c>
      <c r="K31" s="66">
        <v>0.2534</v>
      </c>
      <c r="L31" s="66">
        <v>57.58</v>
      </c>
      <c r="M31" s="73">
        <f t="shared" si="4"/>
        <v>0.8839657426</v>
      </c>
      <c r="N31" s="66">
        <v>0.35</v>
      </c>
      <c r="O31" s="66">
        <v>1.07</v>
      </c>
      <c r="P31" s="73">
        <f t="shared" si="5"/>
        <v>0.2891734231</v>
      </c>
      <c r="Q31" s="72">
        <v>0.0653</v>
      </c>
      <c r="R31" s="66">
        <v>32.35</v>
      </c>
      <c r="S31" s="73">
        <f t="shared" si="6"/>
        <v>0.7706960497</v>
      </c>
      <c r="T31" s="66">
        <v>0.16</v>
      </c>
      <c r="U31" s="66">
        <v>0.28</v>
      </c>
      <c r="V31" s="73">
        <f t="shared" si="7"/>
        <v>0.2022060354</v>
      </c>
      <c r="W31" s="66">
        <v>0.0173</v>
      </c>
      <c r="X31" s="66">
        <v>55.56</v>
      </c>
      <c r="Y31" s="73">
        <f t="shared" si="8"/>
        <v>1.47948069</v>
      </c>
      <c r="Z31" s="66">
        <v>0.76</v>
      </c>
      <c r="AA31" s="66">
        <v>2.33</v>
      </c>
      <c r="AB31" s="73">
        <f t="shared" si="9"/>
        <v>1.282677328</v>
      </c>
      <c r="AC31" s="66">
        <v>0.142</v>
      </c>
      <c r="AD31" s="66">
        <v>32.43</v>
      </c>
      <c r="AE31" s="73">
        <f t="shared" si="10"/>
        <v>0.9250670996</v>
      </c>
      <c r="AF31" s="66">
        <v>2.9</v>
      </c>
      <c r="AG31" s="66">
        <v>8.58</v>
      </c>
      <c r="AH31" s="73">
        <f t="shared" si="11"/>
        <v>1.718535707</v>
      </c>
      <c r="AI31" s="72">
        <v>0.5221</v>
      </c>
      <c r="AJ31" s="66">
        <v>33.82</v>
      </c>
      <c r="AK31" s="73">
        <f t="shared" si="12"/>
        <v>1.085158106</v>
      </c>
      <c r="AL31" s="65"/>
      <c r="AM31" s="65"/>
      <c r="AN31" s="65"/>
      <c r="AO31" s="65"/>
      <c r="AP31" s="65"/>
      <c r="AQ31" s="65"/>
      <c r="AR31" s="65"/>
      <c r="AS31" s="68"/>
      <c r="AT31" s="69"/>
    </row>
    <row r="32">
      <c r="A32" s="70" t="str">
        <f t="shared" si="1"/>
        <v>PU 3PT</v>
      </c>
      <c r="B32" s="71" t="s">
        <v>1475</v>
      </c>
      <c r="C32" s="71" t="str">
        <f t="shared" si="2"/>
        <v>Luka Doncic</v>
      </c>
      <c r="D32" s="71" t="s">
        <v>1476</v>
      </c>
      <c r="E32" s="72">
        <v>0.5963</v>
      </c>
      <c r="F32" s="66">
        <v>8.59</v>
      </c>
      <c r="G32" s="66">
        <v>26.76</v>
      </c>
      <c r="H32" s="66">
        <v>3.83</v>
      </c>
      <c r="I32" s="66">
        <v>5.08</v>
      </c>
      <c r="J32" s="73">
        <f t="shared" si="3"/>
        <v>0.9793927272</v>
      </c>
      <c r="K32" s="72">
        <v>0.1653</v>
      </c>
      <c r="L32" s="66">
        <v>75.46</v>
      </c>
      <c r="M32" s="73">
        <f t="shared" si="4"/>
        <v>1.158458752</v>
      </c>
      <c r="N32" s="66">
        <v>4.58</v>
      </c>
      <c r="O32" s="66">
        <v>8.7</v>
      </c>
      <c r="P32" s="73">
        <f t="shared" si="5"/>
        <v>2.351223159</v>
      </c>
      <c r="Q32" s="72">
        <v>0.283</v>
      </c>
      <c r="R32" s="66">
        <v>52.69</v>
      </c>
      <c r="S32" s="73">
        <f t="shared" si="6"/>
        <v>1.255269702</v>
      </c>
      <c r="T32" s="66">
        <v>1.65</v>
      </c>
      <c r="U32" s="66">
        <v>3.71</v>
      </c>
      <c r="V32" s="73">
        <f t="shared" si="7"/>
        <v>2.679229969</v>
      </c>
      <c r="W32" s="72">
        <v>0.1207</v>
      </c>
      <c r="X32" s="66">
        <v>44.54</v>
      </c>
      <c r="Y32" s="73">
        <f t="shared" si="8"/>
        <v>1.186034376</v>
      </c>
      <c r="Z32" s="66">
        <v>0.16</v>
      </c>
      <c r="AA32" s="66">
        <v>0.44</v>
      </c>
      <c r="AB32" s="73">
        <f t="shared" si="9"/>
        <v>0.242222328</v>
      </c>
      <c r="AC32" s="72">
        <v>0.0142</v>
      </c>
      <c r="AD32" s="66">
        <v>35.71</v>
      </c>
      <c r="AE32" s="73">
        <f t="shared" si="10"/>
        <v>1.018629236</v>
      </c>
      <c r="AF32" s="66">
        <v>4.8</v>
      </c>
      <c r="AG32" s="66">
        <v>12.81</v>
      </c>
      <c r="AH32" s="73">
        <f t="shared" si="11"/>
        <v>2.565785828</v>
      </c>
      <c r="AI32" s="72">
        <v>0.4168</v>
      </c>
      <c r="AJ32" s="66">
        <v>37.47</v>
      </c>
      <c r="AK32" s="73">
        <f t="shared" si="12"/>
        <v>1.20227304</v>
      </c>
      <c r="AL32" s="65"/>
      <c r="AM32" s="65"/>
      <c r="AN32" s="65"/>
      <c r="AO32" s="65"/>
      <c r="AP32" s="65"/>
      <c r="AQ32" s="65"/>
      <c r="AR32" s="65"/>
      <c r="AS32" s="68"/>
      <c r="AT32" s="69"/>
    </row>
    <row r="33">
      <c r="A33" s="70" t="str">
        <f t="shared" si="1"/>
        <v>Rim Scorer</v>
      </c>
      <c r="B33" s="71" t="s">
        <v>1477</v>
      </c>
      <c r="C33" s="71" t="str">
        <f t="shared" si="2"/>
        <v>Brook Lopez</v>
      </c>
      <c r="D33" s="71" t="s">
        <v>1447</v>
      </c>
      <c r="E33" s="66">
        <v>0.8057</v>
      </c>
      <c r="F33" s="66">
        <v>5.21</v>
      </c>
      <c r="G33" s="66">
        <v>26.43</v>
      </c>
      <c r="H33" s="66">
        <v>3.44</v>
      </c>
      <c r="I33" s="66">
        <v>4.6</v>
      </c>
      <c r="J33" s="73">
        <f t="shared" si="3"/>
        <v>0.8868516821</v>
      </c>
      <c r="K33" s="66">
        <v>0.3067</v>
      </c>
      <c r="L33" s="66">
        <v>74.67</v>
      </c>
      <c r="M33" s="73">
        <f t="shared" si="4"/>
        <v>1.146330705</v>
      </c>
      <c r="N33" s="66">
        <v>0.98</v>
      </c>
      <c r="O33" s="66">
        <v>2.36</v>
      </c>
      <c r="P33" s="73">
        <f t="shared" si="5"/>
        <v>0.6378030639</v>
      </c>
      <c r="Q33" s="66">
        <v>0.1575</v>
      </c>
      <c r="R33" s="66">
        <v>41.56</v>
      </c>
      <c r="S33" s="73">
        <f t="shared" si="6"/>
        <v>0.9901121429</v>
      </c>
      <c r="T33" s="66">
        <v>0.34</v>
      </c>
      <c r="U33" s="66">
        <v>0.55</v>
      </c>
      <c r="V33" s="73">
        <f t="shared" si="7"/>
        <v>0.3971904266</v>
      </c>
      <c r="W33" s="66">
        <v>0.0368</v>
      </c>
      <c r="X33" s="66">
        <v>61.11</v>
      </c>
      <c r="Y33" s="73">
        <f t="shared" si="8"/>
        <v>1.627268988</v>
      </c>
      <c r="Z33" s="66">
        <v>0.52</v>
      </c>
      <c r="AA33" s="66">
        <v>1.32</v>
      </c>
      <c r="AB33" s="73">
        <f t="shared" si="9"/>
        <v>0.726666984</v>
      </c>
      <c r="AC33" s="66">
        <v>0.0879</v>
      </c>
      <c r="AD33" s="66">
        <v>39.53</v>
      </c>
      <c r="AE33" s="73">
        <f t="shared" si="10"/>
        <v>1.127594895</v>
      </c>
      <c r="AF33" s="66">
        <v>2.09</v>
      </c>
      <c r="AG33" s="66">
        <v>6.17</v>
      </c>
      <c r="AH33" s="73">
        <f t="shared" si="11"/>
        <v>1.235823463</v>
      </c>
      <c r="AI33" s="66">
        <v>0.411</v>
      </c>
      <c r="AJ33" s="66">
        <v>33.83</v>
      </c>
      <c r="AK33" s="73">
        <f t="shared" si="12"/>
        <v>1.085478969</v>
      </c>
      <c r="AL33" s="65"/>
      <c r="AM33" s="65"/>
      <c r="AN33" s="65"/>
      <c r="AO33" s="65"/>
      <c r="AP33" s="65"/>
      <c r="AQ33" s="65"/>
      <c r="AR33" s="65"/>
      <c r="AS33" s="68"/>
      <c r="AT33" s="69"/>
    </row>
    <row r="34">
      <c r="A34" s="70" t="str">
        <f t="shared" si="1"/>
        <v>Rim Scorer</v>
      </c>
      <c r="B34" s="71" t="s">
        <v>1478</v>
      </c>
      <c r="C34" s="71" t="str">
        <f t="shared" si="2"/>
        <v>Jaylen Brown</v>
      </c>
      <c r="D34" s="71" t="s">
        <v>1451</v>
      </c>
      <c r="E34" s="66">
        <v>0.6206</v>
      </c>
      <c r="F34" s="66">
        <v>7.21</v>
      </c>
      <c r="G34" s="66">
        <v>25.98</v>
      </c>
      <c r="H34" s="66">
        <v>4.92</v>
      </c>
      <c r="I34" s="66">
        <v>7.32</v>
      </c>
      <c r="J34" s="73">
        <f t="shared" si="3"/>
        <v>1.411250938</v>
      </c>
      <c r="K34" s="66">
        <v>0.2886</v>
      </c>
      <c r="L34" s="66">
        <v>67.24</v>
      </c>
      <c r="M34" s="73">
        <f t="shared" si="4"/>
        <v>1.032265657</v>
      </c>
      <c r="N34" s="66">
        <v>2.97</v>
      </c>
      <c r="O34" s="66">
        <v>6.19</v>
      </c>
      <c r="P34" s="73">
        <f t="shared" si="5"/>
        <v>1.672881765</v>
      </c>
      <c r="Q34" s="66">
        <v>0.2438</v>
      </c>
      <c r="R34" s="66">
        <v>47.96</v>
      </c>
      <c r="S34" s="73">
        <f t="shared" si="6"/>
        <v>1.142583695</v>
      </c>
      <c r="T34" s="66">
        <v>1.64</v>
      </c>
      <c r="U34" s="66">
        <v>3.44</v>
      </c>
      <c r="V34" s="73">
        <f t="shared" si="7"/>
        <v>2.484245578</v>
      </c>
      <c r="W34" s="66">
        <v>0.1356</v>
      </c>
      <c r="X34" s="66">
        <v>47.71</v>
      </c>
      <c r="Y34" s="73">
        <f t="shared" si="8"/>
        <v>1.270446791</v>
      </c>
      <c r="Z34" s="66">
        <v>0.6</v>
      </c>
      <c r="AA34" s="66">
        <v>1.61</v>
      </c>
      <c r="AB34" s="73">
        <f t="shared" si="9"/>
        <v>0.8863135183</v>
      </c>
      <c r="AC34" s="66">
        <v>0.0634</v>
      </c>
      <c r="AD34" s="66">
        <v>37.25</v>
      </c>
      <c r="AE34" s="73">
        <f t="shared" si="10"/>
        <v>1.0625578</v>
      </c>
      <c r="AF34" s="66">
        <v>2.34</v>
      </c>
      <c r="AG34" s="66">
        <v>6.82</v>
      </c>
      <c r="AH34" s="73">
        <f t="shared" si="11"/>
        <v>1.366015562</v>
      </c>
      <c r="AI34" s="66">
        <v>0.2687</v>
      </c>
      <c r="AJ34" s="66">
        <v>34.26</v>
      </c>
      <c r="AK34" s="73">
        <f t="shared" si="12"/>
        <v>1.099276071</v>
      </c>
      <c r="AL34" s="65"/>
      <c r="AM34" s="65"/>
      <c r="AN34" s="65"/>
      <c r="AO34" s="65"/>
      <c r="AP34" s="65"/>
      <c r="AQ34" s="65"/>
      <c r="AR34" s="65"/>
      <c r="AS34" s="68"/>
      <c r="AT34" s="69"/>
    </row>
    <row r="35">
      <c r="A35" s="70" t="str">
        <f t="shared" si="1"/>
        <v>Rim Scorer</v>
      </c>
      <c r="B35" s="71" t="s">
        <v>1479</v>
      </c>
      <c r="C35" s="71" t="str">
        <f t="shared" si="2"/>
        <v>Nikola Vucevic</v>
      </c>
      <c r="D35" s="71" t="s">
        <v>1428</v>
      </c>
      <c r="E35" s="66">
        <v>0.554</v>
      </c>
      <c r="F35" s="66">
        <v>6.9</v>
      </c>
      <c r="G35" s="66">
        <v>25.96</v>
      </c>
      <c r="H35" s="66">
        <v>4.17</v>
      </c>
      <c r="I35" s="66">
        <v>6.61</v>
      </c>
      <c r="J35" s="73">
        <f t="shared" si="3"/>
        <v>1.274367308</v>
      </c>
      <c r="K35" s="66">
        <v>0.2921</v>
      </c>
      <c r="L35" s="66">
        <v>63.05</v>
      </c>
      <c r="M35" s="73">
        <f t="shared" si="4"/>
        <v>0.9679409529</v>
      </c>
      <c r="N35" s="66">
        <v>3.78</v>
      </c>
      <c r="O35" s="66">
        <v>7.46</v>
      </c>
      <c r="P35" s="73">
        <f t="shared" si="5"/>
        <v>2.016106295</v>
      </c>
      <c r="Q35" s="66">
        <v>0.3295</v>
      </c>
      <c r="R35" s="66">
        <v>50.66</v>
      </c>
      <c r="S35" s="73">
        <f t="shared" si="6"/>
        <v>1.206907631</v>
      </c>
      <c r="T35" s="66">
        <v>1.24</v>
      </c>
      <c r="U35" s="66">
        <v>2.64</v>
      </c>
      <c r="V35" s="73">
        <f t="shared" si="7"/>
        <v>1.906514048</v>
      </c>
      <c r="W35" s="66">
        <v>0.1165</v>
      </c>
      <c r="X35" s="66">
        <v>46.91</v>
      </c>
      <c r="Y35" s="73">
        <f t="shared" si="8"/>
        <v>1.249143974</v>
      </c>
      <c r="Z35" s="66">
        <v>0.2</v>
      </c>
      <c r="AA35" s="66">
        <v>0.46</v>
      </c>
      <c r="AB35" s="73">
        <f t="shared" si="9"/>
        <v>0.2532324338</v>
      </c>
      <c r="AC35" s="66">
        <v>0.0201</v>
      </c>
      <c r="AD35" s="66">
        <v>42.86</v>
      </c>
      <c r="AE35" s="73">
        <f t="shared" si="10"/>
        <v>1.222583284</v>
      </c>
      <c r="AF35" s="66">
        <v>1.4</v>
      </c>
      <c r="AG35" s="66">
        <v>5.47</v>
      </c>
      <c r="AH35" s="73">
        <f t="shared" si="11"/>
        <v>1.095616587</v>
      </c>
      <c r="AI35" s="66">
        <v>0.2417</v>
      </c>
      <c r="AJ35" s="66">
        <v>25.6</v>
      </c>
      <c r="AK35" s="73">
        <f t="shared" si="12"/>
        <v>0.821408856</v>
      </c>
      <c r="AL35" s="65"/>
      <c r="AM35" s="65"/>
      <c r="AN35" s="65"/>
      <c r="AO35" s="65"/>
      <c r="AP35" s="65"/>
      <c r="AQ35" s="65"/>
      <c r="AR35" s="65"/>
      <c r="AS35" s="68"/>
      <c r="AT35" s="69"/>
    </row>
    <row r="36">
      <c r="A36" s="70" t="str">
        <f t="shared" si="1"/>
        <v>Rim Scorer</v>
      </c>
      <c r="B36" s="71" t="s">
        <v>1480</v>
      </c>
      <c r="C36" s="71" t="str">
        <f t="shared" si="2"/>
        <v>Kyle Kuzma</v>
      </c>
      <c r="D36" s="71" t="s">
        <v>1481</v>
      </c>
      <c r="E36" s="66">
        <v>0.5998</v>
      </c>
      <c r="F36" s="66">
        <v>7.22</v>
      </c>
      <c r="G36" s="66">
        <v>26.27</v>
      </c>
      <c r="H36" s="66">
        <v>5.07</v>
      </c>
      <c r="I36" s="66">
        <v>6.81</v>
      </c>
      <c r="J36" s="73">
        <f t="shared" si="3"/>
        <v>1.312926077</v>
      </c>
      <c r="K36" s="66">
        <v>0.2428</v>
      </c>
      <c r="L36" s="66">
        <v>74.43</v>
      </c>
      <c r="M36" s="73">
        <f t="shared" si="4"/>
        <v>1.142646235</v>
      </c>
      <c r="N36" s="66">
        <v>3.51</v>
      </c>
      <c r="O36" s="66">
        <v>8.58</v>
      </c>
      <c r="P36" s="73">
        <f t="shared" si="5"/>
        <v>2.318792495</v>
      </c>
      <c r="Q36" s="66">
        <v>0.306</v>
      </c>
      <c r="R36" s="66">
        <v>40.94</v>
      </c>
      <c r="S36" s="73">
        <f t="shared" si="6"/>
        <v>0.9753414613</v>
      </c>
      <c r="T36" s="66">
        <v>0.87</v>
      </c>
      <c r="U36" s="66">
        <v>2.64</v>
      </c>
      <c r="V36" s="73">
        <f t="shared" si="7"/>
        <v>1.906514048</v>
      </c>
      <c r="W36" s="66">
        <v>0.0942</v>
      </c>
      <c r="X36" s="66">
        <v>32.94</v>
      </c>
      <c r="Y36" s="73">
        <f t="shared" si="8"/>
        <v>0.8771435193</v>
      </c>
      <c r="Z36" s="66">
        <v>0.96</v>
      </c>
      <c r="AA36" s="66">
        <v>2.27</v>
      </c>
      <c r="AB36" s="73">
        <f t="shared" si="9"/>
        <v>1.24964701</v>
      </c>
      <c r="AC36" s="66">
        <v>0.0809</v>
      </c>
      <c r="AD36" s="66">
        <v>42.47</v>
      </c>
      <c r="AE36" s="73">
        <f t="shared" si="10"/>
        <v>1.211458517</v>
      </c>
      <c r="AF36" s="66">
        <v>2.33</v>
      </c>
      <c r="AG36" s="66">
        <v>7.74</v>
      </c>
      <c r="AH36" s="73">
        <f t="shared" si="11"/>
        <v>1.550287456</v>
      </c>
      <c r="AI36" s="66">
        <v>0.2761</v>
      </c>
      <c r="AJ36" s="66">
        <v>30.12</v>
      </c>
      <c r="AK36" s="73">
        <f t="shared" si="12"/>
        <v>0.9664388571</v>
      </c>
      <c r="AL36" s="65"/>
      <c r="AM36" s="65"/>
      <c r="AN36" s="65"/>
      <c r="AO36" s="65"/>
      <c r="AP36" s="65"/>
      <c r="AQ36" s="65"/>
      <c r="AR36" s="65"/>
      <c r="AS36" s="68"/>
      <c r="AT36" s="69"/>
    </row>
    <row r="37">
      <c r="A37" s="70" t="str">
        <f t="shared" si="1"/>
        <v>Rim Scorer</v>
      </c>
      <c r="B37" s="71" t="s">
        <v>1482</v>
      </c>
      <c r="C37" s="71" t="str">
        <f t="shared" si="2"/>
        <v>Jrue Holiday</v>
      </c>
      <c r="D37" s="71" t="s">
        <v>1451</v>
      </c>
      <c r="E37" s="66">
        <v>0.6687</v>
      </c>
      <c r="F37" s="66">
        <v>7.26</v>
      </c>
      <c r="G37" s="66">
        <v>25.76</v>
      </c>
      <c r="H37" s="66">
        <v>2.18</v>
      </c>
      <c r="I37" s="66">
        <v>3.51</v>
      </c>
      <c r="J37" s="73">
        <f t="shared" si="3"/>
        <v>0.6767063922</v>
      </c>
      <c r="K37" s="66">
        <v>0.2222</v>
      </c>
      <c r="L37" s="66">
        <v>62.04</v>
      </c>
      <c r="M37" s="73">
        <f t="shared" si="4"/>
        <v>0.9524354753</v>
      </c>
      <c r="N37" s="66">
        <v>1.69</v>
      </c>
      <c r="O37" s="66">
        <v>3.9</v>
      </c>
      <c r="P37" s="73">
        <f t="shared" si="5"/>
        <v>1.053996589</v>
      </c>
      <c r="Q37" s="66">
        <v>0.2469</v>
      </c>
      <c r="R37" s="66">
        <v>43.33</v>
      </c>
      <c r="S37" s="73">
        <f t="shared" si="6"/>
        <v>1.032280057</v>
      </c>
      <c r="T37" s="66">
        <v>0.49</v>
      </c>
      <c r="U37" s="66">
        <v>1.33</v>
      </c>
      <c r="V37" s="73">
        <f t="shared" si="7"/>
        <v>0.9604786681</v>
      </c>
      <c r="W37" s="66">
        <v>0.0844</v>
      </c>
      <c r="X37" s="66">
        <v>36.59</v>
      </c>
      <c r="Y37" s="73">
        <f t="shared" si="8"/>
        <v>0.9743376251</v>
      </c>
      <c r="Z37" s="66">
        <v>1.04</v>
      </c>
      <c r="AA37" s="66">
        <v>1.72</v>
      </c>
      <c r="AB37" s="73">
        <f t="shared" si="9"/>
        <v>0.9468691003</v>
      </c>
      <c r="AC37" s="66">
        <v>0.1091</v>
      </c>
      <c r="AD37" s="66">
        <v>60.38</v>
      </c>
      <c r="AE37" s="73">
        <f t="shared" si="10"/>
        <v>1.722342013</v>
      </c>
      <c r="AF37" s="66">
        <v>1.95</v>
      </c>
      <c r="AG37" s="66">
        <v>5.32</v>
      </c>
      <c r="AH37" s="73">
        <f t="shared" si="11"/>
        <v>1.065572256</v>
      </c>
      <c r="AI37" s="66">
        <v>0.3374</v>
      </c>
      <c r="AJ37" s="66">
        <v>36.59</v>
      </c>
      <c r="AK37" s="73">
        <f t="shared" si="12"/>
        <v>1.174037111</v>
      </c>
      <c r="AL37" s="65"/>
      <c r="AM37" s="65"/>
      <c r="AN37" s="65"/>
      <c r="AO37" s="65"/>
      <c r="AP37" s="65"/>
      <c r="AQ37" s="65"/>
      <c r="AR37" s="65"/>
      <c r="AS37" s="68"/>
      <c r="AT37" s="69"/>
    </row>
    <row r="38">
      <c r="A38" s="70" t="str">
        <f t="shared" si="1"/>
        <v>Mid Range Weirdo</v>
      </c>
      <c r="B38" s="71" t="s">
        <v>1483</v>
      </c>
      <c r="C38" s="71" t="str">
        <f t="shared" si="2"/>
        <v>De'Aaron Fox</v>
      </c>
      <c r="D38" s="71" t="s">
        <v>1435</v>
      </c>
      <c r="E38" s="66">
        <v>0.5644</v>
      </c>
      <c r="F38" s="66">
        <v>8.06</v>
      </c>
      <c r="G38" s="66">
        <v>25.97</v>
      </c>
      <c r="H38" s="66">
        <v>3.3</v>
      </c>
      <c r="I38" s="66">
        <v>5.05</v>
      </c>
      <c r="J38" s="73">
        <f t="shared" si="3"/>
        <v>0.9736089119</v>
      </c>
      <c r="K38" s="66">
        <v>0.1828</v>
      </c>
      <c r="L38" s="66">
        <v>65.41</v>
      </c>
      <c r="M38" s="73">
        <f t="shared" si="4"/>
        <v>1.004171574</v>
      </c>
      <c r="N38" s="66">
        <v>4.54</v>
      </c>
      <c r="O38" s="66">
        <v>9.18</v>
      </c>
      <c r="P38" s="73">
        <f t="shared" si="5"/>
        <v>2.480945816</v>
      </c>
      <c r="Q38" s="66">
        <v>0.3322</v>
      </c>
      <c r="R38" s="66">
        <v>49.48</v>
      </c>
      <c r="S38" s="73">
        <f t="shared" si="6"/>
        <v>1.178795689</v>
      </c>
      <c r="T38" s="66">
        <v>1.14</v>
      </c>
      <c r="U38" s="66">
        <v>2.86</v>
      </c>
      <c r="V38" s="73">
        <f t="shared" si="7"/>
        <v>2.065390219</v>
      </c>
      <c r="W38" s="66">
        <v>0.1034</v>
      </c>
      <c r="X38" s="66">
        <v>40.0</v>
      </c>
      <c r="Y38" s="73">
        <f t="shared" si="8"/>
        <v>1.065140886</v>
      </c>
      <c r="Z38" s="66">
        <v>0.6</v>
      </c>
      <c r="AA38" s="66">
        <v>1.3</v>
      </c>
      <c r="AB38" s="73">
        <f t="shared" si="9"/>
        <v>0.7156568781</v>
      </c>
      <c r="AC38" s="66">
        <v>0.0471</v>
      </c>
      <c r="AD38" s="66">
        <v>46.34</v>
      </c>
      <c r="AE38" s="73">
        <f t="shared" si="10"/>
        <v>1.321850428</v>
      </c>
      <c r="AF38" s="66">
        <v>3.4</v>
      </c>
      <c r="AG38" s="66">
        <v>9.24</v>
      </c>
      <c r="AH38" s="73">
        <f t="shared" si="11"/>
        <v>1.850730761</v>
      </c>
      <c r="AI38" s="66">
        <v>0.3345</v>
      </c>
      <c r="AJ38" s="66">
        <v>36.77</v>
      </c>
      <c r="AK38" s="73">
        <f t="shared" si="12"/>
        <v>1.179812642</v>
      </c>
      <c r="AL38" s="65"/>
      <c r="AM38" s="65"/>
      <c r="AN38" s="65"/>
      <c r="AO38" s="65"/>
      <c r="AP38" s="65"/>
      <c r="AQ38" s="65"/>
      <c r="AR38" s="65"/>
      <c r="AS38" s="68"/>
      <c r="AT38" s="69"/>
    </row>
    <row r="39">
      <c r="A39" s="70" t="str">
        <f t="shared" si="1"/>
        <v>Rim Scorer</v>
      </c>
      <c r="B39" s="71" t="s">
        <v>1484</v>
      </c>
      <c r="C39" s="71" t="str">
        <f t="shared" si="2"/>
        <v>Tobias Harris</v>
      </c>
      <c r="D39" s="71" t="s">
        <v>1455</v>
      </c>
      <c r="E39" s="66">
        <v>0.6182</v>
      </c>
      <c r="F39" s="66">
        <v>6.16</v>
      </c>
      <c r="G39" s="66">
        <v>25.43</v>
      </c>
      <c r="H39" s="66">
        <v>4.49</v>
      </c>
      <c r="I39" s="66">
        <v>6.73</v>
      </c>
      <c r="J39" s="73">
        <f t="shared" si="3"/>
        <v>1.29750257</v>
      </c>
      <c r="K39" s="66">
        <v>0.3545</v>
      </c>
      <c r="L39" s="66">
        <v>66.67</v>
      </c>
      <c r="M39" s="73">
        <f t="shared" si="4"/>
        <v>1.023515041</v>
      </c>
      <c r="N39" s="66">
        <v>2.77</v>
      </c>
      <c r="O39" s="66">
        <v>5.79</v>
      </c>
      <c r="P39" s="73">
        <f t="shared" si="5"/>
        <v>1.564779551</v>
      </c>
      <c r="Q39" s="66">
        <v>0.3048</v>
      </c>
      <c r="R39" s="66">
        <v>47.75</v>
      </c>
      <c r="S39" s="73">
        <f t="shared" si="6"/>
        <v>1.137580722</v>
      </c>
      <c r="T39" s="66">
        <v>0.75</v>
      </c>
      <c r="U39" s="66">
        <v>1.46</v>
      </c>
      <c r="V39" s="73">
        <f t="shared" si="7"/>
        <v>1.054360042</v>
      </c>
      <c r="W39" s="66">
        <v>0.0771</v>
      </c>
      <c r="X39" s="66">
        <v>51.11</v>
      </c>
      <c r="Y39" s="73">
        <f t="shared" si="8"/>
        <v>1.360983767</v>
      </c>
      <c r="Z39" s="66">
        <v>0.42</v>
      </c>
      <c r="AA39" s="66">
        <v>1.24</v>
      </c>
      <c r="AB39" s="73">
        <f t="shared" si="9"/>
        <v>0.6826265607</v>
      </c>
      <c r="AC39" s="66">
        <v>0.0651</v>
      </c>
      <c r="AD39" s="66">
        <v>34.21</v>
      </c>
      <c r="AE39" s="73">
        <f t="shared" si="10"/>
        <v>0.9758416737</v>
      </c>
      <c r="AF39" s="66">
        <v>1.3</v>
      </c>
      <c r="AG39" s="66">
        <v>3.77</v>
      </c>
      <c r="AH39" s="73">
        <f t="shared" si="11"/>
        <v>0.7551141742</v>
      </c>
      <c r="AI39" s="66">
        <v>0.1986</v>
      </c>
      <c r="AJ39" s="66">
        <v>34.48</v>
      </c>
      <c r="AK39" s="73">
        <f t="shared" si="12"/>
        <v>1.106335053</v>
      </c>
      <c r="AL39" s="65"/>
      <c r="AM39" s="65"/>
      <c r="AN39" s="65"/>
      <c r="AO39" s="65"/>
      <c r="AP39" s="65"/>
      <c r="AQ39" s="65"/>
      <c r="AR39" s="65"/>
      <c r="AS39" s="68"/>
      <c r="AT39" s="69"/>
    </row>
    <row r="40">
      <c r="A40" s="70" t="str">
        <f t="shared" si="1"/>
        <v>Rim Scorer</v>
      </c>
      <c r="B40" s="71" t="s">
        <v>1485</v>
      </c>
      <c r="C40" s="71" t="str">
        <f t="shared" si="2"/>
        <v>Jaren Jackson Jr.</v>
      </c>
      <c r="D40" s="71" t="s">
        <v>1486</v>
      </c>
      <c r="E40" s="66">
        <v>0.6153</v>
      </c>
      <c r="F40" s="66">
        <v>5.26</v>
      </c>
      <c r="G40" s="66">
        <v>26.35</v>
      </c>
      <c r="H40" s="66">
        <v>4.48</v>
      </c>
      <c r="I40" s="66">
        <v>7.63</v>
      </c>
      <c r="J40" s="73">
        <f t="shared" si="3"/>
        <v>1.471017029</v>
      </c>
      <c r="K40" s="66">
        <v>0.2945</v>
      </c>
      <c r="L40" s="66">
        <v>58.72</v>
      </c>
      <c r="M40" s="73">
        <f t="shared" si="4"/>
        <v>0.9014669747</v>
      </c>
      <c r="N40" s="66">
        <v>4.32</v>
      </c>
      <c r="O40" s="66">
        <v>9.62</v>
      </c>
      <c r="P40" s="73">
        <f t="shared" si="5"/>
        <v>2.599858252</v>
      </c>
      <c r="Q40" s="66">
        <v>0.3709</v>
      </c>
      <c r="R40" s="66">
        <v>44.93</v>
      </c>
      <c r="S40" s="73">
        <f t="shared" si="6"/>
        <v>1.070397945</v>
      </c>
      <c r="T40" s="66">
        <v>0.1</v>
      </c>
      <c r="U40" s="66">
        <v>0.36</v>
      </c>
      <c r="V40" s="73">
        <f t="shared" si="7"/>
        <v>0.2599791883</v>
      </c>
      <c r="W40" s="66">
        <v>0.0138</v>
      </c>
      <c r="X40" s="66">
        <v>27.27</v>
      </c>
      <c r="Y40" s="73">
        <f t="shared" si="8"/>
        <v>0.7261597988</v>
      </c>
      <c r="Z40" s="66">
        <v>0.32</v>
      </c>
      <c r="AA40" s="66">
        <v>1.14</v>
      </c>
      <c r="AB40" s="73">
        <f t="shared" si="9"/>
        <v>0.6275760316</v>
      </c>
      <c r="AC40" s="66">
        <v>0.0439</v>
      </c>
      <c r="AD40" s="66">
        <v>28.57</v>
      </c>
      <c r="AE40" s="73">
        <f t="shared" si="10"/>
        <v>0.814960439</v>
      </c>
      <c r="AF40" s="66">
        <v>2.27</v>
      </c>
      <c r="AG40" s="66">
        <v>7.18</v>
      </c>
      <c r="AH40" s="73">
        <f t="shared" si="11"/>
        <v>1.438121955</v>
      </c>
      <c r="AI40" s="66">
        <v>0.2769</v>
      </c>
      <c r="AJ40" s="66">
        <v>31.67</v>
      </c>
      <c r="AK40" s="73">
        <f t="shared" si="12"/>
        <v>1.016172596</v>
      </c>
      <c r="AL40" s="65"/>
      <c r="AM40" s="65"/>
      <c r="AN40" s="65"/>
      <c r="AO40" s="65"/>
      <c r="AP40" s="65"/>
      <c r="AQ40" s="65"/>
      <c r="AR40" s="65"/>
      <c r="AS40" s="68"/>
      <c r="AT40" s="69"/>
    </row>
    <row r="41">
      <c r="A41" s="70" t="str">
        <f t="shared" si="1"/>
        <v>Mid Range Weirdo</v>
      </c>
      <c r="B41" s="71" t="s">
        <v>1487</v>
      </c>
      <c r="C41" s="71" t="str">
        <f t="shared" si="2"/>
        <v>Brandon Ingram</v>
      </c>
      <c r="D41" s="71" t="s">
        <v>1488</v>
      </c>
      <c r="E41" s="66">
        <v>0.4035</v>
      </c>
      <c r="F41" s="66">
        <v>10.93</v>
      </c>
      <c r="G41" s="66">
        <v>25.96</v>
      </c>
      <c r="H41" s="66">
        <v>2.87</v>
      </c>
      <c r="I41" s="66">
        <v>4.12</v>
      </c>
      <c r="J41" s="73">
        <f t="shared" si="3"/>
        <v>0.794310637</v>
      </c>
      <c r="K41" s="66">
        <v>0.1712</v>
      </c>
      <c r="L41" s="66">
        <v>69.84</v>
      </c>
      <c r="M41" s="73">
        <f t="shared" si="4"/>
        <v>1.072180748</v>
      </c>
      <c r="N41" s="66">
        <v>3.69</v>
      </c>
      <c r="O41" s="66">
        <v>7.19</v>
      </c>
      <c r="P41" s="73">
        <f t="shared" si="5"/>
        <v>1.943137301</v>
      </c>
      <c r="Q41" s="66">
        <v>0.2989</v>
      </c>
      <c r="R41" s="66">
        <v>51.36</v>
      </c>
      <c r="S41" s="73">
        <f t="shared" si="6"/>
        <v>1.223584207</v>
      </c>
      <c r="T41" s="66">
        <v>3.2</v>
      </c>
      <c r="U41" s="66">
        <v>7.15</v>
      </c>
      <c r="V41" s="73">
        <f t="shared" si="7"/>
        <v>5.163475546</v>
      </c>
      <c r="W41" s="66">
        <v>0.2976</v>
      </c>
      <c r="X41" s="66">
        <v>44.75</v>
      </c>
      <c r="Y41" s="73">
        <f t="shared" si="8"/>
        <v>1.191626366</v>
      </c>
      <c r="Z41" s="66">
        <v>0.36</v>
      </c>
      <c r="AA41" s="66">
        <v>0.78</v>
      </c>
      <c r="AB41" s="73">
        <f t="shared" si="9"/>
        <v>0.4293941269</v>
      </c>
      <c r="AC41" s="66">
        <v>0.0326</v>
      </c>
      <c r="AD41" s="66">
        <v>45.83</v>
      </c>
      <c r="AE41" s="73">
        <f t="shared" si="10"/>
        <v>1.307302657</v>
      </c>
      <c r="AF41" s="66">
        <v>1.6</v>
      </c>
      <c r="AG41" s="66">
        <v>4.8</v>
      </c>
      <c r="AH41" s="73">
        <f t="shared" si="11"/>
        <v>0.9614185773</v>
      </c>
      <c r="AI41" s="66">
        <v>0.1997</v>
      </c>
      <c r="AJ41" s="66">
        <v>33.33</v>
      </c>
      <c r="AK41" s="73">
        <f t="shared" si="12"/>
        <v>1.069435827</v>
      </c>
      <c r="AL41" s="65"/>
      <c r="AM41" s="65"/>
      <c r="AN41" s="65"/>
      <c r="AO41" s="65"/>
      <c r="AP41" s="65"/>
      <c r="AQ41" s="65"/>
      <c r="AR41" s="65"/>
      <c r="AS41" s="68"/>
      <c r="AT41" s="69"/>
    </row>
    <row r="42">
      <c r="A42" s="70" t="str">
        <f t="shared" si="1"/>
        <v>PU 3PT</v>
      </c>
      <c r="B42" s="71" t="s">
        <v>1489</v>
      </c>
      <c r="C42" s="71" t="str">
        <f t="shared" si="2"/>
        <v>Paul George</v>
      </c>
      <c r="D42" s="71" t="s">
        <v>1490</v>
      </c>
      <c r="E42" s="66">
        <v>0.6448</v>
      </c>
      <c r="F42" s="66">
        <v>9.71</v>
      </c>
      <c r="G42" s="66">
        <v>25.92</v>
      </c>
      <c r="H42" s="66">
        <v>2.92</v>
      </c>
      <c r="I42" s="66">
        <v>4.24</v>
      </c>
      <c r="J42" s="73">
        <f t="shared" si="3"/>
        <v>0.8174458983</v>
      </c>
      <c r="K42" s="66">
        <v>0.1678</v>
      </c>
      <c r="L42" s="66">
        <v>68.75</v>
      </c>
      <c r="M42" s="73">
        <f t="shared" si="4"/>
        <v>1.055447114</v>
      </c>
      <c r="N42" s="66">
        <v>1.92</v>
      </c>
      <c r="O42" s="66">
        <v>4.24</v>
      </c>
      <c r="P42" s="73">
        <f t="shared" si="5"/>
        <v>1.145883471</v>
      </c>
      <c r="Q42" s="66">
        <v>0.1678</v>
      </c>
      <c r="R42" s="66">
        <v>45.31</v>
      </c>
      <c r="S42" s="73">
        <f t="shared" si="6"/>
        <v>1.079450943</v>
      </c>
      <c r="T42" s="66">
        <v>1.92</v>
      </c>
      <c r="U42" s="66">
        <v>4.74</v>
      </c>
      <c r="V42" s="73">
        <f t="shared" si="7"/>
        <v>3.423059313</v>
      </c>
      <c r="W42" s="66">
        <v>0.1874</v>
      </c>
      <c r="X42" s="66">
        <v>40.56</v>
      </c>
      <c r="Y42" s="73">
        <f t="shared" si="8"/>
        <v>1.080052858</v>
      </c>
      <c r="Z42" s="66">
        <v>0.86</v>
      </c>
      <c r="AA42" s="66">
        <v>1.92</v>
      </c>
      <c r="AB42" s="73">
        <f t="shared" si="9"/>
        <v>1.056970158</v>
      </c>
      <c r="AC42" s="66">
        <v>0.076</v>
      </c>
      <c r="AD42" s="66">
        <v>44.83</v>
      </c>
      <c r="AE42" s="73">
        <f t="shared" si="10"/>
        <v>1.278777616</v>
      </c>
      <c r="AF42" s="66">
        <v>4.11</v>
      </c>
      <c r="AG42" s="66">
        <v>10.14</v>
      </c>
      <c r="AH42" s="73">
        <f t="shared" si="11"/>
        <v>2.030996744</v>
      </c>
      <c r="AI42" s="66">
        <v>0.401</v>
      </c>
      <c r="AJ42" s="66">
        <v>40.52</v>
      </c>
      <c r="AK42" s="73">
        <f t="shared" si="12"/>
        <v>1.300136205</v>
      </c>
      <c r="AL42" s="65"/>
      <c r="AM42" s="65"/>
      <c r="AN42" s="65"/>
      <c r="AO42" s="65"/>
      <c r="AP42" s="65"/>
      <c r="AQ42" s="65"/>
      <c r="AR42" s="65"/>
      <c r="AS42" s="68"/>
      <c r="AT42" s="69"/>
    </row>
    <row r="43">
      <c r="A43" s="70" t="str">
        <f t="shared" si="1"/>
        <v>Rim Scorer</v>
      </c>
      <c r="B43" s="71" t="s">
        <v>1491</v>
      </c>
      <c r="C43" s="71" t="str">
        <f t="shared" si="2"/>
        <v>Dennis Schroder</v>
      </c>
      <c r="D43" s="71" t="s">
        <v>1439</v>
      </c>
      <c r="E43" s="66">
        <v>0.6226</v>
      </c>
      <c r="F43" s="66">
        <v>8.28</v>
      </c>
      <c r="G43" s="66">
        <v>25.96</v>
      </c>
      <c r="H43" s="66">
        <v>2.51</v>
      </c>
      <c r="I43" s="66">
        <v>4.09</v>
      </c>
      <c r="J43" s="73">
        <f t="shared" si="3"/>
        <v>0.7885268217</v>
      </c>
      <c r="K43" s="66">
        <v>0.234</v>
      </c>
      <c r="L43" s="66">
        <v>61.29</v>
      </c>
      <c r="M43" s="73">
        <f t="shared" si="4"/>
        <v>0.9409215068</v>
      </c>
      <c r="N43" s="66">
        <v>1.62</v>
      </c>
      <c r="O43" s="66">
        <v>3.92</v>
      </c>
      <c r="P43" s="73">
        <f t="shared" si="5"/>
        <v>1.059401699</v>
      </c>
      <c r="Q43" s="66">
        <v>0.2245</v>
      </c>
      <c r="R43" s="66">
        <v>41.18</v>
      </c>
      <c r="S43" s="73">
        <f t="shared" si="6"/>
        <v>0.9810591445</v>
      </c>
      <c r="T43" s="66">
        <v>1.39</v>
      </c>
      <c r="U43" s="66">
        <v>2.67</v>
      </c>
      <c r="V43" s="73">
        <f t="shared" si="7"/>
        <v>1.92817898</v>
      </c>
      <c r="W43" s="66">
        <v>0.1528</v>
      </c>
      <c r="X43" s="66">
        <v>51.85</v>
      </c>
      <c r="Y43" s="73">
        <f t="shared" si="8"/>
        <v>1.380688873</v>
      </c>
      <c r="Z43" s="66">
        <v>0.56</v>
      </c>
      <c r="AA43" s="66">
        <v>1.48</v>
      </c>
      <c r="AB43" s="73">
        <f t="shared" si="9"/>
        <v>0.8147478305</v>
      </c>
      <c r="AC43" s="66">
        <v>0.0849</v>
      </c>
      <c r="AD43" s="66">
        <v>37.78</v>
      </c>
      <c r="AE43" s="73">
        <f t="shared" si="10"/>
        <v>1.077676072</v>
      </c>
      <c r="AF43" s="66">
        <v>1.78</v>
      </c>
      <c r="AG43" s="66">
        <v>5.31</v>
      </c>
      <c r="AH43" s="73">
        <f t="shared" si="11"/>
        <v>1.063569301</v>
      </c>
      <c r="AI43" s="66">
        <v>0.3038</v>
      </c>
      <c r="AJ43" s="66">
        <v>33.54</v>
      </c>
      <c r="AK43" s="73">
        <f t="shared" si="12"/>
        <v>1.076173946</v>
      </c>
      <c r="AL43" s="65"/>
      <c r="AM43" s="65"/>
      <c r="AN43" s="65"/>
      <c r="AO43" s="65"/>
      <c r="AP43" s="65"/>
      <c r="AQ43" s="65"/>
      <c r="AR43" s="65"/>
      <c r="AS43" s="68"/>
      <c r="AT43" s="69"/>
    </row>
    <row r="44">
      <c r="A44" s="70" t="str">
        <f t="shared" si="1"/>
        <v>Rim Scorer</v>
      </c>
      <c r="B44" s="71" t="s">
        <v>1492</v>
      </c>
      <c r="C44" s="71" t="str">
        <f t="shared" si="2"/>
        <v>Jalen Green</v>
      </c>
      <c r="D44" s="71" t="s">
        <v>1437</v>
      </c>
      <c r="E44" s="66">
        <v>0.7182</v>
      </c>
      <c r="F44" s="66">
        <v>7.19</v>
      </c>
      <c r="G44" s="66">
        <v>26.32</v>
      </c>
      <c r="H44" s="66">
        <v>4.15</v>
      </c>
      <c r="I44" s="66">
        <v>6.7</v>
      </c>
      <c r="J44" s="73">
        <f t="shared" si="3"/>
        <v>1.291718754</v>
      </c>
      <c r="K44" s="66">
        <v>0.279</v>
      </c>
      <c r="L44" s="66">
        <v>61.88</v>
      </c>
      <c r="M44" s="73">
        <f t="shared" si="4"/>
        <v>0.949979162</v>
      </c>
      <c r="N44" s="66">
        <v>1.23</v>
      </c>
      <c r="O44" s="66">
        <v>3.68</v>
      </c>
      <c r="P44" s="73">
        <f t="shared" si="5"/>
        <v>0.9945403709</v>
      </c>
      <c r="Q44" s="66">
        <v>0.1533</v>
      </c>
      <c r="R44" s="66">
        <v>33.33</v>
      </c>
      <c r="S44" s="73">
        <f t="shared" si="6"/>
        <v>0.7940432561</v>
      </c>
      <c r="T44" s="66">
        <v>1.23</v>
      </c>
      <c r="U44" s="66">
        <v>3.09</v>
      </c>
      <c r="V44" s="73">
        <f t="shared" si="7"/>
        <v>2.231488033</v>
      </c>
      <c r="W44" s="66">
        <v>0.1285</v>
      </c>
      <c r="X44" s="66">
        <v>39.78</v>
      </c>
      <c r="Y44" s="73">
        <f t="shared" si="8"/>
        <v>1.059282611</v>
      </c>
      <c r="Z44" s="66">
        <v>0.33</v>
      </c>
      <c r="AA44" s="66">
        <v>1.0</v>
      </c>
      <c r="AB44" s="73">
        <f t="shared" si="9"/>
        <v>0.5505052909</v>
      </c>
      <c r="AC44" s="66">
        <v>0.0414</v>
      </c>
      <c r="AD44" s="66">
        <v>33.33</v>
      </c>
      <c r="AE44" s="73">
        <f t="shared" si="10"/>
        <v>0.9507396371</v>
      </c>
      <c r="AF44" s="66">
        <v>3.05</v>
      </c>
      <c r="AG44" s="66">
        <v>9.56</v>
      </c>
      <c r="AH44" s="73">
        <f t="shared" si="11"/>
        <v>1.914825333</v>
      </c>
      <c r="AI44" s="66">
        <v>0.3978</v>
      </c>
      <c r="AJ44" s="66">
        <v>31.94</v>
      </c>
      <c r="AK44" s="73">
        <f t="shared" si="12"/>
        <v>1.024835893</v>
      </c>
      <c r="AL44" s="65"/>
      <c r="AM44" s="65"/>
      <c r="AN44" s="65"/>
      <c r="AO44" s="65"/>
      <c r="AP44" s="65"/>
      <c r="AQ44" s="65"/>
      <c r="AR44" s="65"/>
      <c r="AS44" s="68"/>
      <c r="AT44" s="69"/>
    </row>
    <row r="45">
      <c r="A45" s="70" t="str">
        <f t="shared" si="1"/>
        <v>Mid Range Weirdo</v>
      </c>
      <c r="B45" s="71" t="s">
        <v>1493</v>
      </c>
      <c r="C45" s="71" t="str">
        <f t="shared" si="2"/>
        <v>Kawhi Leonard</v>
      </c>
      <c r="D45" s="71" t="s">
        <v>1490</v>
      </c>
      <c r="E45" s="66">
        <v>0.4844</v>
      </c>
      <c r="F45" s="66">
        <v>9.24</v>
      </c>
      <c r="G45" s="66">
        <v>25.56</v>
      </c>
      <c r="H45" s="66">
        <v>3.61</v>
      </c>
      <c r="I45" s="66">
        <v>4.62</v>
      </c>
      <c r="J45" s="73">
        <f t="shared" si="3"/>
        <v>0.890707559</v>
      </c>
      <c r="K45" s="66">
        <v>0.1867</v>
      </c>
      <c r="L45" s="66">
        <v>78.26</v>
      </c>
      <c r="M45" s="73">
        <f t="shared" si="4"/>
        <v>1.201444234</v>
      </c>
      <c r="N45" s="66">
        <v>4.55</v>
      </c>
      <c r="O45" s="66">
        <v>8.86</v>
      </c>
      <c r="P45" s="73">
        <f t="shared" si="5"/>
        <v>2.394464045</v>
      </c>
      <c r="Q45" s="66">
        <v>0.3586</v>
      </c>
      <c r="R45" s="66">
        <v>51.32</v>
      </c>
      <c r="S45" s="73">
        <f t="shared" si="6"/>
        <v>1.22263126</v>
      </c>
      <c r="T45" s="66">
        <v>1.64</v>
      </c>
      <c r="U45" s="66">
        <v>3.88</v>
      </c>
      <c r="V45" s="73">
        <f t="shared" si="7"/>
        <v>2.801997919</v>
      </c>
      <c r="W45" s="66">
        <v>0.157</v>
      </c>
      <c r="X45" s="66">
        <v>42.24</v>
      </c>
      <c r="Y45" s="73">
        <f t="shared" si="8"/>
        <v>1.124788775</v>
      </c>
      <c r="Z45" s="66">
        <v>0.67</v>
      </c>
      <c r="AA45" s="66">
        <v>1.4</v>
      </c>
      <c r="AB45" s="73">
        <f t="shared" si="9"/>
        <v>0.7707074072</v>
      </c>
      <c r="AC45" s="66">
        <v>0.0568</v>
      </c>
      <c r="AD45" s="66">
        <v>47.62</v>
      </c>
      <c r="AE45" s="73">
        <f t="shared" si="10"/>
        <v>1.358362482</v>
      </c>
      <c r="AF45" s="66">
        <v>2.64</v>
      </c>
      <c r="AG45" s="66">
        <v>5.95</v>
      </c>
      <c r="AH45" s="73">
        <f t="shared" si="11"/>
        <v>1.191758445</v>
      </c>
      <c r="AI45" s="66">
        <v>0.2409</v>
      </c>
      <c r="AJ45" s="66">
        <v>44.38</v>
      </c>
      <c r="AK45" s="73">
        <f t="shared" si="12"/>
        <v>1.423989259</v>
      </c>
      <c r="AL45" s="65"/>
      <c r="AM45" s="65"/>
      <c r="AN45" s="65"/>
      <c r="AO45" s="65"/>
      <c r="AP45" s="65"/>
      <c r="AQ45" s="65"/>
      <c r="AR45" s="65"/>
      <c r="AS45" s="68"/>
      <c r="AT45" s="69"/>
    </row>
    <row r="46">
      <c r="A46" s="70" t="str">
        <f t="shared" si="1"/>
        <v>Rim Scorer</v>
      </c>
      <c r="B46" s="71" t="s">
        <v>1494</v>
      </c>
      <c r="C46" s="71" t="str">
        <f t="shared" si="2"/>
        <v>Jeremy Sochan</v>
      </c>
      <c r="D46" s="71" t="s">
        <v>1495</v>
      </c>
      <c r="E46" s="66">
        <v>0.666</v>
      </c>
      <c r="F46" s="66">
        <v>5.6</v>
      </c>
      <c r="G46" s="66">
        <v>25.53</v>
      </c>
      <c r="H46" s="66">
        <v>3.86</v>
      </c>
      <c r="I46" s="66">
        <v>6.36</v>
      </c>
      <c r="J46" s="73">
        <f t="shared" si="3"/>
        <v>1.226168847</v>
      </c>
      <c r="K46" s="66">
        <v>0.3851</v>
      </c>
      <c r="L46" s="66">
        <v>60.71</v>
      </c>
      <c r="M46" s="73">
        <f t="shared" si="4"/>
        <v>0.9320173712</v>
      </c>
      <c r="N46" s="66">
        <v>1.36</v>
      </c>
      <c r="O46" s="66">
        <v>4.44</v>
      </c>
      <c r="P46" s="73">
        <f t="shared" si="5"/>
        <v>1.199934578</v>
      </c>
      <c r="Q46" s="66">
        <v>0.2692</v>
      </c>
      <c r="R46" s="66">
        <v>30.66</v>
      </c>
      <c r="S46" s="73">
        <f t="shared" si="6"/>
        <v>0.7304340304</v>
      </c>
      <c r="T46" s="66">
        <v>0.39</v>
      </c>
      <c r="U46" s="66">
        <v>1.07</v>
      </c>
      <c r="V46" s="73">
        <f t="shared" si="7"/>
        <v>0.7727159209</v>
      </c>
      <c r="W46" s="66">
        <v>0.0648</v>
      </c>
      <c r="X46" s="66">
        <v>36.36</v>
      </c>
      <c r="Y46" s="73">
        <f t="shared" si="8"/>
        <v>0.968213065</v>
      </c>
      <c r="Z46" s="66">
        <v>0.45</v>
      </c>
      <c r="AA46" s="66">
        <v>1.39</v>
      </c>
      <c r="AB46" s="73">
        <f t="shared" si="9"/>
        <v>0.7652023543</v>
      </c>
      <c r="AC46" s="66">
        <v>0.0845</v>
      </c>
      <c r="AD46" s="66">
        <v>32.56</v>
      </c>
      <c r="AE46" s="73">
        <f t="shared" si="10"/>
        <v>0.928775355</v>
      </c>
      <c r="AF46" s="66">
        <v>1.17</v>
      </c>
      <c r="AG46" s="66">
        <v>3.24</v>
      </c>
      <c r="AH46" s="73">
        <f t="shared" si="11"/>
        <v>0.6489575397</v>
      </c>
      <c r="AI46" s="66">
        <v>0.1965</v>
      </c>
      <c r="AJ46" s="66">
        <v>36.0</v>
      </c>
      <c r="AK46" s="73">
        <f t="shared" si="12"/>
        <v>1.155106204</v>
      </c>
      <c r="AL46" s="65"/>
      <c r="AM46" s="65"/>
      <c r="AN46" s="65"/>
      <c r="AO46" s="65"/>
      <c r="AP46" s="65"/>
      <c r="AQ46" s="65"/>
      <c r="AR46" s="65"/>
      <c r="AS46" s="68"/>
      <c r="AT46" s="69"/>
    </row>
    <row r="47">
      <c r="A47" s="70" t="str">
        <f t="shared" si="1"/>
        <v>Rim Scorer</v>
      </c>
      <c r="B47" s="71" t="s">
        <v>1496</v>
      </c>
      <c r="C47" s="71" t="str">
        <f t="shared" si="2"/>
        <v>Chet Holmgren</v>
      </c>
      <c r="D47" s="71" t="s">
        <v>1453</v>
      </c>
      <c r="E47" s="66">
        <v>0.6805</v>
      </c>
      <c r="F47" s="66">
        <v>5.8</v>
      </c>
      <c r="G47" s="66">
        <v>25.75</v>
      </c>
      <c r="H47" s="66">
        <v>4.48</v>
      </c>
      <c r="I47" s="66">
        <v>6.18</v>
      </c>
      <c r="J47" s="73">
        <f t="shared" si="3"/>
        <v>1.191465955</v>
      </c>
      <c r="K47" s="66">
        <v>0.3264</v>
      </c>
      <c r="L47" s="66">
        <v>72.49</v>
      </c>
      <c r="M47" s="73">
        <f t="shared" si="4"/>
        <v>1.112863437</v>
      </c>
      <c r="N47" s="66">
        <v>2.62</v>
      </c>
      <c r="O47" s="66">
        <v>4.91</v>
      </c>
      <c r="P47" s="73">
        <f t="shared" si="5"/>
        <v>1.32695468</v>
      </c>
      <c r="Q47" s="66">
        <v>0.2591</v>
      </c>
      <c r="R47" s="66">
        <v>53.33</v>
      </c>
      <c r="S47" s="73">
        <f t="shared" si="6"/>
        <v>1.270516857</v>
      </c>
      <c r="T47" s="66">
        <v>0.39</v>
      </c>
      <c r="U47" s="66">
        <v>1.14</v>
      </c>
      <c r="V47" s="73">
        <f t="shared" si="7"/>
        <v>0.8232674298</v>
      </c>
      <c r="W47" s="66">
        <v>0.0604</v>
      </c>
      <c r="X47" s="66">
        <v>34.29</v>
      </c>
      <c r="Y47" s="73">
        <f t="shared" si="8"/>
        <v>0.9130920242</v>
      </c>
      <c r="Z47" s="66">
        <v>0.16</v>
      </c>
      <c r="AA47" s="66">
        <v>0.82</v>
      </c>
      <c r="AB47" s="73">
        <f t="shared" si="9"/>
        <v>0.4514143385</v>
      </c>
      <c r="AC47" s="66">
        <v>0.0432</v>
      </c>
      <c r="AD47" s="66">
        <v>20.0</v>
      </c>
      <c r="AE47" s="73">
        <f t="shared" si="10"/>
        <v>0.5705008323</v>
      </c>
      <c r="AF47" s="66">
        <v>2.42</v>
      </c>
      <c r="AG47" s="66">
        <v>5.89</v>
      </c>
      <c r="AH47" s="73">
        <f t="shared" si="11"/>
        <v>1.179740713</v>
      </c>
      <c r="AI47" s="66">
        <v>0.3109</v>
      </c>
      <c r="AJ47" s="66">
        <v>41.11</v>
      </c>
      <c r="AK47" s="73">
        <f t="shared" si="12"/>
        <v>1.319067112</v>
      </c>
      <c r="AL47" s="65"/>
      <c r="AM47" s="65"/>
      <c r="AN47" s="65"/>
      <c r="AO47" s="65"/>
      <c r="AP47" s="65"/>
      <c r="AQ47" s="65"/>
      <c r="AR47" s="65"/>
      <c r="AS47" s="68"/>
      <c r="AT47" s="69"/>
    </row>
    <row r="48">
      <c r="A48" s="70" t="str">
        <f t="shared" si="1"/>
        <v>PU 3PT</v>
      </c>
      <c r="B48" s="71" t="s">
        <v>1497</v>
      </c>
      <c r="C48" s="71" t="str">
        <f t="shared" si="2"/>
        <v>Taurean Prince</v>
      </c>
      <c r="D48" s="71" t="s">
        <v>1441</v>
      </c>
      <c r="E48" s="66">
        <v>0.8201</v>
      </c>
      <c r="F48" s="66">
        <v>5.93</v>
      </c>
      <c r="G48" s="66">
        <v>24.87</v>
      </c>
      <c r="H48" s="66">
        <v>1.31</v>
      </c>
      <c r="I48" s="66">
        <v>2.1</v>
      </c>
      <c r="J48" s="73">
        <f t="shared" si="3"/>
        <v>0.4048670723</v>
      </c>
      <c r="K48" s="66">
        <v>0.1645</v>
      </c>
      <c r="L48" s="66">
        <v>62.5</v>
      </c>
      <c r="M48" s="73">
        <f t="shared" si="4"/>
        <v>0.959497376</v>
      </c>
      <c r="N48" s="66">
        <v>0.82</v>
      </c>
      <c r="O48" s="66">
        <v>1.84</v>
      </c>
      <c r="P48" s="73">
        <f t="shared" si="5"/>
        <v>0.4972701854</v>
      </c>
      <c r="Q48" s="66">
        <v>0.144</v>
      </c>
      <c r="R48" s="66">
        <v>44.64</v>
      </c>
      <c r="S48" s="73">
        <f t="shared" si="6"/>
        <v>1.063489077</v>
      </c>
      <c r="T48" s="66">
        <v>0.13</v>
      </c>
      <c r="U48" s="66">
        <v>0.46</v>
      </c>
      <c r="V48" s="73">
        <f t="shared" si="7"/>
        <v>0.3321956296</v>
      </c>
      <c r="W48" s="66">
        <v>0.036</v>
      </c>
      <c r="X48" s="66">
        <v>28.57</v>
      </c>
      <c r="Y48" s="73">
        <f t="shared" si="8"/>
        <v>0.7607768775</v>
      </c>
      <c r="Z48" s="66">
        <v>1.35</v>
      </c>
      <c r="AA48" s="66">
        <v>3.78</v>
      </c>
      <c r="AB48" s="73">
        <f t="shared" si="9"/>
        <v>2.08091</v>
      </c>
      <c r="AC48" s="66">
        <v>0.2956</v>
      </c>
      <c r="AD48" s="66">
        <v>35.65</v>
      </c>
      <c r="AE48" s="73">
        <f t="shared" si="10"/>
        <v>1.016917734</v>
      </c>
      <c r="AF48" s="66">
        <v>1.9</v>
      </c>
      <c r="AG48" s="66">
        <v>4.6</v>
      </c>
      <c r="AH48" s="73">
        <f t="shared" si="11"/>
        <v>0.9213594699</v>
      </c>
      <c r="AI48" s="66">
        <v>0.3599</v>
      </c>
      <c r="AJ48" s="66">
        <v>41.43</v>
      </c>
      <c r="AK48" s="73">
        <f t="shared" si="12"/>
        <v>1.329334723</v>
      </c>
      <c r="AL48" s="65"/>
      <c r="AM48" s="65"/>
      <c r="AN48" s="65"/>
      <c r="AO48" s="65"/>
      <c r="AP48" s="65"/>
      <c r="AQ48" s="65"/>
      <c r="AR48" s="65"/>
      <c r="AS48" s="68"/>
      <c r="AT48" s="69"/>
    </row>
    <row r="49">
      <c r="A49" s="70" t="str">
        <f t="shared" si="1"/>
        <v>Mid Range Weirdo</v>
      </c>
      <c r="B49" s="71" t="s">
        <v>1498</v>
      </c>
      <c r="C49" s="71" t="str">
        <f t="shared" si="2"/>
        <v>Devin Booker</v>
      </c>
      <c r="D49" s="71" t="s">
        <v>1469</v>
      </c>
      <c r="E49" s="66">
        <v>0.4639</v>
      </c>
      <c r="F49" s="66">
        <v>10.4</v>
      </c>
      <c r="G49" s="66">
        <v>26.17</v>
      </c>
      <c r="H49" s="66">
        <v>3.2</v>
      </c>
      <c r="I49" s="66">
        <v>4.24</v>
      </c>
      <c r="J49" s="73">
        <f t="shared" si="3"/>
        <v>0.8174458983</v>
      </c>
      <c r="K49" s="66">
        <v>0.1597</v>
      </c>
      <c r="L49" s="66">
        <v>75.4</v>
      </c>
      <c r="M49" s="73">
        <f t="shared" si="4"/>
        <v>1.157537634</v>
      </c>
      <c r="N49" s="66">
        <v>4.01</v>
      </c>
      <c r="O49" s="66">
        <v>7.91</v>
      </c>
      <c r="P49" s="73">
        <f t="shared" si="5"/>
        <v>2.137721286</v>
      </c>
      <c r="Q49" s="66">
        <v>0.2978</v>
      </c>
      <c r="R49" s="66">
        <v>50.64</v>
      </c>
      <c r="S49" s="73">
        <f t="shared" si="6"/>
        <v>1.206431158</v>
      </c>
      <c r="T49" s="66">
        <v>3.0</v>
      </c>
      <c r="U49" s="66">
        <v>6.33</v>
      </c>
      <c r="V49" s="73">
        <f t="shared" si="7"/>
        <v>4.571300728</v>
      </c>
      <c r="W49" s="66">
        <v>0.2383</v>
      </c>
      <c r="X49" s="66">
        <v>47.34</v>
      </c>
      <c r="Y49" s="73">
        <f t="shared" si="8"/>
        <v>1.260594238</v>
      </c>
      <c r="Z49" s="66">
        <v>0.34</v>
      </c>
      <c r="AA49" s="66">
        <v>0.64</v>
      </c>
      <c r="AB49" s="73">
        <f t="shared" si="9"/>
        <v>0.3523233862</v>
      </c>
      <c r="AC49" s="66">
        <v>0.0241</v>
      </c>
      <c r="AD49" s="66">
        <v>52.63</v>
      </c>
      <c r="AE49" s="73">
        <f t="shared" si="10"/>
        <v>1.50127294</v>
      </c>
      <c r="AF49" s="66">
        <v>2.79</v>
      </c>
      <c r="AG49" s="66">
        <v>7.44</v>
      </c>
      <c r="AH49" s="73">
        <f t="shared" si="11"/>
        <v>1.490198795</v>
      </c>
      <c r="AI49" s="66">
        <v>0.2801</v>
      </c>
      <c r="AJ49" s="66">
        <v>37.56</v>
      </c>
      <c r="AK49" s="73">
        <f t="shared" si="12"/>
        <v>1.205160806</v>
      </c>
      <c r="AL49" s="65"/>
      <c r="AM49" s="65"/>
      <c r="AN49" s="65"/>
      <c r="AO49" s="65"/>
      <c r="AP49" s="65"/>
      <c r="AQ49" s="65"/>
      <c r="AR49" s="65"/>
      <c r="AS49" s="68"/>
      <c r="AT49" s="69"/>
    </row>
    <row r="50">
      <c r="A50" s="70" t="str">
        <f t="shared" si="1"/>
        <v>PU 3PT</v>
      </c>
      <c r="B50" s="71" t="s">
        <v>1499</v>
      </c>
      <c r="C50" s="71" t="str">
        <f t="shared" si="2"/>
        <v>Stephen Curry</v>
      </c>
      <c r="D50" s="71" t="s">
        <v>1500</v>
      </c>
      <c r="E50" s="66">
        <v>0.7094</v>
      </c>
      <c r="F50" s="66">
        <v>9.06</v>
      </c>
      <c r="G50" s="66">
        <v>27.01</v>
      </c>
      <c r="H50" s="66">
        <v>1.98</v>
      </c>
      <c r="I50" s="66">
        <v>3.1</v>
      </c>
      <c r="J50" s="73">
        <f t="shared" si="3"/>
        <v>0.5976609162</v>
      </c>
      <c r="K50" s="66">
        <v>0.1106</v>
      </c>
      <c r="L50" s="66">
        <v>63.83</v>
      </c>
      <c r="M50" s="73">
        <f t="shared" si="4"/>
        <v>0.9799154802</v>
      </c>
      <c r="N50" s="66">
        <v>2.48</v>
      </c>
      <c r="O50" s="66">
        <v>4.98</v>
      </c>
      <c r="P50" s="73">
        <f t="shared" si="5"/>
        <v>1.345872567</v>
      </c>
      <c r="Q50" s="66">
        <v>0.1776</v>
      </c>
      <c r="R50" s="66">
        <v>49.67</v>
      </c>
      <c r="S50" s="73">
        <f t="shared" si="6"/>
        <v>1.183322188</v>
      </c>
      <c r="T50" s="66">
        <v>1.52</v>
      </c>
      <c r="U50" s="66">
        <v>3.17</v>
      </c>
      <c r="V50" s="73">
        <f t="shared" si="7"/>
        <v>2.289261186</v>
      </c>
      <c r="W50" s="66">
        <v>0.1129</v>
      </c>
      <c r="X50" s="66">
        <v>47.92</v>
      </c>
      <c r="Y50" s="73">
        <f t="shared" si="8"/>
        <v>1.276038781</v>
      </c>
      <c r="Z50" s="66">
        <v>0.86</v>
      </c>
      <c r="AA50" s="66">
        <v>1.45</v>
      </c>
      <c r="AB50" s="73">
        <f t="shared" si="9"/>
        <v>0.7982326718</v>
      </c>
      <c r="AC50" s="66">
        <v>0.0518</v>
      </c>
      <c r="AD50" s="66">
        <v>59.09</v>
      </c>
      <c r="AE50" s="73">
        <f t="shared" si="10"/>
        <v>1.685544709</v>
      </c>
      <c r="AF50" s="66">
        <v>6.04</v>
      </c>
      <c r="AG50" s="66">
        <v>15.35</v>
      </c>
      <c r="AH50" s="73">
        <f t="shared" si="11"/>
        <v>3.074536492</v>
      </c>
      <c r="AI50" s="66">
        <v>0.5471</v>
      </c>
      <c r="AJ50" s="66">
        <v>39.35</v>
      </c>
      <c r="AK50" s="73">
        <f t="shared" si="12"/>
        <v>1.262595253</v>
      </c>
      <c r="AL50" s="65"/>
      <c r="AM50" s="65"/>
      <c r="AN50" s="65"/>
      <c r="AO50" s="65"/>
      <c r="AP50" s="65"/>
      <c r="AQ50" s="65"/>
      <c r="AR50" s="65"/>
      <c r="AS50" s="68"/>
      <c r="AT50" s="69"/>
    </row>
    <row r="51">
      <c r="A51" s="70" t="str">
        <f t="shared" si="1"/>
        <v>PU 3PT</v>
      </c>
      <c r="B51" s="71" t="s">
        <v>1501</v>
      </c>
      <c r="C51" s="71" t="str">
        <f t="shared" si="2"/>
        <v>D'Angelo Russell</v>
      </c>
      <c r="D51" s="71" t="s">
        <v>1441</v>
      </c>
      <c r="E51" s="66">
        <v>0.6409</v>
      </c>
      <c r="F51" s="66">
        <v>8.43</v>
      </c>
      <c r="G51" s="66">
        <v>26.48</v>
      </c>
      <c r="H51" s="66">
        <v>2.59</v>
      </c>
      <c r="I51" s="66">
        <v>3.81</v>
      </c>
      <c r="J51" s="73">
        <f t="shared" si="3"/>
        <v>0.7345445454</v>
      </c>
      <c r="K51" s="66">
        <v>0.1827</v>
      </c>
      <c r="L51" s="66">
        <v>68.1</v>
      </c>
      <c r="M51" s="73">
        <f t="shared" si="4"/>
        <v>1.045468341</v>
      </c>
      <c r="N51" s="66">
        <v>2.03</v>
      </c>
      <c r="O51" s="66">
        <v>4.86</v>
      </c>
      <c r="P51" s="73">
        <f t="shared" si="5"/>
        <v>1.313441903</v>
      </c>
      <c r="Q51" s="66">
        <v>0.2331</v>
      </c>
      <c r="R51" s="66">
        <v>41.89</v>
      </c>
      <c r="S51" s="73">
        <f t="shared" si="6"/>
        <v>0.9979739574</v>
      </c>
      <c r="T51" s="66">
        <v>1.08</v>
      </c>
      <c r="U51" s="66">
        <v>2.62</v>
      </c>
      <c r="V51" s="73">
        <f t="shared" si="7"/>
        <v>1.89207076</v>
      </c>
      <c r="W51" s="66">
        <v>0.126</v>
      </c>
      <c r="X51" s="66">
        <v>41.25</v>
      </c>
      <c r="Y51" s="73">
        <f t="shared" si="8"/>
        <v>1.098426538</v>
      </c>
      <c r="Z51" s="66">
        <v>0.56</v>
      </c>
      <c r="AA51" s="66">
        <v>1.21</v>
      </c>
      <c r="AB51" s="73">
        <f t="shared" si="9"/>
        <v>0.666111402</v>
      </c>
      <c r="AC51" s="66">
        <v>0.0583</v>
      </c>
      <c r="AD51" s="66">
        <v>45.95</v>
      </c>
      <c r="AE51" s="73">
        <f t="shared" si="10"/>
        <v>1.310725662</v>
      </c>
      <c r="AF51" s="66">
        <v>3.41</v>
      </c>
      <c r="AG51" s="66">
        <v>8.33</v>
      </c>
      <c r="AH51" s="73">
        <f t="shared" si="11"/>
        <v>1.668461823</v>
      </c>
      <c r="AI51" s="66">
        <v>0.4</v>
      </c>
      <c r="AJ51" s="66">
        <v>40.94</v>
      </c>
      <c r="AK51" s="73">
        <f t="shared" si="12"/>
        <v>1.313612444</v>
      </c>
      <c r="AL51" s="65"/>
      <c r="AM51" s="65"/>
      <c r="AN51" s="65"/>
      <c r="AO51" s="65"/>
      <c r="AP51" s="65"/>
      <c r="AQ51" s="65"/>
      <c r="AR51" s="65"/>
      <c r="AS51" s="68"/>
      <c r="AT51" s="69"/>
    </row>
    <row r="52">
      <c r="A52" s="70" t="str">
        <f t="shared" si="1"/>
        <v>PU 3PT</v>
      </c>
      <c r="B52" s="71" t="s">
        <v>1502</v>
      </c>
      <c r="C52" s="71" t="str">
        <f t="shared" si="2"/>
        <v>Keegan Murray</v>
      </c>
      <c r="D52" s="71" t="s">
        <v>1435</v>
      </c>
      <c r="E52" s="66">
        <v>0.6988</v>
      </c>
      <c r="F52" s="66">
        <v>7.79</v>
      </c>
      <c r="G52" s="66">
        <v>25.63</v>
      </c>
      <c r="H52" s="66">
        <v>2.44</v>
      </c>
      <c r="I52" s="66">
        <v>3.48</v>
      </c>
      <c r="J52" s="73">
        <f t="shared" si="3"/>
        <v>0.6709225769</v>
      </c>
      <c r="K52" s="66">
        <v>0.1854</v>
      </c>
      <c r="L52" s="66">
        <v>70.19</v>
      </c>
      <c r="M52" s="73">
        <f t="shared" si="4"/>
        <v>1.077553933</v>
      </c>
      <c r="N52" s="66">
        <v>2.07</v>
      </c>
      <c r="O52" s="66">
        <v>3.78</v>
      </c>
      <c r="P52" s="73">
        <f t="shared" si="5"/>
        <v>1.021565924</v>
      </c>
      <c r="Q52" s="66">
        <v>0.2014</v>
      </c>
      <c r="R52" s="66">
        <v>54.87</v>
      </c>
      <c r="S52" s="73">
        <f t="shared" si="6"/>
        <v>1.307205324</v>
      </c>
      <c r="T52" s="66">
        <v>0.7</v>
      </c>
      <c r="U52" s="66">
        <v>1.87</v>
      </c>
      <c r="V52" s="73">
        <f t="shared" si="7"/>
        <v>1.350447451</v>
      </c>
      <c r="W52" s="66">
        <v>0.0998</v>
      </c>
      <c r="X52" s="66">
        <v>37.5</v>
      </c>
      <c r="Y52" s="73">
        <f t="shared" si="8"/>
        <v>0.9985695803</v>
      </c>
      <c r="Z52" s="66">
        <v>0.74</v>
      </c>
      <c r="AA52" s="66">
        <v>2.51</v>
      </c>
      <c r="AB52" s="73">
        <f t="shared" si="9"/>
        <v>1.38176828</v>
      </c>
      <c r="AC52" s="66">
        <v>0.1337</v>
      </c>
      <c r="AD52" s="66">
        <v>29.33</v>
      </c>
      <c r="AE52" s="73">
        <f t="shared" si="10"/>
        <v>0.8366394706</v>
      </c>
      <c r="AF52" s="66">
        <v>2.78</v>
      </c>
      <c r="AG52" s="66">
        <v>7.12</v>
      </c>
      <c r="AH52" s="73">
        <f t="shared" si="11"/>
        <v>1.426104223</v>
      </c>
      <c r="AI52" s="66">
        <v>0.3797</v>
      </c>
      <c r="AJ52" s="66">
        <v>38.97</v>
      </c>
      <c r="AK52" s="73">
        <f t="shared" si="12"/>
        <v>1.250402466</v>
      </c>
      <c r="AL52" s="65"/>
      <c r="AM52" s="65"/>
      <c r="AN52" s="65"/>
      <c r="AO52" s="65"/>
      <c r="AP52" s="65"/>
      <c r="AQ52" s="65"/>
      <c r="AR52" s="65"/>
      <c r="AS52" s="68"/>
      <c r="AT52" s="69"/>
    </row>
    <row r="53">
      <c r="A53" s="70" t="str">
        <f t="shared" si="1"/>
        <v>PU 3PT</v>
      </c>
      <c r="B53" s="71" t="s">
        <v>1503</v>
      </c>
      <c r="C53" s="71" t="str">
        <f t="shared" si="2"/>
        <v>Derrick White</v>
      </c>
      <c r="D53" s="71" t="s">
        <v>1451</v>
      </c>
      <c r="E53" s="66">
        <v>0.7458</v>
      </c>
      <c r="F53" s="66">
        <v>6.69</v>
      </c>
      <c r="G53" s="66">
        <v>25.79</v>
      </c>
      <c r="H53" s="66">
        <v>2.27</v>
      </c>
      <c r="I53" s="66">
        <v>3.2</v>
      </c>
      <c r="J53" s="73">
        <f t="shared" si="3"/>
        <v>0.6169403006</v>
      </c>
      <c r="K53" s="66">
        <v>0.1808</v>
      </c>
      <c r="L53" s="66">
        <v>70.83</v>
      </c>
      <c r="M53" s="73">
        <f t="shared" si="4"/>
        <v>1.087379186</v>
      </c>
      <c r="N53" s="66">
        <v>1.5</v>
      </c>
      <c r="O53" s="66">
        <v>3.7</v>
      </c>
      <c r="P53" s="73">
        <f t="shared" si="5"/>
        <v>0.9999454816</v>
      </c>
      <c r="Q53" s="66">
        <v>0.209</v>
      </c>
      <c r="R53" s="66">
        <v>40.54</v>
      </c>
      <c r="S53" s="73">
        <f t="shared" si="6"/>
        <v>0.9658119893</v>
      </c>
      <c r="T53" s="66">
        <v>0.33</v>
      </c>
      <c r="U53" s="66">
        <v>0.8</v>
      </c>
      <c r="V53" s="73">
        <f t="shared" si="7"/>
        <v>0.5777315297</v>
      </c>
      <c r="W53" s="66">
        <v>0.0452</v>
      </c>
      <c r="X53" s="66">
        <v>41.67</v>
      </c>
      <c r="Y53" s="73">
        <f t="shared" si="8"/>
        <v>1.109610518</v>
      </c>
      <c r="Z53" s="66">
        <v>0.97</v>
      </c>
      <c r="AA53" s="66">
        <v>2.4</v>
      </c>
      <c r="AB53" s="73">
        <f t="shared" si="9"/>
        <v>1.321212698</v>
      </c>
      <c r="AC53" s="66">
        <v>0.1356</v>
      </c>
      <c r="AD53" s="66">
        <v>40.28</v>
      </c>
      <c r="AE53" s="73">
        <f t="shared" si="10"/>
        <v>1.148988676</v>
      </c>
      <c r="AF53" s="66">
        <v>3.0</v>
      </c>
      <c r="AG53" s="66">
        <v>7.6</v>
      </c>
      <c r="AH53" s="73">
        <f t="shared" si="11"/>
        <v>1.522246081</v>
      </c>
      <c r="AI53" s="66">
        <v>0.4294</v>
      </c>
      <c r="AJ53" s="66">
        <v>39.47</v>
      </c>
      <c r="AK53" s="73">
        <f t="shared" si="12"/>
        <v>1.266445607</v>
      </c>
      <c r="AL53" s="65"/>
      <c r="AM53" s="65"/>
      <c r="AN53" s="65"/>
      <c r="AO53" s="65"/>
      <c r="AP53" s="65"/>
      <c r="AQ53" s="65"/>
      <c r="AR53" s="65"/>
      <c r="AS53" s="68"/>
      <c r="AT53" s="69"/>
    </row>
    <row r="54">
      <c r="A54" s="70" t="str">
        <f t="shared" si="1"/>
        <v>Rim Scorer</v>
      </c>
      <c r="B54" s="71" t="s">
        <v>1504</v>
      </c>
      <c r="C54" s="71" t="str">
        <f t="shared" si="2"/>
        <v>Harrison Barnes</v>
      </c>
      <c r="D54" s="71" t="s">
        <v>1435</v>
      </c>
      <c r="E54" s="66">
        <v>0.7506</v>
      </c>
      <c r="F54" s="66">
        <v>5.94</v>
      </c>
      <c r="G54" s="66">
        <v>24.88</v>
      </c>
      <c r="H54" s="66">
        <v>1.86</v>
      </c>
      <c r="I54" s="66">
        <v>2.76</v>
      </c>
      <c r="J54" s="73">
        <f t="shared" si="3"/>
        <v>0.5321110093</v>
      </c>
      <c r="K54" s="66">
        <v>0.199</v>
      </c>
      <c r="L54" s="66">
        <v>67.47</v>
      </c>
      <c r="M54" s="73">
        <f t="shared" si="4"/>
        <v>1.035796607</v>
      </c>
      <c r="N54" s="66">
        <v>1.49</v>
      </c>
      <c r="O54" s="66">
        <v>2.99</v>
      </c>
      <c r="P54" s="73">
        <f t="shared" si="5"/>
        <v>0.8080640513</v>
      </c>
      <c r="Q54" s="66">
        <v>0.2158</v>
      </c>
      <c r="R54" s="66">
        <v>50.0</v>
      </c>
      <c r="S54" s="73">
        <f t="shared" si="6"/>
        <v>1.191184003</v>
      </c>
      <c r="T54" s="66">
        <v>0.23</v>
      </c>
      <c r="U54" s="66">
        <v>0.46</v>
      </c>
      <c r="V54" s="73">
        <f t="shared" si="7"/>
        <v>0.3321956296</v>
      </c>
      <c r="W54" s="66">
        <v>0.0336</v>
      </c>
      <c r="X54" s="66">
        <v>50.0</v>
      </c>
      <c r="Y54" s="73">
        <f t="shared" si="8"/>
        <v>1.331426107</v>
      </c>
      <c r="Z54" s="66">
        <v>1.46</v>
      </c>
      <c r="AA54" s="66">
        <v>3.42</v>
      </c>
      <c r="AB54" s="73">
        <f t="shared" si="9"/>
        <v>1.882728095</v>
      </c>
      <c r="AC54" s="66">
        <v>0.247</v>
      </c>
      <c r="AD54" s="66">
        <v>42.72</v>
      </c>
      <c r="AE54" s="73">
        <f t="shared" si="10"/>
        <v>1.218589778</v>
      </c>
      <c r="AF54" s="66">
        <v>1.56</v>
      </c>
      <c r="AG54" s="66">
        <v>4.22</v>
      </c>
      <c r="AH54" s="73">
        <f t="shared" si="11"/>
        <v>0.8452471658</v>
      </c>
      <c r="AI54" s="66">
        <v>0.3046</v>
      </c>
      <c r="AJ54" s="66">
        <v>37.01</v>
      </c>
      <c r="AK54" s="73">
        <f t="shared" si="12"/>
        <v>1.18751335</v>
      </c>
      <c r="AL54" s="65"/>
      <c r="AM54" s="65"/>
      <c r="AN54" s="65"/>
      <c r="AO54" s="65"/>
      <c r="AP54" s="65"/>
      <c r="AQ54" s="65"/>
      <c r="AR54" s="65"/>
      <c r="AS54" s="68"/>
      <c r="AT54" s="69"/>
    </row>
    <row r="55">
      <c r="A55" s="70" t="str">
        <f t="shared" si="1"/>
        <v>Rim Scorer</v>
      </c>
      <c r="B55" s="71" t="s">
        <v>1505</v>
      </c>
      <c r="C55" s="71" t="str">
        <f t="shared" si="2"/>
        <v>Jerami Grant</v>
      </c>
      <c r="D55" s="71" t="s">
        <v>1506</v>
      </c>
      <c r="E55" s="66">
        <v>0.6141</v>
      </c>
      <c r="F55" s="66">
        <v>7.39</v>
      </c>
      <c r="G55" s="66">
        <v>24.94</v>
      </c>
      <c r="H55" s="66">
        <v>3.93</v>
      </c>
      <c r="I55" s="66">
        <v>6.69</v>
      </c>
      <c r="J55" s="73">
        <f t="shared" si="3"/>
        <v>1.289790816</v>
      </c>
      <c r="K55" s="66">
        <v>0.2887</v>
      </c>
      <c r="L55" s="66">
        <v>58.67</v>
      </c>
      <c r="M55" s="73">
        <f t="shared" si="4"/>
        <v>0.9006993768</v>
      </c>
      <c r="N55" s="66">
        <v>2.08</v>
      </c>
      <c r="O55" s="66">
        <v>5.46</v>
      </c>
      <c r="P55" s="73">
        <f t="shared" si="5"/>
        <v>1.475595224</v>
      </c>
      <c r="Q55" s="66">
        <v>0.2356</v>
      </c>
      <c r="R55" s="66">
        <v>38.13</v>
      </c>
      <c r="S55" s="73">
        <f t="shared" si="6"/>
        <v>0.9083969204</v>
      </c>
      <c r="T55" s="66">
        <v>1.64</v>
      </c>
      <c r="U55" s="66">
        <v>3.48</v>
      </c>
      <c r="V55" s="73">
        <f t="shared" si="7"/>
        <v>2.513132154</v>
      </c>
      <c r="W55" s="66">
        <v>0.1502</v>
      </c>
      <c r="X55" s="66">
        <v>47.06</v>
      </c>
      <c r="Y55" s="73">
        <f t="shared" si="8"/>
        <v>1.253138252</v>
      </c>
      <c r="Z55" s="66">
        <v>1.26</v>
      </c>
      <c r="AA55" s="66">
        <v>2.8</v>
      </c>
      <c r="AB55" s="73">
        <f t="shared" si="9"/>
        <v>1.541414814</v>
      </c>
      <c r="AC55" s="66">
        <v>0.1208</v>
      </c>
      <c r="AD55" s="66">
        <v>45.12</v>
      </c>
      <c r="AE55" s="73">
        <f t="shared" si="10"/>
        <v>1.287049878</v>
      </c>
      <c r="AF55" s="66">
        <v>1.78</v>
      </c>
      <c r="AG55" s="66">
        <v>4.75</v>
      </c>
      <c r="AH55" s="73">
        <f t="shared" si="11"/>
        <v>0.9514038004</v>
      </c>
      <c r="AI55" s="66">
        <v>0.2047</v>
      </c>
      <c r="AJ55" s="66">
        <v>37.41</v>
      </c>
      <c r="AK55" s="73">
        <f t="shared" si="12"/>
        <v>1.200347863</v>
      </c>
      <c r="AL55" s="65"/>
      <c r="AM55" s="65"/>
      <c r="AN55" s="65"/>
      <c r="AO55" s="65"/>
      <c r="AP55" s="65"/>
      <c r="AQ55" s="65"/>
      <c r="AR55" s="65"/>
      <c r="AS55" s="68"/>
      <c r="AT55" s="69"/>
    </row>
    <row r="56">
      <c r="A56" s="70" t="str">
        <f t="shared" si="1"/>
        <v>PU 3PT</v>
      </c>
      <c r="B56" s="71" t="s">
        <v>1507</v>
      </c>
      <c r="C56" s="71" t="str">
        <f t="shared" si="2"/>
        <v>James Harden</v>
      </c>
      <c r="D56" s="71" t="s">
        <v>1490</v>
      </c>
      <c r="E56" s="66">
        <v>0.7621</v>
      </c>
      <c r="F56" s="66">
        <v>6.7</v>
      </c>
      <c r="G56" s="66">
        <v>26.29</v>
      </c>
      <c r="H56" s="66">
        <v>2.06</v>
      </c>
      <c r="I56" s="66">
        <v>3.07</v>
      </c>
      <c r="J56" s="73">
        <f t="shared" si="3"/>
        <v>0.5918771009</v>
      </c>
      <c r="K56" s="66">
        <v>0.1853</v>
      </c>
      <c r="L56" s="66">
        <v>67.05</v>
      </c>
      <c r="M56" s="73">
        <f t="shared" si="4"/>
        <v>1.029348785</v>
      </c>
      <c r="N56" s="66">
        <v>1.04</v>
      </c>
      <c r="O56" s="66">
        <v>2.96</v>
      </c>
      <c r="P56" s="73">
        <f t="shared" si="5"/>
        <v>0.7999563853</v>
      </c>
      <c r="Q56" s="66">
        <v>0.1789</v>
      </c>
      <c r="R56" s="66">
        <v>35.29</v>
      </c>
      <c r="S56" s="73">
        <f t="shared" si="6"/>
        <v>0.840737669</v>
      </c>
      <c r="T56" s="66">
        <v>0.38</v>
      </c>
      <c r="U56" s="66">
        <v>0.98</v>
      </c>
      <c r="V56" s="73">
        <f t="shared" si="7"/>
        <v>0.7077211238</v>
      </c>
      <c r="W56" s="66">
        <v>0.0589</v>
      </c>
      <c r="X56" s="66">
        <v>39.29</v>
      </c>
      <c r="Y56" s="73">
        <f t="shared" si="8"/>
        <v>1.046234635</v>
      </c>
      <c r="Z56" s="66">
        <v>0.35</v>
      </c>
      <c r="AA56" s="66">
        <v>0.77</v>
      </c>
      <c r="AB56" s="73">
        <f t="shared" si="9"/>
        <v>0.423889074</v>
      </c>
      <c r="AC56" s="66">
        <v>0.0463</v>
      </c>
      <c r="AD56" s="66">
        <v>45.45</v>
      </c>
      <c r="AE56" s="73">
        <f t="shared" si="10"/>
        <v>1.296463141</v>
      </c>
      <c r="AF56" s="66">
        <v>3.52</v>
      </c>
      <c r="AG56" s="66">
        <v>8.78</v>
      </c>
      <c r="AH56" s="73">
        <f t="shared" si="11"/>
        <v>1.758594814</v>
      </c>
      <c r="AI56" s="66">
        <v>0.5305</v>
      </c>
      <c r="AJ56" s="66">
        <v>40.08</v>
      </c>
      <c r="AK56" s="73">
        <f t="shared" si="12"/>
        <v>1.28601824</v>
      </c>
      <c r="AL56" s="65"/>
      <c r="AM56" s="65"/>
      <c r="AN56" s="65"/>
      <c r="AO56" s="65"/>
      <c r="AP56" s="65"/>
      <c r="AQ56" s="65"/>
      <c r="AR56" s="65"/>
      <c r="AS56" s="68"/>
      <c r="AT56" s="69"/>
    </row>
    <row r="57">
      <c r="A57" s="70" t="str">
        <f t="shared" si="1"/>
        <v>Rim Scorer</v>
      </c>
      <c r="B57" s="71" t="s">
        <v>1508</v>
      </c>
      <c r="C57" s="71" t="str">
        <f t="shared" si="2"/>
        <v>Josh Hart</v>
      </c>
      <c r="D57" s="71" t="s">
        <v>1431</v>
      </c>
      <c r="E57" s="66">
        <v>0.7432</v>
      </c>
      <c r="F57" s="66">
        <v>5.44</v>
      </c>
      <c r="G57" s="66">
        <v>24.94</v>
      </c>
      <c r="H57" s="66">
        <v>2.46</v>
      </c>
      <c r="I57" s="66">
        <v>3.76</v>
      </c>
      <c r="J57" s="73">
        <f t="shared" si="3"/>
        <v>0.7249048532</v>
      </c>
      <c r="K57" s="66">
        <v>0.3233</v>
      </c>
      <c r="L57" s="66">
        <v>65.42</v>
      </c>
      <c r="M57" s="73">
        <f t="shared" si="4"/>
        <v>1.004325093</v>
      </c>
      <c r="N57" s="66">
        <v>0.88</v>
      </c>
      <c r="O57" s="66">
        <v>2.39</v>
      </c>
      <c r="P57" s="73">
        <f t="shared" si="5"/>
        <v>0.64591073</v>
      </c>
      <c r="Q57" s="66">
        <v>0.2054</v>
      </c>
      <c r="R57" s="66">
        <v>36.76</v>
      </c>
      <c r="S57" s="73">
        <f t="shared" si="6"/>
        <v>0.8757584787</v>
      </c>
      <c r="T57" s="66">
        <v>0.14</v>
      </c>
      <c r="U57" s="66">
        <v>0.6</v>
      </c>
      <c r="V57" s="73">
        <f t="shared" si="7"/>
        <v>0.4332986472</v>
      </c>
      <c r="W57" s="66">
        <v>0.0514</v>
      </c>
      <c r="X57" s="66">
        <v>23.53</v>
      </c>
      <c r="Y57" s="73">
        <f t="shared" si="8"/>
        <v>0.626569126</v>
      </c>
      <c r="Z57" s="66">
        <v>0.53</v>
      </c>
      <c r="AA57" s="66">
        <v>1.51</v>
      </c>
      <c r="AB57" s="73">
        <f t="shared" si="9"/>
        <v>0.8312629892</v>
      </c>
      <c r="AC57" s="66">
        <v>0.1299</v>
      </c>
      <c r="AD57" s="66">
        <v>34.88</v>
      </c>
      <c r="AE57" s="73">
        <f t="shared" si="10"/>
        <v>0.9949534516</v>
      </c>
      <c r="AF57" s="66">
        <v>0.95</v>
      </c>
      <c r="AG57" s="66">
        <v>3.37</v>
      </c>
      <c r="AH57" s="73">
        <f t="shared" si="11"/>
        <v>0.6749959595</v>
      </c>
      <c r="AI57" s="66">
        <v>0.29</v>
      </c>
      <c r="AJ57" s="66">
        <v>28.13</v>
      </c>
      <c r="AK57" s="73">
        <f t="shared" si="12"/>
        <v>0.9025871531</v>
      </c>
      <c r="AL57" s="65"/>
      <c r="AM57" s="65"/>
      <c r="AN57" s="65"/>
      <c r="AO57" s="65"/>
      <c r="AP57" s="65"/>
      <c r="AQ57" s="65"/>
      <c r="AR57" s="65"/>
      <c r="AS57" s="68"/>
      <c r="AT57" s="69"/>
    </row>
    <row r="58">
      <c r="A58" s="70" t="str">
        <f t="shared" si="1"/>
        <v>Rim Scorer</v>
      </c>
      <c r="B58" s="71" t="s">
        <v>1509</v>
      </c>
      <c r="C58" s="71" t="str">
        <f t="shared" si="2"/>
        <v>Devin Vassell</v>
      </c>
      <c r="D58" s="71" t="s">
        <v>1495</v>
      </c>
      <c r="E58" s="66">
        <v>0.6495</v>
      </c>
      <c r="F58" s="66">
        <v>9.34</v>
      </c>
      <c r="G58" s="66">
        <v>25.87</v>
      </c>
      <c r="H58" s="66">
        <v>2.97</v>
      </c>
      <c r="I58" s="66">
        <v>4.07</v>
      </c>
      <c r="J58" s="73">
        <f t="shared" si="3"/>
        <v>0.7846709448</v>
      </c>
      <c r="K58" s="66">
        <v>0.1851</v>
      </c>
      <c r="L58" s="66">
        <v>72.95</v>
      </c>
      <c r="M58" s="73">
        <f t="shared" si="4"/>
        <v>1.119925337</v>
      </c>
      <c r="N58" s="66">
        <v>1.87</v>
      </c>
      <c r="O58" s="66">
        <v>3.77</v>
      </c>
      <c r="P58" s="73">
        <f t="shared" si="5"/>
        <v>1.018863369</v>
      </c>
      <c r="Q58" s="66">
        <v>0.1715</v>
      </c>
      <c r="R58" s="66">
        <v>49.56</v>
      </c>
      <c r="S58" s="73">
        <f t="shared" si="6"/>
        <v>1.180701583</v>
      </c>
      <c r="T58" s="66">
        <v>1.7</v>
      </c>
      <c r="U58" s="66">
        <v>3.94</v>
      </c>
      <c r="V58" s="73">
        <f t="shared" si="7"/>
        <v>2.845327784</v>
      </c>
      <c r="W58" s="66">
        <v>0.1791</v>
      </c>
      <c r="X58" s="66">
        <v>43.22</v>
      </c>
      <c r="Y58" s="73">
        <f t="shared" si="8"/>
        <v>1.150884727</v>
      </c>
      <c r="Z58" s="66">
        <v>0.83</v>
      </c>
      <c r="AA58" s="66">
        <v>1.7</v>
      </c>
      <c r="AB58" s="73">
        <f t="shared" si="9"/>
        <v>0.9358589945</v>
      </c>
      <c r="AC58" s="66">
        <v>0.0774</v>
      </c>
      <c r="AD58" s="66">
        <v>49.02</v>
      </c>
      <c r="AE58" s="73">
        <f t="shared" si="10"/>
        <v>1.39829754</v>
      </c>
      <c r="AF58" s="66">
        <v>2.9</v>
      </c>
      <c r="AG58" s="66">
        <v>8.51</v>
      </c>
      <c r="AH58" s="73">
        <f t="shared" si="11"/>
        <v>1.704515019</v>
      </c>
      <c r="AI58" s="66">
        <v>0.3869</v>
      </c>
      <c r="AJ58" s="66">
        <v>34.12</v>
      </c>
      <c r="AK58" s="73">
        <f t="shared" si="12"/>
        <v>1.094783991</v>
      </c>
      <c r="AL58" s="65"/>
      <c r="AM58" s="65"/>
      <c r="AN58" s="65"/>
      <c r="AO58" s="65"/>
      <c r="AP58" s="65"/>
      <c r="AQ58" s="65"/>
      <c r="AR58" s="65"/>
      <c r="AS58" s="68"/>
      <c r="AT58" s="69"/>
    </row>
    <row r="59">
      <c r="A59" s="70" t="str">
        <f t="shared" si="1"/>
        <v>PU 3PT</v>
      </c>
      <c r="B59" s="71" t="s">
        <v>1510</v>
      </c>
      <c r="C59" s="71" t="str">
        <f t="shared" si="2"/>
        <v>Grayson Allen</v>
      </c>
      <c r="D59" s="71" t="s">
        <v>1469</v>
      </c>
      <c r="E59" s="66">
        <v>0.8595</v>
      </c>
      <c r="F59" s="66">
        <v>3.9</v>
      </c>
      <c r="G59" s="66">
        <v>25.65</v>
      </c>
      <c r="H59" s="66">
        <v>2.07</v>
      </c>
      <c r="I59" s="66">
        <v>3.11</v>
      </c>
      <c r="J59" s="73">
        <f t="shared" si="3"/>
        <v>0.5995888546</v>
      </c>
      <c r="K59" s="66">
        <v>0.2432</v>
      </c>
      <c r="L59" s="66">
        <v>66.67</v>
      </c>
      <c r="M59" s="73">
        <f t="shared" si="4"/>
        <v>1.023515041</v>
      </c>
      <c r="N59" s="66">
        <v>0.66</v>
      </c>
      <c r="O59" s="66">
        <v>1.69</v>
      </c>
      <c r="P59" s="73">
        <f t="shared" si="5"/>
        <v>0.4567318551</v>
      </c>
      <c r="Q59" s="66">
        <v>0.1324</v>
      </c>
      <c r="R59" s="66">
        <v>38.78</v>
      </c>
      <c r="S59" s="73">
        <f t="shared" si="6"/>
        <v>0.9238823124</v>
      </c>
      <c r="T59" s="66">
        <v>0.0</v>
      </c>
      <c r="U59" s="66">
        <v>0.1</v>
      </c>
      <c r="V59" s="73">
        <f t="shared" si="7"/>
        <v>0.07221644121</v>
      </c>
      <c r="W59" s="66">
        <v>0.0081</v>
      </c>
      <c r="X59" s="66">
        <v>0.0</v>
      </c>
      <c r="Y59" s="73">
        <f t="shared" si="8"/>
        <v>0</v>
      </c>
      <c r="Z59" s="66">
        <v>1.31</v>
      </c>
      <c r="AA59" s="66">
        <v>2.28</v>
      </c>
      <c r="AB59" s="73">
        <f t="shared" si="9"/>
        <v>1.255152063</v>
      </c>
      <c r="AC59" s="66">
        <v>0.1784</v>
      </c>
      <c r="AD59" s="66">
        <v>57.58</v>
      </c>
      <c r="AE59" s="73">
        <f t="shared" si="10"/>
        <v>1.642471896</v>
      </c>
      <c r="AF59" s="66">
        <v>2.59</v>
      </c>
      <c r="AG59" s="66">
        <v>5.6</v>
      </c>
      <c r="AH59" s="73">
        <f t="shared" si="11"/>
        <v>1.121655007</v>
      </c>
      <c r="AI59" s="66">
        <v>0.4378</v>
      </c>
      <c r="AJ59" s="66">
        <v>46.3</v>
      </c>
      <c r="AK59" s="73">
        <f t="shared" si="12"/>
        <v>1.485594923</v>
      </c>
      <c r="AL59" s="65"/>
      <c r="AM59" s="65"/>
      <c r="AN59" s="65"/>
      <c r="AO59" s="65"/>
      <c r="AP59" s="65"/>
      <c r="AQ59" s="65"/>
      <c r="AR59" s="65"/>
      <c r="AS59" s="68"/>
      <c r="AT59" s="69"/>
    </row>
    <row r="60">
      <c r="A60" s="70" t="str">
        <f t="shared" si="1"/>
        <v>Rim Scorer</v>
      </c>
      <c r="B60" s="71" t="s">
        <v>1511</v>
      </c>
      <c r="C60" s="71" t="str">
        <f t="shared" si="2"/>
        <v>Aaron Gordon</v>
      </c>
      <c r="D60" s="71" t="s">
        <v>1459</v>
      </c>
      <c r="E60" s="66">
        <v>0.8265</v>
      </c>
      <c r="F60" s="66">
        <v>3.27</v>
      </c>
      <c r="G60" s="66">
        <v>25.31</v>
      </c>
      <c r="H60" s="66">
        <v>7.08</v>
      </c>
      <c r="I60" s="66">
        <v>9.95</v>
      </c>
      <c r="J60" s="73">
        <f t="shared" si="3"/>
        <v>1.918298747</v>
      </c>
      <c r="K60" s="66">
        <v>0.6416</v>
      </c>
      <c r="L60" s="66">
        <v>71.17</v>
      </c>
      <c r="M60" s="73">
        <f t="shared" si="4"/>
        <v>1.092598852</v>
      </c>
      <c r="N60" s="66">
        <v>0.32</v>
      </c>
      <c r="O60" s="66">
        <v>1.95</v>
      </c>
      <c r="P60" s="73">
        <f t="shared" si="5"/>
        <v>0.5269982944</v>
      </c>
      <c r="Q60" s="66">
        <v>0.1256</v>
      </c>
      <c r="R60" s="66">
        <v>16.36</v>
      </c>
      <c r="S60" s="73">
        <f t="shared" si="6"/>
        <v>0.3897554056</v>
      </c>
      <c r="T60" s="66">
        <v>0.14</v>
      </c>
      <c r="U60" s="66">
        <v>0.74</v>
      </c>
      <c r="V60" s="73">
        <f t="shared" si="7"/>
        <v>0.5344016649</v>
      </c>
      <c r="W60" s="66">
        <v>0.0479</v>
      </c>
      <c r="X60" s="66">
        <v>19.05</v>
      </c>
      <c r="Y60" s="73">
        <f t="shared" si="8"/>
        <v>0.5072733468</v>
      </c>
      <c r="Z60" s="66">
        <v>0.43</v>
      </c>
      <c r="AA60" s="66">
        <v>1.1</v>
      </c>
      <c r="AB60" s="73">
        <f t="shared" si="9"/>
        <v>0.60555582</v>
      </c>
      <c r="AC60" s="66">
        <v>0.0708</v>
      </c>
      <c r="AD60" s="66">
        <v>38.71</v>
      </c>
      <c r="AE60" s="73">
        <f t="shared" si="10"/>
        <v>1.104204361</v>
      </c>
      <c r="AF60" s="66">
        <v>0.46</v>
      </c>
      <c r="AG60" s="66">
        <v>1.77</v>
      </c>
      <c r="AH60" s="73">
        <f t="shared" si="11"/>
        <v>0.3545231004</v>
      </c>
      <c r="AI60" s="66">
        <v>0.1142</v>
      </c>
      <c r="AJ60" s="66">
        <v>26.0</v>
      </c>
      <c r="AK60" s="73">
        <f t="shared" si="12"/>
        <v>0.8342433694</v>
      </c>
      <c r="AL60" s="65"/>
      <c r="AM60" s="65"/>
      <c r="AN60" s="65"/>
      <c r="AO60" s="65"/>
      <c r="AP60" s="65"/>
      <c r="AQ60" s="65"/>
      <c r="AR60" s="65"/>
      <c r="AS60" s="68"/>
      <c r="AT60" s="69"/>
    </row>
    <row r="61">
      <c r="A61" s="70" t="str">
        <f t="shared" si="1"/>
        <v>Rim Scorer</v>
      </c>
      <c r="B61" s="71" t="s">
        <v>1512</v>
      </c>
      <c r="C61" s="71" t="str">
        <f t="shared" si="2"/>
        <v>Jalen Williams</v>
      </c>
      <c r="D61" s="71" t="s">
        <v>1453</v>
      </c>
      <c r="E61" s="66">
        <v>0.5638</v>
      </c>
      <c r="F61" s="66">
        <v>7.05</v>
      </c>
      <c r="G61" s="66">
        <v>25.68</v>
      </c>
      <c r="H61" s="66">
        <v>4.59</v>
      </c>
      <c r="I61" s="66">
        <v>6.66</v>
      </c>
      <c r="J61" s="73">
        <f t="shared" si="3"/>
        <v>1.284007001</v>
      </c>
      <c r="K61" s="66">
        <v>0.3289</v>
      </c>
      <c r="L61" s="66">
        <v>68.88</v>
      </c>
      <c r="M61" s="73">
        <f t="shared" si="4"/>
        <v>1.057442868</v>
      </c>
      <c r="N61" s="66">
        <v>3.06</v>
      </c>
      <c r="O61" s="66">
        <v>6.39</v>
      </c>
      <c r="P61" s="73">
        <f t="shared" si="5"/>
        <v>1.726932872</v>
      </c>
      <c r="Q61" s="66">
        <v>0.3154</v>
      </c>
      <c r="R61" s="66">
        <v>47.87</v>
      </c>
      <c r="S61" s="73">
        <f t="shared" si="6"/>
        <v>1.140439564</v>
      </c>
      <c r="T61" s="66">
        <v>1.12</v>
      </c>
      <c r="U61" s="66">
        <v>2.45</v>
      </c>
      <c r="V61" s="73">
        <f t="shared" si="7"/>
        <v>1.76930281</v>
      </c>
      <c r="W61" s="66">
        <v>0.1208</v>
      </c>
      <c r="X61" s="66">
        <v>45.83</v>
      </c>
      <c r="Y61" s="73">
        <f t="shared" si="8"/>
        <v>1.22038517</v>
      </c>
      <c r="Z61" s="66">
        <v>0.31</v>
      </c>
      <c r="AA61" s="66">
        <v>0.58</v>
      </c>
      <c r="AB61" s="73">
        <f t="shared" si="9"/>
        <v>0.3192930687</v>
      </c>
      <c r="AC61" s="66">
        <v>0.0285</v>
      </c>
      <c r="AD61" s="66">
        <v>52.94</v>
      </c>
      <c r="AE61" s="73">
        <f t="shared" si="10"/>
        <v>1.510115703</v>
      </c>
      <c r="AF61" s="66">
        <v>1.83</v>
      </c>
      <c r="AG61" s="66">
        <v>4.18</v>
      </c>
      <c r="AH61" s="73">
        <f t="shared" si="11"/>
        <v>0.8372353444</v>
      </c>
      <c r="AI61" s="66">
        <v>0.2064</v>
      </c>
      <c r="AJ61" s="66">
        <v>43.9</v>
      </c>
      <c r="AK61" s="73">
        <f t="shared" si="12"/>
        <v>1.408587843</v>
      </c>
      <c r="AL61" s="65"/>
      <c r="AM61" s="65"/>
      <c r="AN61" s="65"/>
      <c r="AO61" s="65"/>
      <c r="AP61" s="65"/>
      <c r="AQ61" s="65"/>
      <c r="AR61" s="65"/>
      <c r="AS61" s="68"/>
      <c r="AT61" s="69"/>
    </row>
    <row r="62">
      <c r="A62" s="70" t="str">
        <f t="shared" si="1"/>
        <v>Rim Scorer</v>
      </c>
      <c r="B62" s="71" t="s">
        <v>1513</v>
      </c>
      <c r="C62" s="71" t="str">
        <f t="shared" si="2"/>
        <v>OG Anunoby</v>
      </c>
      <c r="D62" s="71" t="s">
        <v>1431</v>
      </c>
      <c r="E62" s="66">
        <v>0.8155</v>
      </c>
      <c r="F62" s="66">
        <v>4.76</v>
      </c>
      <c r="G62" s="66">
        <v>24.68</v>
      </c>
      <c r="H62" s="66">
        <v>4.05</v>
      </c>
      <c r="I62" s="66">
        <v>5.7</v>
      </c>
      <c r="J62" s="73">
        <f t="shared" si="3"/>
        <v>1.09892491</v>
      </c>
      <c r="K62" s="66">
        <v>0.3396</v>
      </c>
      <c r="L62" s="66">
        <v>70.99</v>
      </c>
      <c r="M62" s="73">
        <f t="shared" si="4"/>
        <v>1.0898355</v>
      </c>
      <c r="N62" s="66">
        <v>0.77</v>
      </c>
      <c r="O62" s="66">
        <v>2.18</v>
      </c>
      <c r="P62" s="73">
        <f t="shared" si="5"/>
        <v>0.5891570675</v>
      </c>
      <c r="Q62" s="66">
        <v>0.13</v>
      </c>
      <c r="R62" s="66">
        <v>35.48</v>
      </c>
      <c r="S62" s="73">
        <f t="shared" si="6"/>
        <v>0.8452641682</v>
      </c>
      <c r="T62" s="66">
        <v>0.49</v>
      </c>
      <c r="U62" s="66">
        <v>0.91</v>
      </c>
      <c r="V62" s="73">
        <f t="shared" si="7"/>
        <v>0.657169615</v>
      </c>
      <c r="W62" s="66">
        <v>0.0545</v>
      </c>
      <c r="X62" s="66">
        <v>53.85</v>
      </c>
      <c r="Y62" s="73">
        <f t="shared" si="8"/>
        <v>1.433945917</v>
      </c>
      <c r="Z62" s="66">
        <v>1.72</v>
      </c>
      <c r="AA62" s="66">
        <v>3.9</v>
      </c>
      <c r="AB62" s="73">
        <f t="shared" si="9"/>
        <v>2.146970634</v>
      </c>
      <c r="AC62" s="66">
        <v>0.2327</v>
      </c>
      <c r="AD62" s="66">
        <v>44.14</v>
      </c>
      <c r="AE62" s="73">
        <f t="shared" si="10"/>
        <v>1.259095337</v>
      </c>
      <c r="AF62" s="66">
        <v>1.3</v>
      </c>
      <c r="AG62" s="66">
        <v>4.08</v>
      </c>
      <c r="AH62" s="73">
        <f t="shared" si="11"/>
        <v>0.8172057907</v>
      </c>
      <c r="AI62" s="66">
        <v>0.2432</v>
      </c>
      <c r="AJ62" s="66">
        <v>31.9</v>
      </c>
      <c r="AK62" s="73">
        <f t="shared" si="12"/>
        <v>1.023552442</v>
      </c>
      <c r="AL62" s="65"/>
      <c r="AM62" s="65"/>
      <c r="AN62" s="65"/>
      <c r="AO62" s="65"/>
      <c r="AP62" s="65"/>
      <c r="AQ62" s="65"/>
      <c r="AR62" s="65"/>
      <c r="AS62" s="68"/>
      <c r="AT62" s="69"/>
    </row>
    <row r="63">
      <c r="A63" s="70" t="str">
        <f t="shared" si="1"/>
        <v>PU 3PT</v>
      </c>
      <c r="B63" s="71" t="s">
        <v>1514</v>
      </c>
      <c r="C63" s="71" t="str">
        <f t="shared" si="2"/>
        <v>Spencer Dinwiddie</v>
      </c>
      <c r="D63" s="71" t="s">
        <v>1443</v>
      </c>
      <c r="E63" s="66">
        <v>0.7537</v>
      </c>
      <c r="F63" s="66">
        <v>6.01</v>
      </c>
      <c r="G63" s="66">
        <v>25.85</v>
      </c>
      <c r="H63" s="66">
        <v>1.97</v>
      </c>
      <c r="I63" s="66">
        <v>3.28</v>
      </c>
      <c r="J63" s="73">
        <f t="shared" si="3"/>
        <v>0.6323638081</v>
      </c>
      <c r="K63" s="66">
        <v>0.1942</v>
      </c>
      <c r="L63" s="66">
        <v>60.22</v>
      </c>
      <c r="M63" s="73">
        <f t="shared" si="4"/>
        <v>0.9244949117</v>
      </c>
      <c r="N63" s="66">
        <v>1.48</v>
      </c>
      <c r="O63" s="66">
        <v>3.63</v>
      </c>
      <c r="P63" s="73">
        <f t="shared" si="5"/>
        <v>0.9810275941</v>
      </c>
      <c r="Q63" s="66">
        <v>0.215</v>
      </c>
      <c r="R63" s="66">
        <v>40.78</v>
      </c>
      <c r="S63" s="73">
        <f t="shared" si="6"/>
        <v>0.9715296725</v>
      </c>
      <c r="T63" s="66">
        <v>0.11</v>
      </c>
      <c r="U63" s="66">
        <v>0.53</v>
      </c>
      <c r="V63" s="73">
        <f t="shared" si="7"/>
        <v>0.3827471384</v>
      </c>
      <c r="W63" s="66">
        <v>0.0313</v>
      </c>
      <c r="X63" s="66">
        <v>20.0</v>
      </c>
      <c r="Y63" s="73">
        <f t="shared" si="8"/>
        <v>0.5325704428</v>
      </c>
      <c r="Z63" s="66">
        <v>0.95</v>
      </c>
      <c r="AA63" s="66">
        <v>2.01</v>
      </c>
      <c r="AB63" s="73">
        <f t="shared" si="9"/>
        <v>1.106515635</v>
      </c>
      <c r="AC63" s="66">
        <v>0.119</v>
      </c>
      <c r="AD63" s="66">
        <v>47.37</v>
      </c>
      <c r="AE63" s="73">
        <f t="shared" si="10"/>
        <v>1.351231221</v>
      </c>
      <c r="AF63" s="66">
        <v>2.11</v>
      </c>
      <c r="AG63" s="66">
        <v>7.43</v>
      </c>
      <c r="AH63" s="73">
        <f t="shared" si="11"/>
        <v>1.488195839</v>
      </c>
      <c r="AI63" s="66">
        <v>0.4405</v>
      </c>
      <c r="AJ63" s="66">
        <v>28.44</v>
      </c>
      <c r="AK63" s="73">
        <f t="shared" si="12"/>
        <v>0.912533901</v>
      </c>
      <c r="AL63" s="65"/>
      <c r="AM63" s="65"/>
      <c r="AN63" s="65"/>
      <c r="AO63" s="65"/>
      <c r="AP63" s="65"/>
      <c r="AQ63" s="65"/>
      <c r="AR63" s="65"/>
      <c r="AS63" s="68"/>
      <c r="AT63" s="69"/>
    </row>
    <row r="64">
      <c r="A64" s="70" t="str">
        <f t="shared" si="1"/>
        <v>Rim Scorer</v>
      </c>
      <c r="B64" s="71" t="s">
        <v>1515</v>
      </c>
      <c r="C64" s="71" t="str">
        <f t="shared" si="2"/>
        <v>Keldon Johnson</v>
      </c>
      <c r="D64" s="71" t="s">
        <v>1495</v>
      </c>
      <c r="E64" s="66">
        <v>0.7463</v>
      </c>
      <c r="F64" s="66">
        <v>4.62</v>
      </c>
      <c r="G64" s="66">
        <v>25.36</v>
      </c>
      <c r="H64" s="66">
        <v>4.55</v>
      </c>
      <c r="I64" s="66">
        <v>7.37</v>
      </c>
      <c r="J64" s="73">
        <f t="shared" si="3"/>
        <v>1.42089063</v>
      </c>
      <c r="K64" s="66">
        <v>0.3584</v>
      </c>
      <c r="L64" s="66">
        <v>61.64</v>
      </c>
      <c r="M64" s="73">
        <f t="shared" si="4"/>
        <v>0.9462946921</v>
      </c>
      <c r="N64" s="66">
        <v>1.75</v>
      </c>
      <c r="O64" s="66">
        <v>4.44</v>
      </c>
      <c r="P64" s="73">
        <f t="shared" si="5"/>
        <v>1.199934578</v>
      </c>
      <c r="Q64" s="66">
        <v>0.216</v>
      </c>
      <c r="R64" s="66">
        <v>39.39</v>
      </c>
      <c r="S64" s="73">
        <f t="shared" si="6"/>
        <v>0.9384147572</v>
      </c>
      <c r="T64" s="66">
        <v>0.3</v>
      </c>
      <c r="U64" s="66">
        <v>0.77</v>
      </c>
      <c r="V64" s="73">
        <f t="shared" si="7"/>
        <v>0.5560665973</v>
      </c>
      <c r="W64" s="66">
        <v>0.0376</v>
      </c>
      <c r="X64" s="66">
        <v>39.13</v>
      </c>
      <c r="Y64" s="73">
        <f t="shared" si="8"/>
        <v>1.041974071</v>
      </c>
      <c r="Z64" s="66">
        <v>0.84</v>
      </c>
      <c r="AA64" s="66">
        <v>2.42</v>
      </c>
      <c r="AB64" s="73">
        <f t="shared" si="9"/>
        <v>1.332222804</v>
      </c>
      <c r="AC64" s="66">
        <v>0.1178</v>
      </c>
      <c r="AD64" s="66">
        <v>34.72</v>
      </c>
      <c r="AE64" s="73">
        <f t="shared" si="10"/>
        <v>0.9903894449</v>
      </c>
      <c r="AF64" s="66">
        <v>1.89</v>
      </c>
      <c r="AG64" s="66">
        <v>5.56</v>
      </c>
      <c r="AH64" s="73">
        <f t="shared" si="11"/>
        <v>1.113643185</v>
      </c>
      <c r="AI64" s="66">
        <v>0.27</v>
      </c>
      <c r="AJ64" s="66">
        <v>33.94</v>
      </c>
      <c r="AK64" s="73">
        <f t="shared" si="12"/>
        <v>1.08900846</v>
      </c>
      <c r="AL64" s="65"/>
      <c r="AM64" s="65"/>
      <c r="AN64" s="65"/>
      <c r="AO64" s="65"/>
      <c r="AP64" s="65"/>
      <c r="AQ64" s="65"/>
      <c r="AR64" s="65"/>
      <c r="AS64" s="68"/>
      <c r="AT64" s="69"/>
    </row>
    <row r="65">
      <c r="A65" s="70" t="str">
        <f t="shared" si="1"/>
        <v>PU 3PT</v>
      </c>
      <c r="B65" s="71" t="s">
        <v>1516</v>
      </c>
      <c r="C65" s="71" t="str">
        <f t="shared" si="2"/>
        <v>Tim Hardaway Jr.</v>
      </c>
      <c r="D65" s="71" t="s">
        <v>1476</v>
      </c>
      <c r="E65" s="66">
        <v>0.7206</v>
      </c>
      <c r="F65" s="66">
        <v>10.22</v>
      </c>
      <c r="G65" s="66">
        <v>25.67</v>
      </c>
      <c r="H65" s="66">
        <v>1.92</v>
      </c>
      <c r="I65" s="66">
        <v>2.74</v>
      </c>
      <c r="J65" s="73">
        <f t="shared" si="3"/>
        <v>0.5282551324</v>
      </c>
      <c r="K65" s="66">
        <v>0.1176</v>
      </c>
      <c r="L65" s="66">
        <v>70.0</v>
      </c>
      <c r="M65" s="73">
        <f t="shared" si="4"/>
        <v>1.074637061</v>
      </c>
      <c r="N65" s="66">
        <v>1.17</v>
      </c>
      <c r="O65" s="66">
        <v>3.19</v>
      </c>
      <c r="P65" s="73">
        <f t="shared" si="5"/>
        <v>0.8621151585</v>
      </c>
      <c r="Q65" s="66">
        <v>0.1368</v>
      </c>
      <c r="R65" s="66">
        <v>36.56</v>
      </c>
      <c r="S65" s="73">
        <f t="shared" si="6"/>
        <v>0.8709937427</v>
      </c>
      <c r="T65" s="66">
        <v>1.58</v>
      </c>
      <c r="U65" s="66">
        <v>3.33</v>
      </c>
      <c r="V65" s="73">
        <f t="shared" si="7"/>
        <v>2.404807492</v>
      </c>
      <c r="W65" s="66">
        <v>0.1426</v>
      </c>
      <c r="X65" s="66">
        <v>47.42</v>
      </c>
      <c r="Y65" s="73">
        <f t="shared" si="8"/>
        <v>1.26272452</v>
      </c>
      <c r="Z65" s="66">
        <v>1.3</v>
      </c>
      <c r="AA65" s="66">
        <v>3.22</v>
      </c>
      <c r="AB65" s="73">
        <f t="shared" si="9"/>
        <v>1.772627037</v>
      </c>
      <c r="AC65" s="66">
        <v>0.1382</v>
      </c>
      <c r="AD65" s="66">
        <v>40.43</v>
      </c>
      <c r="AE65" s="73">
        <f t="shared" si="10"/>
        <v>1.153267433</v>
      </c>
      <c r="AF65" s="66">
        <v>3.88</v>
      </c>
      <c r="AG65" s="66">
        <v>10.84</v>
      </c>
      <c r="AH65" s="73">
        <f t="shared" si="11"/>
        <v>2.17120362</v>
      </c>
      <c r="AI65" s="66">
        <v>0.4647</v>
      </c>
      <c r="AJ65" s="66">
        <v>35.76</v>
      </c>
      <c r="AK65" s="73">
        <f t="shared" si="12"/>
        <v>1.147405496</v>
      </c>
      <c r="AL65" s="65"/>
      <c r="AM65" s="65"/>
      <c r="AN65" s="65"/>
      <c r="AO65" s="65"/>
      <c r="AP65" s="65"/>
      <c r="AQ65" s="65"/>
      <c r="AR65" s="65"/>
      <c r="AS65" s="68"/>
      <c r="AT65" s="69"/>
    </row>
    <row r="66">
      <c r="A66" s="70" t="str">
        <f t="shared" si="1"/>
        <v>PU 3PT</v>
      </c>
      <c r="B66" s="71" t="s">
        <v>1517</v>
      </c>
      <c r="C66" s="71" t="str">
        <f t="shared" si="2"/>
        <v>Malik Beasley</v>
      </c>
      <c r="D66" s="71" t="s">
        <v>1447</v>
      </c>
      <c r="E66" s="66">
        <v>0.8254</v>
      </c>
      <c r="F66" s="66">
        <v>7.55</v>
      </c>
      <c r="G66" s="66">
        <v>25.12</v>
      </c>
      <c r="H66" s="66">
        <v>0.92</v>
      </c>
      <c r="I66" s="66">
        <v>1.42</v>
      </c>
      <c r="J66" s="73">
        <f t="shared" si="3"/>
        <v>0.2737672584</v>
      </c>
      <c r="K66" s="66">
        <v>0.1047</v>
      </c>
      <c r="L66" s="66">
        <v>64.29</v>
      </c>
      <c r="M66" s="73">
        <f t="shared" si="4"/>
        <v>0.9869773809</v>
      </c>
      <c r="N66" s="66">
        <v>0.88</v>
      </c>
      <c r="O66" s="66">
        <v>1.63</v>
      </c>
      <c r="P66" s="73">
        <f t="shared" si="5"/>
        <v>0.440516523</v>
      </c>
      <c r="Q66" s="66">
        <v>0.1197</v>
      </c>
      <c r="R66" s="66">
        <v>54.17</v>
      </c>
      <c r="S66" s="73">
        <f t="shared" si="6"/>
        <v>1.290528748</v>
      </c>
      <c r="T66" s="66">
        <v>0.24</v>
      </c>
      <c r="U66" s="66">
        <v>0.75</v>
      </c>
      <c r="V66" s="73">
        <f t="shared" si="7"/>
        <v>0.5416233091</v>
      </c>
      <c r="W66" s="66">
        <v>0.0549</v>
      </c>
      <c r="X66" s="66">
        <v>31.82</v>
      </c>
      <c r="Y66" s="73">
        <f t="shared" si="8"/>
        <v>0.8473195745</v>
      </c>
      <c r="Z66" s="66">
        <v>2.14</v>
      </c>
      <c r="AA66" s="66">
        <v>4.1</v>
      </c>
      <c r="AB66" s="73">
        <f t="shared" si="9"/>
        <v>2.257071693</v>
      </c>
      <c r="AC66" s="66">
        <v>0.3017</v>
      </c>
      <c r="AD66" s="66">
        <v>52.07</v>
      </c>
      <c r="AE66" s="73">
        <f t="shared" si="10"/>
        <v>1.485298917</v>
      </c>
      <c r="AF66" s="66">
        <v>2.24</v>
      </c>
      <c r="AG66" s="66">
        <v>5.69</v>
      </c>
      <c r="AH66" s="73">
        <f t="shared" si="11"/>
        <v>1.139681605</v>
      </c>
      <c r="AI66" s="66">
        <v>0.419</v>
      </c>
      <c r="AJ66" s="66">
        <v>39.29</v>
      </c>
      <c r="AK66" s="73">
        <f t="shared" si="12"/>
        <v>1.260670076</v>
      </c>
      <c r="AL66" s="65"/>
      <c r="AM66" s="65"/>
      <c r="AN66" s="65"/>
      <c r="AO66" s="65"/>
      <c r="AP66" s="65"/>
      <c r="AQ66" s="65"/>
      <c r="AR66" s="65"/>
      <c r="AS66" s="68"/>
      <c r="AT66" s="69"/>
    </row>
    <row r="67">
      <c r="A67" s="70" t="str">
        <f t="shared" si="1"/>
        <v>Mid Range Weirdo</v>
      </c>
      <c r="B67" s="71" t="s">
        <v>1518</v>
      </c>
      <c r="C67" s="71" t="str">
        <f t="shared" si="2"/>
        <v>Tyus Jones</v>
      </c>
      <c r="D67" s="71" t="s">
        <v>1481</v>
      </c>
      <c r="E67" s="66">
        <v>0.5385</v>
      </c>
      <c r="F67" s="66">
        <v>7.96</v>
      </c>
      <c r="G67" s="66">
        <v>25.61</v>
      </c>
      <c r="H67" s="66">
        <v>1.97</v>
      </c>
      <c r="I67" s="66">
        <v>2.99</v>
      </c>
      <c r="J67" s="73">
        <f t="shared" si="3"/>
        <v>0.5764535934</v>
      </c>
      <c r="K67" s="66">
        <v>0.1781</v>
      </c>
      <c r="L67" s="66">
        <v>65.91</v>
      </c>
      <c r="M67" s="73">
        <f t="shared" si="4"/>
        <v>1.011847553</v>
      </c>
      <c r="N67" s="66">
        <v>3.27</v>
      </c>
      <c r="O67" s="66">
        <v>6.46</v>
      </c>
      <c r="P67" s="73">
        <f t="shared" si="5"/>
        <v>1.74585076</v>
      </c>
      <c r="Q67" s="66">
        <v>0.3846</v>
      </c>
      <c r="R67" s="66">
        <v>50.53</v>
      </c>
      <c r="S67" s="73">
        <f t="shared" si="6"/>
        <v>1.203810553</v>
      </c>
      <c r="T67" s="66">
        <v>0.61</v>
      </c>
      <c r="U67" s="66">
        <v>1.29</v>
      </c>
      <c r="V67" s="73">
        <f t="shared" si="7"/>
        <v>0.9315920916</v>
      </c>
      <c r="W67" s="66">
        <v>0.0769</v>
      </c>
      <c r="X67" s="66">
        <v>47.37</v>
      </c>
      <c r="Y67" s="73">
        <f t="shared" si="8"/>
        <v>1.261393094</v>
      </c>
      <c r="Z67" s="66">
        <v>0.78</v>
      </c>
      <c r="AA67" s="66">
        <v>1.74</v>
      </c>
      <c r="AB67" s="73">
        <f t="shared" si="9"/>
        <v>0.9578792061</v>
      </c>
      <c r="AC67" s="66">
        <v>0.1032</v>
      </c>
      <c r="AD67" s="66">
        <v>45.1</v>
      </c>
      <c r="AE67" s="73">
        <f t="shared" si="10"/>
        <v>1.286479377</v>
      </c>
      <c r="AF67" s="66">
        <v>1.63</v>
      </c>
      <c r="AG67" s="66">
        <v>4.32</v>
      </c>
      <c r="AH67" s="73">
        <f t="shared" si="11"/>
        <v>0.8652767195</v>
      </c>
      <c r="AI67" s="66">
        <v>0.2571</v>
      </c>
      <c r="AJ67" s="66">
        <v>37.8</v>
      </c>
      <c r="AK67" s="73">
        <f t="shared" si="12"/>
        <v>1.212861514</v>
      </c>
      <c r="AL67" s="65"/>
      <c r="AM67" s="65"/>
      <c r="AN67" s="65"/>
      <c r="AO67" s="65"/>
      <c r="AP67" s="65"/>
      <c r="AQ67" s="65"/>
      <c r="AR67" s="65"/>
      <c r="AS67" s="68"/>
      <c r="AT67" s="69"/>
    </row>
    <row r="68">
      <c r="A68" s="70" t="str">
        <f t="shared" si="1"/>
        <v>PU 3PT</v>
      </c>
      <c r="B68" s="71" t="s">
        <v>1519</v>
      </c>
      <c r="C68" s="71" t="str">
        <f t="shared" si="2"/>
        <v>Klay Thompson</v>
      </c>
      <c r="D68" s="71" t="s">
        <v>1500</v>
      </c>
      <c r="E68" s="66">
        <v>0.6734</v>
      </c>
      <c r="F68" s="66">
        <v>11.43</v>
      </c>
      <c r="G68" s="66">
        <v>26.16</v>
      </c>
      <c r="H68" s="66">
        <v>1.07</v>
      </c>
      <c r="I68" s="66">
        <v>1.46</v>
      </c>
      <c r="J68" s="73">
        <f t="shared" si="3"/>
        <v>0.2814790121</v>
      </c>
      <c r="K68" s="66">
        <v>0.0638</v>
      </c>
      <c r="L68" s="66">
        <v>73.17</v>
      </c>
      <c r="M68" s="73">
        <f t="shared" si="4"/>
        <v>1.123302768</v>
      </c>
      <c r="N68" s="66">
        <v>1.46</v>
      </c>
      <c r="O68" s="66">
        <v>3.84</v>
      </c>
      <c r="P68" s="73">
        <f t="shared" si="5"/>
        <v>1.037781257</v>
      </c>
      <c r="Q68" s="66">
        <v>0.168</v>
      </c>
      <c r="R68" s="66">
        <v>37.96</v>
      </c>
      <c r="S68" s="73">
        <f t="shared" si="6"/>
        <v>0.9043468948</v>
      </c>
      <c r="T68" s="66">
        <v>1.71</v>
      </c>
      <c r="U68" s="66">
        <v>3.62</v>
      </c>
      <c r="V68" s="73">
        <f t="shared" si="7"/>
        <v>2.614235172</v>
      </c>
      <c r="W68" s="66">
        <v>0.1586</v>
      </c>
      <c r="X68" s="66">
        <v>47.06</v>
      </c>
      <c r="Y68" s="73">
        <f t="shared" si="8"/>
        <v>1.253138252</v>
      </c>
      <c r="Z68" s="66">
        <v>0.67</v>
      </c>
      <c r="AA68" s="66">
        <v>1.81</v>
      </c>
      <c r="AB68" s="73">
        <f t="shared" si="9"/>
        <v>0.9964145765</v>
      </c>
      <c r="AC68" s="66">
        <v>0.0793</v>
      </c>
      <c r="AD68" s="66">
        <v>37.25</v>
      </c>
      <c r="AE68" s="73">
        <f t="shared" si="10"/>
        <v>1.0625578</v>
      </c>
      <c r="AF68" s="66">
        <v>4.55</v>
      </c>
      <c r="AG68" s="66">
        <v>12.11</v>
      </c>
      <c r="AH68" s="73">
        <f t="shared" si="11"/>
        <v>2.425578952</v>
      </c>
      <c r="AI68" s="66">
        <v>0.5303</v>
      </c>
      <c r="AJ68" s="66">
        <v>37.54</v>
      </c>
      <c r="AK68" s="73">
        <f t="shared" si="12"/>
        <v>1.20451908</v>
      </c>
      <c r="AL68" s="65"/>
      <c r="AM68" s="65"/>
      <c r="AN68" s="65"/>
      <c r="AO68" s="65"/>
      <c r="AP68" s="65"/>
      <c r="AQ68" s="65"/>
      <c r="AR68" s="65"/>
      <c r="AS68" s="68"/>
      <c r="AT68" s="69"/>
    </row>
    <row r="69">
      <c r="A69" s="70" t="str">
        <f t="shared" si="1"/>
        <v>Mid Range Weirdo</v>
      </c>
      <c r="B69" s="71" t="s">
        <v>1520</v>
      </c>
      <c r="C69" s="71" t="str">
        <f t="shared" si="2"/>
        <v>Bam Adebayo</v>
      </c>
      <c r="D69" s="71" t="s">
        <v>1521</v>
      </c>
      <c r="E69" s="66">
        <v>0.2944</v>
      </c>
      <c r="F69" s="66">
        <v>8.39</v>
      </c>
      <c r="G69" s="66">
        <v>26.11</v>
      </c>
      <c r="H69" s="66">
        <v>4.27</v>
      </c>
      <c r="I69" s="66">
        <v>6.0</v>
      </c>
      <c r="J69" s="73">
        <f t="shared" si="3"/>
        <v>1.156763064</v>
      </c>
      <c r="K69" s="66">
        <v>0.2758</v>
      </c>
      <c r="L69" s="66">
        <v>71.17</v>
      </c>
      <c r="M69" s="73">
        <f t="shared" si="4"/>
        <v>1.092598852</v>
      </c>
      <c r="N69" s="66">
        <v>5.19</v>
      </c>
      <c r="O69" s="66">
        <v>11.15</v>
      </c>
      <c r="P69" s="73">
        <f t="shared" si="5"/>
        <v>3.013349222</v>
      </c>
      <c r="Q69" s="66">
        <v>0.5127</v>
      </c>
      <c r="R69" s="66">
        <v>46.53</v>
      </c>
      <c r="S69" s="73">
        <f t="shared" si="6"/>
        <v>1.108515833</v>
      </c>
      <c r="T69" s="66">
        <v>1.44</v>
      </c>
      <c r="U69" s="66">
        <v>4.2</v>
      </c>
      <c r="V69" s="73">
        <f t="shared" si="7"/>
        <v>3.033090531</v>
      </c>
      <c r="W69" s="66">
        <v>0.1929</v>
      </c>
      <c r="X69" s="66">
        <v>34.21</v>
      </c>
      <c r="Y69" s="73">
        <f t="shared" si="8"/>
        <v>0.9109617424</v>
      </c>
      <c r="Z69" s="66">
        <v>0.0</v>
      </c>
      <c r="AA69" s="66">
        <v>0.0</v>
      </c>
      <c r="AB69" s="73">
        <f t="shared" si="9"/>
        <v>0</v>
      </c>
      <c r="AC69" s="66">
        <v>0.0</v>
      </c>
      <c r="AD69" s="66">
        <v>0.0</v>
      </c>
      <c r="AE69" s="73">
        <f t="shared" si="10"/>
        <v>0</v>
      </c>
      <c r="AF69" s="66">
        <v>0.04</v>
      </c>
      <c r="AG69" s="66">
        <v>0.4</v>
      </c>
      <c r="AH69" s="73">
        <f t="shared" si="11"/>
        <v>0.08011821477</v>
      </c>
      <c r="AI69" s="66">
        <v>0.0186</v>
      </c>
      <c r="AJ69" s="66">
        <v>9.09</v>
      </c>
      <c r="AK69" s="73">
        <f t="shared" si="12"/>
        <v>0.2916643164</v>
      </c>
      <c r="AL69" s="65"/>
      <c r="AM69" s="65"/>
      <c r="AN69" s="65"/>
      <c r="AO69" s="65"/>
      <c r="AP69" s="65"/>
      <c r="AQ69" s="65"/>
      <c r="AR69" s="65"/>
      <c r="AS69" s="68"/>
      <c r="AT69" s="69"/>
    </row>
    <row r="70">
      <c r="A70" s="70" t="str">
        <f t="shared" si="1"/>
        <v>Rim Scorer</v>
      </c>
      <c r="B70" s="71" t="s">
        <v>1522</v>
      </c>
      <c r="C70" s="71" t="str">
        <f t="shared" si="2"/>
        <v>Franz Wagner</v>
      </c>
      <c r="D70" s="71" t="s">
        <v>1433</v>
      </c>
      <c r="E70" s="66">
        <v>0.6813</v>
      </c>
      <c r="F70" s="66">
        <v>4.83</v>
      </c>
      <c r="G70" s="66">
        <v>26.78</v>
      </c>
      <c r="H70" s="66">
        <v>5.82</v>
      </c>
      <c r="I70" s="66">
        <v>8.93</v>
      </c>
      <c r="J70" s="73">
        <f t="shared" si="3"/>
        <v>1.721649026</v>
      </c>
      <c r="K70" s="66">
        <v>0.3748</v>
      </c>
      <c r="L70" s="66">
        <v>65.18</v>
      </c>
      <c r="M70" s="73">
        <f t="shared" si="4"/>
        <v>1.000640623</v>
      </c>
      <c r="N70" s="66">
        <v>2.78</v>
      </c>
      <c r="O70" s="66">
        <v>6.76</v>
      </c>
      <c r="P70" s="73">
        <f t="shared" si="5"/>
        <v>1.82692742</v>
      </c>
      <c r="Q70" s="66">
        <v>0.2838</v>
      </c>
      <c r="R70" s="66">
        <v>41.18</v>
      </c>
      <c r="S70" s="73">
        <f t="shared" si="6"/>
        <v>0.9810591445</v>
      </c>
      <c r="T70" s="66">
        <v>0.25</v>
      </c>
      <c r="U70" s="66">
        <v>0.83</v>
      </c>
      <c r="V70" s="73">
        <f t="shared" si="7"/>
        <v>0.599396462</v>
      </c>
      <c r="W70" s="66">
        <v>0.0349</v>
      </c>
      <c r="X70" s="66">
        <v>30.43</v>
      </c>
      <c r="Y70" s="73">
        <f t="shared" si="8"/>
        <v>0.8103059287</v>
      </c>
      <c r="Z70" s="66">
        <v>0.22</v>
      </c>
      <c r="AA70" s="66">
        <v>0.76</v>
      </c>
      <c r="AB70" s="73">
        <f t="shared" si="9"/>
        <v>0.4183840211</v>
      </c>
      <c r="AC70" s="66">
        <v>0.0319</v>
      </c>
      <c r="AD70" s="66">
        <v>28.57</v>
      </c>
      <c r="AE70" s="73">
        <f t="shared" si="10"/>
        <v>0.814960439</v>
      </c>
      <c r="AF70" s="66">
        <v>2.02</v>
      </c>
      <c r="AG70" s="66">
        <v>6.54</v>
      </c>
      <c r="AH70" s="73">
        <f t="shared" si="11"/>
        <v>1.309932812</v>
      </c>
      <c r="AI70" s="66">
        <v>0.2747</v>
      </c>
      <c r="AJ70" s="66">
        <v>30.94</v>
      </c>
      <c r="AK70" s="73">
        <f t="shared" si="12"/>
        <v>0.9927496096</v>
      </c>
      <c r="AL70" s="65"/>
      <c r="AM70" s="65"/>
      <c r="AN70" s="65"/>
      <c r="AO70" s="65"/>
      <c r="AP70" s="65"/>
      <c r="AQ70" s="65"/>
      <c r="AR70" s="65"/>
      <c r="AS70" s="68"/>
      <c r="AT70" s="69"/>
    </row>
    <row r="71">
      <c r="A71" s="70" t="str">
        <f t="shared" si="1"/>
        <v>PU 3PT</v>
      </c>
      <c r="B71" s="71" t="s">
        <v>1523</v>
      </c>
      <c r="C71" s="71" t="str">
        <f t="shared" si="2"/>
        <v>Bogdan Bogdanovic</v>
      </c>
      <c r="D71" s="71" t="s">
        <v>1445</v>
      </c>
      <c r="E71" s="66">
        <v>0.7477</v>
      </c>
      <c r="F71" s="66">
        <v>8.11</v>
      </c>
      <c r="G71" s="66">
        <v>25.99</v>
      </c>
      <c r="H71" s="66">
        <v>1.96</v>
      </c>
      <c r="I71" s="66">
        <v>3.44</v>
      </c>
      <c r="J71" s="73">
        <f t="shared" si="3"/>
        <v>0.6632108231</v>
      </c>
      <c r="K71" s="66">
        <v>0.148</v>
      </c>
      <c r="L71" s="66">
        <v>57.14</v>
      </c>
      <c r="M71" s="73">
        <f t="shared" si="4"/>
        <v>0.877210881</v>
      </c>
      <c r="N71" s="66">
        <v>2.21</v>
      </c>
      <c r="O71" s="66">
        <v>4.03</v>
      </c>
      <c r="P71" s="73">
        <f t="shared" si="5"/>
        <v>1.089129808</v>
      </c>
      <c r="Q71" s="66">
        <v>0.1737</v>
      </c>
      <c r="R71" s="66">
        <v>54.78</v>
      </c>
      <c r="S71" s="73">
        <f t="shared" si="6"/>
        <v>1.305061193</v>
      </c>
      <c r="T71" s="66">
        <v>0.7</v>
      </c>
      <c r="U71" s="66">
        <v>1.82</v>
      </c>
      <c r="V71" s="73">
        <f t="shared" si="7"/>
        <v>1.31433923</v>
      </c>
      <c r="W71" s="66">
        <v>0.0785</v>
      </c>
      <c r="X71" s="66">
        <v>38.46</v>
      </c>
      <c r="Y71" s="73">
        <f t="shared" si="8"/>
        <v>1.024132962</v>
      </c>
      <c r="Z71" s="66">
        <v>1.26</v>
      </c>
      <c r="AA71" s="66">
        <v>2.81</v>
      </c>
      <c r="AB71" s="73">
        <f t="shared" si="9"/>
        <v>1.546919867</v>
      </c>
      <c r="AC71" s="66">
        <v>0.1208</v>
      </c>
      <c r="AD71" s="66">
        <v>45.0</v>
      </c>
      <c r="AE71" s="73">
        <f t="shared" si="10"/>
        <v>1.283626873</v>
      </c>
      <c r="AF71" s="66">
        <v>3.89</v>
      </c>
      <c r="AG71" s="66">
        <v>11.12</v>
      </c>
      <c r="AH71" s="73">
        <f t="shared" si="11"/>
        <v>2.227286371</v>
      </c>
      <c r="AI71" s="66">
        <v>0.4789</v>
      </c>
      <c r="AJ71" s="66">
        <v>35.02</v>
      </c>
      <c r="AK71" s="73">
        <f t="shared" si="12"/>
        <v>1.123661646</v>
      </c>
      <c r="AL71" s="65"/>
      <c r="AM71" s="65"/>
      <c r="AN71" s="65"/>
      <c r="AO71" s="65"/>
      <c r="AP71" s="65"/>
      <c r="AQ71" s="65"/>
      <c r="AR71" s="65"/>
      <c r="AS71" s="68"/>
      <c r="AT71" s="69"/>
    </row>
    <row r="72">
      <c r="A72" s="70" t="str">
        <f t="shared" si="1"/>
        <v>Rim Scorer</v>
      </c>
      <c r="B72" s="71" t="s">
        <v>1524</v>
      </c>
      <c r="C72" s="71" t="str">
        <f t="shared" si="2"/>
        <v>Donovan Mitchell</v>
      </c>
      <c r="D72" s="71" t="s">
        <v>1474</v>
      </c>
      <c r="E72" s="66">
        <v>0.6895</v>
      </c>
      <c r="F72" s="66">
        <v>7.84</v>
      </c>
      <c r="G72" s="66">
        <v>26.61</v>
      </c>
      <c r="H72" s="66">
        <v>5.08</v>
      </c>
      <c r="I72" s="66">
        <v>7.33</v>
      </c>
      <c r="J72" s="73">
        <f t="shared" si="3"/>
        <v>1.413178876</v>
      </c>
      <c r="K72" s="66">
        <v>0.2556</v>
      </c>
      <c r="L72" s="66">
        <v>69.27</v>
      </c>
      <c r="M72" s="73">
        <f t="shared" si="4"/>
        <v>1.063430132</v>
      </c>
      <c r="N72" s="66">
        <v>1.97</v>
      </c>
      <c r="O72" s="66">
        <v>5.0</v>
      </c>
      <c r="P72" s="73">
        <f t="shared" si="5"/>
        <v>1.351277678</v>
      </c>
      <c r="Q72" s="66">
        <v>0.1746</v>
      </c>
      <c r="R72" s="66">
        <v>39.29</v>
      </c>
      <c r="S72" s="73">
        <f t="shared" si="6"/>
        <v>0.9360323892</v>
      </c>
      <c r="T72" s="66">
        <v>2.07</v>
      </c>
      <c r="U72" s="66">
        <v>3.9</v>
      </c>
      <c r="V72" s="73">
        <f t="shared" si="7"/>
        <v>2.816441207</v>
      </c>
      <c r="W72" s="66">
        <v>0.1359</v>
      </c>
      <c r="X72" s="66">
        <v>53.21</v>
      </c>
      <c r="Y72" s="73">
        <f t="shared" si="8"/>
        <v>1.416903663</v>
      </c>
      <c r="Z72" s="66">
        <v>0.21</v>
      </c>
      <c r="AA72" s="66">
        <v>0.64</v>
      </c>
      <c r="AB72" s="73">
        <f t="shared" si="9"/>
        <v>0.3523233862</v>
      </c>
      <c r="AC72" s="66">
        <v>0.0224</v>
      </c>
      <c r="AD72" s="66">
        <v>33.33</v>
      </c>
      <c r="AE72" s="73">
        <f t="shared" si="10"/>
        <v>0.9507396371</v>
      </c>
      <c r="AF72" s="66">
        <v>4.15</v>
      </c>
      <c r="AG72" s="66">
        <v>11.79</v>
      </c>
      <c r="AH72" s="73">
        <f t="shared" si="11"/>
        <v>2.36148438</v>
      </c>
      <c r="AI72" s="66">
        <v>0.4115</v>
      </c>
      <c r="AJ72" s="66">
        <v>35.15</v>
      </c>
      <c r="AK72" s="73">
        <f t="shared" si="12"/>
        <v>1.127832863</v>
      </c>
      <c r="AL72" s="65"/>
      <c r="AM72" s="65"/>
      <c r="AN72" s="65"/>
      <c r="AO72" s="65"/>
      <c r="AP72" s="65"/>
      <c r="AQ72" s="65"/>
      <c r="AR72" s="65"/>
      <c r="AS72" s="68"/>
      <c r="AT72" s="69"/>
    </row>
    <row r="73">
      <c r="A73" s="70" t="str">
        <f t="shared" si="1"/>
        <v>Rim Scorer</v>
      </c>
      <c r="B73" s="71" t="s">
        <v>1525</v>
      </c>
      <c r="C73" s="71" t="str">
        <f t="shared" si="2"/>
        <v>Jabari Smith Jr.</v>
      </c>
      <c r="D73" s="71" t="s">
        <v>1437</v>
      </c>
      <c r="E73" s="66">
        <v>0.677</v>
      </c>
      <c r="F73" s="66">
        <v>7.79</v>
      </c>
      <c r="G73" s="66">
        <v>25.85</v>
      </c>
      <c r="H73" s="66">
        <v>2.91</v>
      </c>
      <c r="I73" s="66">
        <v>4.2</v>
      </c>
      <c r="J73" s="73">
        <f t="shared" si="3"/>
        <v>0.8097341445</v>
      </c>
      <c r="K73" s="66">
        <v>0.2522</v>
      </c>
      <c r="L73" s="66">
        <v>69.3</v>
      </c>
      <c r="M73" s="73">
        <f t="shared" si="4"/>
        <v>1.063890691</v>
      </c>
      <c r="N73" s="66">
        <v>1.44</v>
      </c>
      <c r="O73" s="66">
        <v>3.28</v>
      </c>
      <c r="P73" s="73">
        <f t="shared" si="5"/>
        <v>0.8864381567</v>
      </c>
      <c r="Q73" s="66">
        <v>0.1969</v>
      </c>
      <c r="R73" s="66">
        <v>43.82</v>
      </c>
      <c r="S73" s="73">
        <f t="shared" si="6"/>
        <v>1.04395366</v>
      </c>
      <c r="T73" s="66">
        <v>0.85</v>
      </c>
      <c r="U73" s="66">
        <v>2.1</v>
      </c>
      <c r="V73" s="73">
        <f t="shared" si="7"/>
        <v>1.516545265</v>
      </c>
      <c r="W73" s="66">
        <v>0.1261</v>
      </c>
      <c r="X73" s="66">
        <v>40.35</v>
      </c>
      <c r="Y73" s="73">
        <f t="shared" si="8"/>
        <v>1.074460868</v>
      </c>
      <c r="Z73" s="66">
        <v>0.44</v>
      </c>
      <c r="AA73" s="66">
        <v>1.0</v>
      </c>
      <c r="AB73" s="73">
        <f t="shared" si="9"/>
        <v>0.5505052909</v>
      </c>
      <c r="AC73" s="66">
        <v>0.0597</v>
      </c>
      <c r="AD73" s="66">
        <v>44.44</v>
      </c>
      <c r="AE73" s="73">
        <f t="shared" si="10"/>
        <v>1.267652849</v>
      </c>
      <c r="AF73" s="66">
        <v>2.21</v>
      </c>
      <c r="AG73" s="66">
        <v>6.08</v>
      </c>
      <c r="AH73" s="73">
        <f t="shared" si="11"/>
        <v>1.217796865</v>
      </c>
      <c r="AI73" s="66">
        <v>0.365</v>
      </c>
      <c r="AJ73" s="66">
        <v>36.36</v>
      </c>
      <c r="AK73" s="73">
        <f t="shared" si="12"/>
        <v>1.166657266</v>
      </c>
      <c r="AL73" s="65"/>
      <c r="AM73" s="65"/>
      <c r="AN73" s="65"/>
      <c r="AO73" s="65"/>
      <c r="AP73" s="65"/>
      <c r="AQ73" s="65"/>
      <c r="AR73" s="65"/>
      <c r="AS73" s="68"/>
      <c r="AT73" s="69"/>
    </row>
    <row r="74">
      <c r="A74" s="70" t="str">
        <f t="shared" si="1"/>
        <v>Rim Scorer</v>
      </c>
      <c r="B74" s="71" t="s">
        <v>1526</v>
      </c>
      <c r="C74" s="71" t="str">
        <f t="shared" si="2"/>
        <v>Jordan Poole</v>
      </c>
      <c r="D74" s="71" t="s">
        <v>1481</v>
      </c>
      <c r="E74" s="66">
        <v>0.6657</v>
      </c>
      <c r="F74" s="66">
        <v>7.84</v>
      </c>
      <c r="G74" s="66">
        <v>26.82</v>
      </c>
      <c r="H74" s="66">
        <v>3.55</v>
      </c>
      <c r="I74" s="66">
        <v>5.03</v>
      </c>
      <c r="J74" s="73">
        <f t="shared" si="3"/>
        <v>0.969753035</v>
      </c>
      <c r="K74" s="66">
        <v>0.2199</v>
      </c>
      <c r="L74" s="66">
        <v>70.55</v>
      </c>
      <c r="M74" s="73">
        <f t="shared" si="4"/>
        <v>1.083080638</v>
      </c>
      <c r="N74" s="66">
        <v>1.66</v>
      </c>
      <c r="O74" s="66">
        <v>5.1</v>
      </c>
      <c r="P74" s="73">
        <f t="shared" si="5"/>
        <v>1.378303231</v>
      </c>
      <c r="Q74" s="66">
        <v>0.2229</v>
      </c>
      <c r="R74" s="66">
        <v>32.43</v>
      </c>
      <c r="S74" s="73">
        <f t="shared" si="6"/>
        <v>0.7726019441</v>
      </c>
      <c r="T74" s="66">
        <v>1.07</v>
      </c>
      <c r="U74" s="66">
        <v>2.55</v>
      </c>
      <c r="V74" s="73">
        <f t="shared" si="7"/>
        <v>1.841519251</v>
      </c>
      <c r="W74" s="66">
        <v>0.1114</v>
      </c>
      <c r="X74" s="66">
        <v>41.89</v>
      </c>
      <c r="Y74" s="73">
        <f t="shared" si="8"/>
        <v>1.115468792</v>
      </c>
      <c r="Z74" s="66">
        <v>0.45</v>
      </c>
      <c r="AA74" s="66">
        <v>1.41</v>
      </c>
      <c r="AB74" s="73">
        <f t="shared" si="9"/>
        <v>0.7762124601</v>
      </c>
      <c r="AC74" s="66">
        <v>0.0617</v>
      </c>
      <c r="AD74" s="66">
        <v>31.71</v>
      </c>
      <c r="AE74" s="73">
        <f t="shared" si="10"/>
        <v>0.9045290696</v>
      </c>
      <c r="AF74" s="66">
        <v>2.66</v>
      </c>
      <c r="AG74" s="66">
        <v>8.79</v>
      </c>
      <c r="AH74" s="73">
        <f t="shared" si="11"/>
        <v>1.76059777</v>
      </c>
      <c r="AI74" s="66">
        <v>0.384</v>
      </c>
      <c r="AJ74" s="66">
        <v>30.2</v>
      </c>
      <c r="AK74" s="73">
        <f t="shared" si="12"/>
        <v>0.9690057598</v>
      </c>
      <c r="AL74" s="65"/>
      <c r="AM74" s="65"/>
      <c r="AN74" s="65"/>
      <c r="AO74" s="65"/>
      <c r="AP74" s="65"/>
      <c r="AQ74" s="65"/>
      <c r="AR74" s="65"/>
      <c r="AS74" s="68"/>
      <c r="AT74" s="69"/>
    </row>
    <row r="75">
      <c r="A75" s="70" t="str">
        <f t="shared" si="1"/>
        <v>Rim Scorer</v>
      </c>
      <c r="B75" s="71" t="s">
        <v>1527</v>
      </c>
      <c r="C75" s="71" t="str">
        <f t="shared" si="2"/>
        <v>Cade Cunningham</v>
      </c>
      <c r="D75" s="71" t="s">
        <v>1528</v>
      </c>
      <c r="E75" s="66">
        <v>0.5436</v>
      </c>
      <c r="F75" s="66">
        <v>8.21</v>
      </c>
      <c r="G75" s="66">
        <v>26.44</v>
      </c>
      <c r="H75" s="66">
        <v>3.99</v>
      </c>
      <c r="I75" s="66">
        <v>6.8</v>
      </c>
      <c r="J75" s="73">
        <f t="shared" si="3"/>
        <v>1.310998139</v>
      </c>
      <c r="K75" s="66">
        <v>0.2575</v>
      </c>
      <c r="L75" s="66">
        <v>58.73</v>
      </c>
      <c r="M75" s="73">
        <f t="shared" si="4"/>
        <v>0.9016204943</v>
      </c>
      <c r="N75" s="66">
        <v>2.99</v>
      </c>
      <c r="O75" s="66">
        <v>7.05</v>
      </c>
      <c r="P75" s="73">
        <f t="shared" si="5"/>
        <v>1.905301526</v>
      </c>
      <c r="Q75" s="66">
        <v>0.267</v>
      </c>
      <c r="R75" s="66">
        <v>42.35</v>
      </c>
      <c r="S75" s="73">
        <f t="shared" si="6"/>
        <v>1.00893285</v>
      </c>
      <c r="T75" s="66">
        <v>2.27</v>
      </c>
      <c r="U75" s="66">
        <v>5.0</v>
      </c>
      <c r="V75" s="73">
        <f t="shared" si="7"/>
        <v>3.61082206</v>
      </c>
      <c r="W75" s="66">
        <v>0.1894</v>
      </c>
      <c r="X75" s="66">
        <v>45.32</v>
      </c>
      <c r="Y75" s="73">
        <f t="shared" si="8"/>
        <v>1.206804623</v>
      </c>
      <c r="Z75" s="66">
        <v>0.22</v>
      </c>
      <c r="AA75" s="66">
        <v>0.83</v>
      </c>
      <c r="AB75" s="73">
        <f t="shared" si="9"/>
        <v>0.4569193914</v>
      </c>
      <c r="AC75" s="66">
        <v>0.0313</v>
      </c>
      <c r="AD75" s="66">
        <v>26.09</v>
      </c>
      <c r="AE75" s="73">
        <f t="shared" si="10"/>
        <v>0.7442183358</v>
      </c>
      <c r="AF75" s="66">
        <v>2.37</v>
      </c>
      <c r="AG75" s="66">
        <v>6.73</v>
      </c>
      <c r="AH75" s="73">
        <f t="shared" si="11"/>
        <v>1.347988964</v>
      </c>
      <c r="AI75" s="66">
        <v>0.2548</v>
      </c>
      <c r="AJ75" s="66">
        <v>35.29</v>
      </c>
      <c r="AK75" s="73">
        <f t="shared" si="12"/>
        <v>1.132324943</v>
      </c>
      <c r="AL75" s="65"/>
      <c r="AM75" s="65"/>
      <c r="AN75" s="65"/>
      <c r="AO75" s="65"/>
      <c r="AP75" s="65"/>
      <c r="AQ75" s="65"/>
      <c r="AR75" s="65"/>
      <c r="AS75" s="68"/>
      <c r="AT75" s="69"/>
    </row>
    <row r="76">
      <c r="A76" s="70" t="str">
        <f t="shared" si="1"/>
        <v>Rim Scorer</v>
      </c>
      <c r="B76" s="71" t="s">
        <v>1529</v>
      </c>
      <c r="C76" s="71" t="str">
        <f t="shared" si="2"/>
        <v>Miles Bridges</v>
      </c>
      <c r="D76" s="71" t="s">
        <v>1530</v>
      </c>
      <c r="E76" s="66">
        <v>0.7244</v>
      </c>
      <c r="F76" s="66">
        <v>6.2</v>
      </c>
      <c r="G76" s="66">
        <v>26.15</v>
      </c>
      <c r="H76" s="66">
        <v>4.99</v>
      </c>
      <c r="I76" s="66">
        <v>7.95</v>
      </c>
      <c r="J76" s="73">
        <f t="shared" si="3"/>
        <v>1.532711059</v>
      </c>
      <c r="K76" s="66">
        <v>0.3446</v>
      </c>
      <c r="L76" s="66">
        <v>62.79</v>
      </c>
      <c r="M76" s="73">
        <f t="shared" si="4"/>
        <v>0.9639494438</v>
      </c>
      <c r="N76" s="66">
        <v>1.52</v>
      </c>
      <c r="O76" s="66">
        <v>4.07</v>
      </c>
      <c r="P76" s="73">
        <f t="shared" si="5"/>
        <v>1.09994003</v>
      </c>
      <c r="Q76" s="66">
        <v>0.1763</v>
      </c>
      <c r="R76" s="66">
        <v>37.27</v>
      </c>
      <c r="S76" s="73">
        <f t="shared" si="6"/>
        <v>0.8879085555</v>
      </c>
      <c r="T76" s="66">
        <v>0.85</v>
      </c>
      <c r="U76" s="66">
        <v>2.29</v>
      </c>
      <c r="V76" s="73">
        <f t="shared" si="7"/>
        <v>1.653756504</v>
      </c>
      <c r="W76" s="66">
        <v>0.0994</v>
      </c>
      <c r="X76" s="66">
        <v>37.1</v>
      </c>
      <c r="Y76" s="73">
        <f t="shared" si="8"/>
        <v>0.9879181714</v>
      </c>
      <c r="Z76" s="66">
        <v>0.48</v>
      </c>
      <c r="AA76" s="66">
        <v>1.59</v>
      </c>
      <c r="AB76" s="73">
        <f t="shared" si="9"/>
        <v>0.8753034125</v>
      </c>
      <c r="AC76" s="66">
        <v>0.0689</v>
      </c>
      <c r="AD76" s="66">
        <v>30.23</v>
      </c>
      <c r="AE76" s="73">
        <f t="shared" si="10"/>
        <v>0.8623120081</v>
      </c>
      <c r="AF76" s="66">
        <v>2.66</v>
      </c>
      <c r="AG76" s="66">
        <v>7.17</v>
      </c>
      <c r="AH76" s="73">
        <f t="shared" si="11"/>
        <v>1.436119</v>
      </c>
      <c r="AI76" s="66">
        <v>0.3109</v>
      </c>
      <c r="AJ76" s="66">
        <v>37.11</v>
      </c>
      <c r="AK76" s="73">
        <f t="shared" si="12"/>
        <v>1.190721978</v>
      </c>
      <c r="AL76" s="65"/>
      <c r="AM76" s="65"/>
      <c r="AN76" s="65"/>
      <c r="AO76" s="65"/>
      <c r="AP76" s="65"/>
      <c r="AQ76" s="65"/>
      <c r="AR76" s="65"/>
      <c r="AS76" s="68"/>
      <c r="AT76" s="69"/>
    </row>
    <row r="77">
      <c r="A77" s="70" t="str">
        <f t="shared" si="1"/>
        <v>PU 3PT</v>
      </c>
      <c r="B77" s="71" t="s">
        <v>1531</v>
      </c>
      <c r="C77" s="71" t="str">
        <f t="shared" si="2"/>
        <v>Luguentz Dort</v>
      </c>
      <c r="D77" s="71" t="s">
        <v>1453</v>
      </c>
      <c r="E77" s="66">
        <v>0.8484</v>
      </c>
      <c r="F77" s="66">
        <v>4.63</v>
      </c>
      <c r="G77" s="66">
        <v>25.1</v>
      </c>
      <c r="H77" s="66">
        <v>2.02</v>
      </c>
      <c r="I77" s="66">
        <v>3.61</v>
      </c>
      <c r="J77" s="73">
        <f t="shared" si="3"/>
        <v>0.6959857766</v>
      </c>
      <c r="K77" s="66">
        <v>0.266</v>
      </c>
      <c r="L77" s="66">
        <v>56.0</v>
      </c>
      <c r="M77" s="73">
        <f t="shared" si="4"/>
        <v>0.8597096489</v>
      </c>
      <c r="N77" s="66">
        <v>0.72</v>
      </c>
      <c r="O77" s="66">
        <v>1.48</v>
      </c>
      <c r="P77" s="73">
        <f t="shared" si="5"/>
        <v>0.3999781926</v>
      </c>
      <c r="Q77" s="66">
        <v>0.109</v>
      </c>
      <c r="R77" s="66">
        <v>48.78</v>
      </c>
      <c r="S77" s="73">
        <f t="shared" si="6"/>
        <v>1.162119113</v>
      </c>
      <c r="T77" s="66">
        <v>0.14</v>
      </c>
      <c r="U77" s="66">
        <v>0.58</v>
      </c>
      <c r="V77" s="73">
        <f t="shared" si="7"/>
        <v>0.418855359</v>
      </c>
      <c r="W77" s="66">
        <v>0.0426</v>
      </c>
      <c r="X77" s="66">
        <v>25.0</v>
      </c>
      <c r="Y77" s="73">
        <f t="shared" si="8"/>
        <v>0.6657130535</v>
      </c>
      <c r="Z77" s="66">
        <v>0.94</v>
      </c>
      <c r="AA77" s="66">
        <v>2.53</v>
      </c>
      <c r="AB77" s="73">
        <f t="shared" si="9"/>
        <v>1.392778386</v>
      </c>
      <c r="AC77" s="66">
        <v>0.1862</v>
      </c>
      <c r="AD77" s="66">
        <v>37.14</v>
      </c>
      <c r="AE77" s="73">
        <f t="shared" si="10"/>
        <v>1.059420046</v>
      </c>
      <c r="AF77" s="66">
        <v>2.13</v>
      </c>
      <c r="AG77" s="66">
        <v>5.38</v>
      </c>
      <c r="AH77" s="73">
        <f t="shared" si="11"/>
        <v>1.077589989</v>
      </c>
      <c r="AI77" s="66">
        <v>0.3963</v>
      </c>
      <c r="AJ77" s="66">
        <v>39.6</v>
      </c>
      <c r="AK77" s="73">
        <f t="shared" si="12"/>
        <v>1.270616824</v>
      </c>
      <c r="AL77" s="65"/>
      <c r="AM77" s="65"/>
      <c r="AN77" s="65"/>
      <c r="AO77" s="65"/>
      <c r="AP77" s="65"/>
      <c r="AQ77" s="65"/>
      <c r="AR77" s="65"/>
      <c r="AS77" s="68"/>
      <c r="AT77" s="69"/>
    </row>
    <row r="78">
      <c r="A78" s="70" t="str">
        <f t="shared" si="1"/>
        <v>Rim Scorer</v>
      </c>
      <c r="B78" s="71" t="s">
        <v>1532</v>
      </c>
      <c r="C78" s="71" t="str">
        <f t="shared" si="2"/>
        <v>Deni Avdija</v>
      </c>
      <c r="D78" s="71" t="s">
        <v>1481</v>
      </c>
      <c r="E78" s="66">
        <v>0.7159</v>
      </c>
      <c r="F78" s="66">
        <v>4.65</v>
      </c>
      <c r="G78" s="66">
        <v>25.68</v>
      </c>
      <c r="H78" s="66">
        <v>4.87</v>
      </c>
      <c r="I78" s="66">
        <v>6.82</v>
      </c>
      <c r="J78" s="73">
        <f t="shared" si="3"/>
        <v>1.314854016</v>
      </c>
      <c r="K78" s="66">
        <v>0.4364</v>
      </c>
      <c r="L78" s="66">
        <v>71.35</v>
      </c>
      <c r="M78" s="73">
        <f t="shared" si="4"/>
        <v>1.095362204</v>
      </c>
      <c r="N78" s="66">
        <v>1.14</v>
      </c>
      <c r="O78" s="66">
        <v>3.73</v>
      </c>
      <c r="P78" s="73">
        <f t="shared" si="5"/>
        <v>1.008053148</v>
      </c>
      <c r="Q78" s="66">
        <v>0.2386</v>
      </c>
      <c r="R78" s="66">
        <v>30.48</v>
      </c>
      <c r="S78" s="73">
        <f t="shared" si="6"/>
        <v>0.726145768</v>
      </c>
      <c r="T78" s="66">
        <v>0.21</v>
      </c>
      <c r="U78" s="66">
        <v>0.71</v>
      </c>
      <c r="V78" s="73">
        <f t="shared" si="7"/>
        <v>0.5127367326</v>
      </c>
      <c r="W78" s="66">
        <v>0.0455</v>
      </c>
      <c r="X78" s="66">
        <v>30.0</v>
      </c>
      <c r="Y78" s="73">
        <f t="shared" si="8"/>
        <v>0.7988556642</v>
      </c>
      <c r="Z78" s="66">
        <v>0.67</v>
      </c>
      <c r="AA78" s="66">
        <v>1.53</v>
      </c>
      <c r="AB78" s="73">
        <f t="shared" si="9"/>
        <v>0.842273095</v>
      </c>
      <c r="AC78" s="66">
        <v>0.0977</v>
      </c>
      <c r="AD78" s="66">
        <v>44.19</v>
      </c>
      <c r="AE78" s="73">
        <f t="shared" si="10"/>
        <v>1.260521589</v>
      </c>
      <c r="AF78" s="66">
        <v>0.99</v>
      </c>
      <c r="AG78" s="66">
        <v>2.84</v>
      </c>
      <c r="AH78" s="73">
        <f t="shared" si="11"/>
        <v>0.5688393249</v>
      </c>
      <c r="AI78" s="66">
        <v>0.1818</v>
      </c>
      <c r="AJ78" s="66">
        <v>35.0</v>
      </c>
      <c r="AK78" s="73">
        <f t="shared" si="12"/>
        <v>1.12301992</v>
      </c>
      <c r="AL78" s="65"/>
      <c r="AM78" s="65"/>
      <c r="AN78" s="65"/>
      <c r="AO78" s="65"/>
      <c r="AP78" s="65"/>
      <c r="AQ78" s="65"/>
      <c r="AR78" s="65"/>
      <c r="AS78" s="68"/>
      <c r="AT78" s="69"/>
    </row>
    <row r="79">
      <c r="A79" s="70" t="str">
        <f t="shared" si="1"/>
        <v>Rim Scorer</v>
      </c>
      <c r="B79" s="71" t="s">
        <v>1533</v>
      </c>
      <c r="C79" s="71" t="str">
        <f t="shared" si="2"/>
        <v>Lauri Markkanen</v>
      </c>
      <c r="D79" s="71" t="s">
        <v>1534</v>
      </c>
      <c r="E79" s="66">
        <v>0.7391</v>
      </c>
      <c r="F79" s="66">
        <v>5.53</v>
      </c>
      <c r="G79" s="66">
        <v>25.83</v>
      </c>
      <c r="H79" s="66">
        <v>4.16</v>
      </c>
      <c r="I79" s="66">
        <v>5.56</v>
      </c>
      <c r="J79" s="73">
        <f t="shared" si="3"/>
        <v>1.071933772</v>
      </c>
      <c r="K79" s="66">
        <v>0.2359</v>
      </c>
      <c r="L79" s="66">
        <v>74.83</v>
      </c>
      <c r="M79" s="73">
        <f t="shared" si="4"/>
        <v>1.148787018</v>
      </c>
      <c r="N79" s="66">
        <v>2.47</v>
      </c>
      <c r="O79" s="66">
        <v>5.27</v>
      </c>
      <c r="P79" s="73">
        <f t="shared" si="5"/>
        <v>1.424246672</v>
      </c>
      <c r="Q79" s="66">
        <v>0.2234</v>
      </c>
      <c r="R79" s="66">
        <v>46.85</v>
      </c>
      <c r="S79" s="73">
        <f t="shared" si="6"/>
        <v>1.11613941</v>
      </c>
      <c r="T79" s="66">
        <v>0.33</v>
      </c>
      <c r="U79" s="66">
        <v>0.88</v>
      </c>
      <c r="V79" s="73">
        <f t="shared" si="7"/>
        <v>0.6355046826</v>
      </c>
      <c r="W79" s="66">
        <v>0.0375</v>
      </c>
      <c r="X79" s="66">
        <v>37.5</v>
      </c>
      <c r="Y79" s="73">
        <f t="shared" si="8"/>
        <v>0.9985695803</v>
      </c>
      <c r="Z79" s="66">
        <v>1.03</v>
      </c>
      <c r="AA79" s="66">
        <v>2.39</v>
      </c>
      <c r="AB79" s="73">
        <f t="shared" si="9"/>
        <v>1.315707645</v>
      </c>
      <c r="AC79" s="66">
        <v>0.1016</v>
      </c>
      <c r="AD79" s="66">
        <v>43.08</v>
      </c>
      <c r="AE79" s="73">
        <f t="shared" si="10"/>
        <v>1.228858793</v>
      </c>
      <c r="AF79" s="66">
        <v>3.68</v>
      </c>
      <c r="AG79" s="66">
        <v>9.47</v>
      </c>
      <c r="AH79" s="73">
        <f t="shared" si="11"/>
        <v>1.896798735</v>
      </c>
      <c r="AI79" s="66">
        <v>0.4016</v>
      </c>
      <c r="AJ79" s="66">
        <v>38.91</v>
      </c>
      <c r="AK79" s="73">
        <f t="shared" si="12"/>
        <v>1.248477289</v>
      </c>
      <c r="AL79" s="65"/>
      <c r="AM79" s="65"/>
      <c r="AN79" s="65"/>
      <c r="AO79" s="65"/>
      <c r="AP79" s="65"/>
      <c r="AQ79" s="65"/>
      <c r="AR79" s="65"/>
      <c r="AS79" s="68"/>
      <c r="AT79" s="69"/>
    </row>
    <row r="80">
      <c r="A80" s="70" t="str">
        <f t="shared" si="1"/>
        <v>PU 3PT</v>
      </c>
      <c r="B80" s="71" t="s">
        <v>1535</v>
      </c>
      <c r="C80" s="71" t="str">
        <f t="shared" si="2"/>
        <v>Buddy Hield</v>
      </c>
      <c r="D80" s="71" t="s">
        <v>1449</v>
      </c>
      <c r="E80" s="66">
        <v>0.8913</v>
      </c>
      <c r="F80" s="66">
        <v>5.06</v>
      </c>
      <c r="G80" s="66">
        <v>25.76</v>
      </c>
      <c r="H80" s="66">
        <v>2.27</v>
      </c>
      <c r="I80" s="66">
        <v>3.64</v>
      </c>
      <c r="J80" s="73">
        <f t="shared" si="3"/>
        <v>0.7017695919</v>
      </c>
      <c r="K80" s="66">
        <v>0.1996</v>
      </c>
      <c r="L80" s="66">
        <v>62.38</v>
      </c>
      <c r="M80" s="73">
        <f t="shared" si="4"/>
        <v>0.957655141</v>
      </c>
      <c r="N80" s="66">
        <v>0.69</v>
      </c>
      <c r="O80" s="66">
        <v>1.23</v>
      </c>
      <c r="P80" s="73">
        <f t="shared" si="5"/>
        <v>0.3324143087</v>
      </c>
      <c r="Q80" s="66">
        <v>0.0672</v>
      </c>
      <c r="R80" s="66">
        <v>55.88</v>
      </c>
      <c r="S80" s="73">
        <f t="shared" si="6"/>
        <v>1.331267241</v>
      </c>
      <c r="T80" s="66">
        <v>0.25</v>
      </c>
      <c r="U80" s="66">
        <v>0.76</v>
      </c>
      <c r="V80" s="73">
        <f t="shared" si="7"/>
        <v>0.5488449532</v>
      </c>
      <c r="W80" s="66">
        <v>0.0415</v>
      </c>
      <c r="X80" s="66">
        <v>33.33</v>
      </c>
      <c r="Y80" s="73">
        <f t="shared" si="8"/>
        <v>0.8875286429</v>
      </c>
      <c r="Z80" s="66">
        <v>0.9</v>
      </c>
      <c r="AA80" s="66">
        <v>2.2</v>
      </c>
      <c r="AB80" s="73">
        <f t="shared" si="9"/>
        <v>1.21111164</v>
      </c>
      <c r="AC80" s="66">
        <v>0.1206</v>
      </c>
      <c r="AD80" s="66">
        <v>40.98</v>
      </c>
      <c r="AE80" s="73">
        <f t="shared" si="10"/>
        <v>1.168956205</v>
      </c>
      <c r="AF80" s="66">
        <v>3.93</v>
      </c>
      <c r="AG80" s="66">
        <v>10.43</v>
      </c>
      <c r="AH80" s="73">
        <f t="shared" si="11"/>
        <v>2.08908245</v>
      </c>
      <c r="AI80" s="66">
        <v>0.5711</v>
      </c>
      <c r="AJ80" s="66">
        <v>37.72</v>
      </c>
      <c r="AK80" s="73">
        <f t="shared" si="12"/>
        <v>1.210294611</v>
      </c>
      <c r="AL80" s="65"/>
      <c r="AM80" s="65"/>
      <c r="AN80" s="65"/>
      <c r="AO80" s="65"/>
      <c r="AP80" s="65"/>
      <c r="AQ80" s="65"/>
      <c r="AR80" s="65"/>
      <c r="AS80" s="68"/>
      <c r="AT80" s="69"/>
    </row>
    <row r="81">
      <c r="A81" s="70" t="str">
        <f t="shared" si="1"/>
        <v>Rim Scorer</v>
      </c>
      <c r="B81" s="71" t="s">
        <v>1536</v>
      </c>
      <c r="C81" s="71" t="str">
        <f t="shared" si="2"/>
        <v>Jonas Valanciunas</v>
      </c>
      <c r="D81" s="71" t="s">
        <v>1488</v>
      </c>
      <c r="E81" s="66">
        <v>0.6067</v>
      </c>
      <c r="F81" s="66">
        <v>5.51</v>
      </c>
      <c r="G81" s="66">
        <v>25.18</v>
      </c>
      <c r="H81" s="66">
        <v>5.56</v>
      </c>
      <c r="I81" s="66">
        <v>7.79</v>
      </c>
      <c r="J81" s="73">
        <f t="shared" si="3"/>
        <v>1.501864044</v>
      </c>
      <c r="K81" s="66">
        <v>0.4247</v>
      </c>
      <c r="L81" s="66">
        <v>71.43</v>
      </c>
      <c r="M81" s="73">
        <f t="shared" si="4"/>
        <v>1.096590361</v>
      </c>
      <c r="N81" s="66">
        <v>3.07</v>
      </c>
      <c r="O81" s="66">
        <v>5.49</v>
      </c>
      <c r="P81" s="73">
        <f t="shared" si="5"/>
        <v>1.48370289</v>
      </c>
      <c r="Q81" s="66">
        <v>0.2992</v>
      </c>
      <c r="R81" s="66">
        <v>55.94</v>
      </c>
      <c r="S81" s="73">
        <f t="shared" si="6"/>
        <v>1.332696662</v>
      </c>
      <c r="T81" s="66">
        <v>0.73</v>
      </c>
      <c r="U81" s="66">
        <v>1.73</v>
      </c>
      <c r="V81" s="73">
        <f t="shared" si="7"/>
        <v>1.249344433</v>
      </c>
      <c r="W81" s="66">
        <v>0.0941</v>
      </c>
      <c r="X81" s="66">
        <v>42.22</v>
      </c>
      <c r="Y81" s="73">
        <f t="shared" si="8"/>
        <v>1.124256205</v>
      </c>
      <c r="Z81" s="66">
        <v>0.12</v>
      </c>
      <c r="AA81" s="66">
        <v>0.69</v>
      </c>
      <c r="AB81" s="73">
        <f t="shared" si="9"/>
        <v>0.3798486507</v>
      </c>
      <c r="AC81" s="66">
        <v>0.0377</v>
      </c>
      <c r="AD81" s="66">
        <v>16.67</v>
      </c>
      <c r="AE81" s="73">
        <f t="shared" si="10"/>
        <v>0.4755124437</v>
      </c>
      <c r="AF81" s="66">
        <v>1.04</v>
      </c>
      <c r="AG81" s="66">
        <v>2.65</v>
      </c>
      <c r="AH81" s="73">
        <f t="shared" si="11"/>
        <v>0.5307831729</v>
      </c>
      <c r="AI81" s="66">
        <v>0.1444</v>
      </c>
      <c r="AJ81" s="66">
        <v>39.13</v>
      </c>
      <c r="AK81" s="73">
        <f t="shared" si="12"/>
        <v>1.255536271</v>
      </c>
      <c r="AL81" s="65"/>
      <c r="AM81" s="65"/>
      <c r="AN81" s="65"/>
      <c r="AO81" s="65"/>
      <c r="AP81" s="65"/>
      <c r="AQ81" s="65"/>
      <c r="AR81" s="65"/>
      <c r="AS81" s="68"/>
      <c r="AT81" s="69"/>
    </row>
    <row r="82">
      <c r="A82" s="70" t="str">
        <f t="shared" si="1"/>
        <v>Rim Scorer</v>
      </c>
      <c r="B82" s="71" t="s">
        <v>1537</v>
      </c>
      <c r="C82" s="71" t="str">
        <f t="shared" si="2"/>
        <v>Myles Turner</v>
      </c>
      <c r="D82" s="71" t="s">
        <v>1449</v>
      </c>
      <c r="E82" s="66">
        <v>0.6673</v>
      </c>
      <c r="F82" s="66">
        <v>6.04</v>
      </c>
      <c r="G82" s="66">
        <v>25.95</v>
      </c>
      <c r="H82" s="66">
        <v>4.66</v>
      </c>
      <c r="I82" s="66">
        <v>6.65</v>
      </c>
      <c r="J82" s="73">
        <f t="shared" si="3"/>
        <v>1.282079062</v>
      </c>
      <c r="K82" s="66">
        <v>0.3255</v>
      </c>
      <c r="L82" s="66">
        <v>70.17</v>
      </c>
      <c r="M82" s="73">
        <f t="shared" si="4"/>
        <v>1.077246894</v>
      </c>
      <c r="N82" s="66">
        <v>2.53</v>
      </c>
      <c r="O82" s="66">
        <v>5.18</v>
      </c>
      <c r="P82" s="73">
        <f t="shared" si="5"/>
        <v>1.399923674</v>
      </c>
      <c r="Q82" s="66">
        <v>0.2536</v>
      </c>
      <c r="R82" s="66">
        <v>48.94</v>
      </c>
      <c r="S82" s="73">
        <f t="shared" si="6"/>
        <v>1.165930902</v>
      </c>
      <c r="T82" s="66">
        <v>1.03</v>
      </c>
      <c r="U82" s="66">
        <v>1.62</v>
      </c>
      <c r="V82" s="73">
        <f t="shared" si="7"/>
        <v>1.169906348</v>
      </c>
      <c r="W82" s="66">
        <v>0.0791</v>
      </c>
      <c r="X82" s="66">
        <v>63.64</v>
      </c>
      <c r="Y82" s="73">
        <f t="shared" si="8"/>
        <v>1.694639149</v>
      </c>
      <c r="Z82" s="66">
        <v>0.22</v>
      </c>
      <c r="AA82" s="66">
        <v>0.81</v>
      </c>
      <c r="AB82" s="73">
        <f t="shared" si="9"/>
        <v>0.4459092856</v>
      </c>
      <c r="AC82" s="66">
        <v>0.0396</v>
      </c>
      <c r="AD82" s="66">
        <v>27.27</v>
      </c>
      <c r="AE82" s="73">
        <f t="shared" si="10"/>
        <v>0.7778778849</v>
      </c>
      <c r="AF82" s="66">
        <v>2.13</v>
      </c>
      <c r="AG82" s="66">
        <v>6.17</v>
      </c>
      <c r="AH82" s="73">
        <f t="shared" si="11"/>
        <v>1.235823463</v>
      </c>
      <c r="AI82" s="66">
        <v>0.3022</v>
      </c>
      <c r="AJ82" s="66">
        <v>34.52</v>
      </c>
      <c r="AK82" s="73">
        <f t="shared" si="12"/>
        <v>1.107618504</v>
      </c>
      <c r="AL82" s="65"/>
      <c r="AM82" s="65"/>
      <c r="AN82" s="65"/>
      <c r="AO82" s="65"/>
      <c r="AP82" s="65"/>
      <c r="AQ82" s="65"/>
      <c r="AR82" s="65"/>
      <c r="AS82" s="68"/>
      <c r="AT82" s="69"/>
    </row>
    <row r="83">
      <c r="A83" s="70" t="str">
        <f t="shared" si="1"/>
        <v>PU 3PT</v>
      </c>
      <c r="B83" s="71" t="s">
        <v>1538</v>
      </c>
      <c r="C83" s="71" t="str">
        <f t="shared" si="2"/>
        <v>Mike Conley</v>
      </c>
      <c r="D83" s="71" t="s">
        <v>1462</v>
      </c>
      <c r="E83" s="66">
        <v>0.75</v>
      </c>
      <c r="F83" s="66">
        <v>8.6</v>
      </c>
      <c r="G83" s="66">
        <v>24.99</v>
      </c>
      <c r="H83" s="66">
        <v>0.98</v>
      </c>
      <c r="I83" s="66">
        <v>1.48</v>
      </c>
      <c r="J83" s="73">
        <f t="shared" si="3"/>
        <v>0.285334889</v>
      </c>
      <c r="K83" s="66">
        <v>0.1056</v>
      </c>
      <c r="L83" s="66">
        <v>65.79</v>
      </c>
      <c r="M83" s="73">
        <f t="shared" si="4"/>
        <v>1.010005318</v>
      </c>
      <c r="N83" s="66">
        <v>1.09</v>
      </c>
      <c r="O83" s="66">
        <v>2.81</v>
      </c>
      <c r="P83" s="73">
        <f t="shared" si="5"/>
        <v>0.7594180549</v>
      </c>
      <c r="Q83" s="66">
        <v>0.2</v>
      </c>
      <c r="R83" s="66">
        <v>38.89</v>
      </c>
      <c r="S83" s="73">
        <f t="shared" si="6"/>
        <v>0.9265029172</v>
      </c>
      <c r="T83" s="66">
        <v>0.2</v>
      </c>
      <c r="U83" s="66">
        <v>0.7</v>
      </c>
      <c r="V83" s="73">
        <f t="shared" si="7"/>
        <v>0.5055150884</v>
      </c>
      <c r="W83" s="66">
        <v>0.05</v>
      </c>
      <c r="X83" s="66">
        <v>27.78</v>
      </c>
      <c r="Y83" s="73">
        <f t="shared" si="8"/>
        <v>0.7397403451</v>
      </c>
      <c r="Z83" s="66">
        <v>1.25</v>
      </c>
      <c r="AA83" s="66">
        <v>2.3</v>
      </c>
      <c r="AB83" s="73">
        <f t="shared" si="9"/>
        <v>1.266162169</v>
      </c>
      <c r="AC83" s="66">
        <v>0.1639</v>
      </c>
      <c r="AD83" s="66">
        <v>54.24</v>
      </c>
      <c r="AE83" s="73">
        <f t="shared" si="10"/>
        <v>1.547198257</v>
      </c>
      <c r="AF83" s="66">
        <v>2.69</v>
      </c>
      <c r="AG83" s="66">
        <v>6.75</v>
      </c>
      <c r="AH83" s="73">
        <f t="shared" si="11"/>
        <v>1.351994874</v>
      </c>
      <c r="AI83" s="66">
        <v>0.4806</v>
      </c>
      <c r="AJ83" s="66">
        <v>39.88</v>
      </c>
      <c r="AK83" s="73">
        <f t="shared" si="12"/>
        <v>1.279600983</v>
      </c>
      <c r="AL83" s="65"/>
      <c r="AM83" s="65"/>
      <c r="AN83" s="65"/>
      <c r="AO83" s="65"/>
      <c r="AP83" s="65"/>
      <c r="AQ83" s="65"/>
      <c r="AR83" s="65"/>
      <c r="AS83" s="68"/>
      <c r="AT83" s="69"/>
    </row>
    <row r="84">
      <c r="A84" s="70" t="str">
        <f t="shared" si="1"/>
        <v>Rim Scorer</v>
      </c>
      <c r="B84" s="71" t="s">
        <v>1539</v>
      </c>
      <c r="C84" s="71" t="str">
        <f t="shared" si="2"/>
        <v>Jaime Jaquez Jr.</v>
      </c>
      <c r="D84" s="71" t="s">
        <v>1521</v>
      </c>
      <c r="E84" s="66">
        <v>0.6636</v>
      </c>
      <c r="F84" s="66">
        <v>4.83</v>
      </c>
      <c r="G84" s="66">
        <v>24.78</v>
      </c>
      <c r="H84" s="66">
        <v>4.22</v>
      </c>
      <c r="I84" s="66">
        <v>6.42</v>
      </c>
      <c r="J84" s="73">
        <f t="shared" si="3"/>
        <v>1.237736478</v>
      </c>
      <c r="K84" s="66">
        <v>0.3799</v>
      </c>
      <c r="L84" s="66">
        <v>65.66</v>
      </c>
      <c r="M84" s="73">
        <f t="shared" si="4"/>
        <v>1.008009563</v>
      </c>
      <c r="N84" s="66">
        <v>2.47</v>
      </c>
      <c r="O84" s="66">
        <v>5.34</v>
      </c>
      <c r="P84" s="73">
        <f t="shared" si="5"/>
        <v>1.44316456</v>
      </c>
      <c r="Q84" s="66">
        <v>0.3158</v>
      </c>
      <c r="R84" s="66">
        <v>46.38</v>
      </c>
      <c r="S84" s="73">
        <f t="shared" si="6"/>
        <v>1.104942281</v>
      </c>
      <c r="T84" s="66">
        <v>0.15</v>
      </c>
      <c r="U84" s="66">
        <v>0.35</v>
      </c>
      <c r="V84" s="73">
        <f t="shared" si="7"/>
        <v>0.2527575442</v>
      </c>
      <c r="W84" s="66">
        <v>0.0206</v>
      </c>
      <c r="X84" s="66">
        <v>44.44</v>
      </c>
      <c r="Y84" s="73">
        <f t="shared" si="8"/>
        <v>1.183371524</v>
      </c>
      <c r="Z84" s="66">
        <v>0.89</v>
      </c>
      <c r="AA84" s="66">
        <v>2.63</v>
      </c>
      <c r="AB84" s="73">
        <f t="shared" si="9"/>
        <v>1.447828915</v>
      </c>
      <c r="AC84" s="66">
        <v>0.1556</v>
      </c>
      <c r="AD84" s="66">
        <v>33.82</v>
      </c>
      <c r="AE84" s="73">
        <f t="shared" si="10"/>
        <v>0.9647169075</v>
      </c>
      <c r="AF84" s="66">
        <v>0.73</v>
      </c>
      <c r="AG84" s="66">
        <v>2.17</v>
      </c>
      <c r="AH84" s="73">
        <f t="shared" si="11"/>
        <v>0.4346413151</v>
      </c>
      <c r="AI84" s="66">
        <v>0.1281</v>
      </c>
      <c r="AJ84" s="66">
        <v>33.93</v>
      </c>
      <c r="AK84" s="73">
        <f t="shared" si="12"/>
        <v>1.088687597</v>
      </c>
      <c r="AL84" s="65"/>
      <c r="AM84" s="65"/>
      <c r="AN84" s="65"/>
      <c r="AO84" s="65"/>
      <c r="AP84" s="65"/>
      <c r="AQ84" s="65"/>
      <c r="AR84" s="65"/>
      <c r="AS84" s="68"/>
      <c r="AT84" s="69"/>
    </row>
    <row r="85">
      <c r="A85" s="70" t="str">
        <f t="shared" si="1"/>
        <v>Rim Scorer</v>
      </c>
      <c r="B85" s="71" t="s">
        <v>1540</v>
      </c>
      <c r="C85" s="71" t="str">
        <f t="shared" si="2"/>
        <v>Desmond Bane</v>
      </c>
      <c r="D85" s="71" t="s">
        <v>1486</v>
      </c>
      <c r="E85" s="66">
        <v>0.7213</v>
      </c>
      <c r="F85" s="66">
        <v>6.99</v>
      </c>
      <c r="G85" s="66">
        <v>26.13</v>
      </c>
      <c r="H85" s="66">
        <v>4.72</v>
      </c>
      <c r="I85" s="66">
        <v>6.92</v>
      </c>
      <c r="J85" s="73">
        <f t="shared" si="3"/>
        <v>1.3341334</v>
      </c>
      <c r="K85" s="66">
        <v>0.2615</v>
      </c>
      <c r="L85" s="66">
        <v>68.13</v>
      </c>
      <c r="M85" s="73">
        <f t="shared" si="4"/>
        <v>1.0459289</v>
      </c>
      <c r="N85" s="66">
        <v>1.75</v>
      </c>
      <c r="O85" s="66">
        <v>4.45</v>
      </c>
      <c r="P85" s="73">
        <f t="shared" si="5"/>
        <v>1.202637133</v>
      </c>
      <c r="Q85" s="66">
        <v>0.1681</v>
      </c>
      <c r="R85" s="66">
        <v>39.32</v>
      </c>
      <c r="S85" s="73">
        <f t="shared" si="6"/>
        <v>0.9367470996</v>
      </c>
      <c r="T85" s="66">
        <v>1.41</v>
      </c>
      <c r="U85" s="66">
        <v>2.93</v>
      </c>
      <c r="V85" s="73">
        <f t="shared" si="7"/>
        <v>2.115941727</v>
      </c>
      <c r="W85" s="66">
        <v>0.1106</v>
      </c>
      <c r="X85" s="66">
        <v>48.05</v>
      </c>
      <c r="Y85" s="73">
        <f t="shared" si="8"/>
        <v>1.279500489</v>
      </c>
      <c r="Z85" s="66">
        <v>0.91</v>
      </c>
      <c r="AA85" s="66">
        <v>1.98</v>
      </c>
      <c r="AB85" s="73">
        <f t="shared" si="9"/>
        <v>1.090000476</v>
      </c>
      <c r="AC85" s="66">
        <v>0.0747</v>
      </c>
      <c r="AD85" s="66">
        <v>46.15</v>
      </c>
      <c r="AE85" s="73">
        <f t="shared" si="10"/>
        <v>1.316430671</v>
      </c>
      <c r="AF85" s="66">
        <v>3.77</v>
      </c>
      <c r="AG85" s="66">
        <v>10.19</v>
      </c>
      <c r="AH85" s="73">
        <f t="shared" si="11"/>
        <v>2.041011521</v>
      </c>
      <c r="AI85" s="66">
        <v>0.3851</v>
      </c>
      <c r="AJ85" s="66">
        <v>36.94</v>
      </c>
      <c r="AK85" s="73">
        <f t="shared" si="12"/>
        <v>1.18526731</v>
      </c>
      <c r="AL85" s="65"/>
      <c r="AM85" s="65"/>
      <c r="AN85" s="65"/>
      <c r="AO85" s="65"/>
      <c r="AP85" s="65"/>
      <c r="AQ85" s="65"/>
      <c r="AR85" s="65"/>
      <c r="AS85" s="68"/>
      <c r="AT85" s="69"/>
    </row>
    <row r="86">
      <c r="A86" s="70" t="str">
        <f t="shared" si="1"/>
        <v>Rim Scorer</v>
      </c>
      <c r="B86" s="71" t="s">
        <v>1541</v>
      </c>
      <c r="C86" s="71" t="str">
        <f t="shared" si="2"/>
        <v>John Collins</v>
      </c>
      <c r="D86" s="71" t="s">
        <v>1534</v>
      </c>
      <c r="E86" s="66">
        <v>0.7018</v>
      </c>
      <c r="F86" s="66">
        <v>5.02</v>
      </c>
      <c r="G86" s="66">
        <v>24.31</v>
      </c>
      <c r="H86" s="66">
        <v>5.24</v>
      </c>
      <c r="I86" s="66">
        <v>6.99</v>
      </c>
      <c r="J86" s="73">
        <f t="shared" si="3"/>
        <v>1.347628969</v>
      </c>
      <c r="K86" s="66">
        <v>0.3732</v>
      </c>
      <c r="L86" s="66">
        <v>75.0</v>
      </c>
      <c r="M86" s="73">
        <f t="shared" si="4"/>
        <v>1.151396851</v>
      </c>
      <c r="N86" s="66">
        <v>1.86</v>
      </c>
      <c r="O86" s="66">
        <v>4.41</v>
      </c>
      <c r="P86" s="73">
        <f t="shared" si="5"/>
        <v>1.191826912</v>
      </c>
      <c r="Q86" s="66">
        <v>0.2353</v>
      </c>
      <c r="R86" s="66">
        <v>42.24</v>
      </c>
      <c r="S86" s="73">
        <f t="shared" si="6"/>
        <v>1.006312245</v>
      </c>
      <c r="T86" s="66">
        <v>0.42</v>
      </c>
      <c r="U86" s="66">
        <v>1.18</v>
      </c>
      <c r="V86" s="73">
        <f t="shared" si="7"/>
        <v>0.8521540062</v>
      </c>
      <c r="W86" s="66">
        <v>0.0629</v>
      </c>
      <c r="X86" s="66">
        <v>35.48</v>
      </c>
      <c r="Y86" s="73">
        <f t="shared" si="8"/>
        <v>0.9447799655</v>
      </c>
      <c r="Z86" s="66">
        <v>1.22</v>
      </c>
      <c r="AA86" s="66">
        <v>3.3</v>
      </c>
      <c r="AB86" s="73">
        <f t="shared" si="9"/>
        <v>1.81666746</v>
      </c>
      <c r="AC86" s="66">
        <v>0.1765</v>
      </c>
      <c r="AD86" s="66">
        <v>36.78</v>
      </c>
      <c r="AE86" s="73">
        <f t="shared" si="10"/>
        <v>1.049151031</v>
      </c>
      <c r="AF86" s="66">
        <v>0.91</v>
      </c>
      <c r="AG86" s="66">
        <v>2.85</v>
      </c>
      <c r="AH86" s="73">
        <f t="shared" si="11"/>
        <v>0.5708422803</v>
      </c>
      <c r="AI86" s="66">
        <v>0.1521</v>
      </c>
      <c r="AJ86" s="66">
        <v>32.0</v>
      </c>
      <c r="AK86" s="73">
        <f t="shared" si="12"/>
        <v>1.02676107</v>
      </c>
      <c r="AL86" s="65"/>
      <c r="AM86" s="65"/>
      <c r="AN86" s="65"/>
      <c r="AO86" s="65"/>
      <c r="AP86" s="65"/>
      <c r="AQ86" s="65"/>
      <c r="AR86" s="65"/>
      <c r="AS86" s="68"/>
      <c r="AT86" s="69"/>
    </row>
    <row r="87">
      <c r="A87" s="70" t="str">
        <f t="shared" si="1"/>
        <v>Rim Scorer</v>
      </c>
      <c r="B87" s="71" t="s">
        <v>1542</v>
      </c>
      <c r="C87" s="71" t="str">
        <f t="shared" si="2"/>
        <v>Jarrett Allen</v>
      </c>
      <c r="D87" s="71" t="s">
        <v>1474</v>
      </c>
      <c r="E87" s="66">
        <v>0.6359</v>
      </c>
      <c r="F87" s="66">
        <v>4.11</v>
      </c>
      <c r="G87" s="66">
        <v>25.1</v>
      </c>
      <c r="H87" s="66">
        <v>7.3</v>
      </c>
      <c r="I87" s="66">
        <v>10.02</v>
      </c>
      <c r="J87" s="73">
        <f t="shared" si="3"/>
        <v>1.931794316</v>
      </c>
      <c r="K87" s="66">
        <v>0.6335</v>
      </c>
      <c r="L87" s="66">
        <v>72.8</v>
      </c>
      <c r="M87" s="73">
        <f t="shared" si="4"/>
        <v>1.117622544</v>
      </c>
      <c r="N87" s="66">
        <v>2.53</v>
      </c>
      <c r="O87" s="66">
        <v>5.03</v>
      </c>
      <c r="P87" s="73">
        <f t="shared" si="5"/>
        <v>1.359385344</v>
      </c>
      <c r="Q87" s="66">
        <v>0.318</v>
      </c>
      <c r="R87" s="66">
        <v>50.38</v>
      </c>
      <c r="S87" s="73">
        <f t="shared" si="6"/>
        <v>1.200237001</v>
      </c>
      <c r="T87" s="66">
        <v>0.42</v>
      </c>
      <c r="U87" s="66">
        <v>0.73</v>
      </c>
      <c r="V87" s="73">
        <f t="shared" si="7"/>
        <v>0.5271800208</v>
      </c>
      <c r="W87" s="66">
        <v>0.0461</v>
      </c>
      <c r="X87" s="66">
        <v>57.89</v>
      </c>
      <c r="Y87" s="73">
        <f t="shared" si="8"/>
        <v>1.541525147</v>
      </c>
      <c r="Z87" s="66">
        <v>0.0</v>
      </c>
      <c r="AA87" s="66">
        <v>0.0</v>
      </c>
      <c r="AB87" s="73">
        <f t="shared" si="9"/>
        <v>0</v>
      </c>
      <c r="AC87" s="66">
        <v>0.0</v>
      </c>
      <c r="AD87" s="66">
        <v>0.0</v>
      </c>
      <c r="AE87" s="73">
        <f t="shared" si="10"/>
        <v>0</v>
      </c>
      <c r="AF87" s="66">
        <v>0.0</v>
      </c>
      <c r="AG87" s="66">
        <v>0.04</v>
      </c>
      <c r="AH87" s="73">
        <f t="shared" si="11"/>
        <v>0.008011821477</v>
      </c>
      <c r="AI87" s="66">
        <v>0.0024</v>
      </c>
      <c r="AJ87" s="66">
        <v>0.0</v>
      </c>
      <c r="AK87" s="73">
        <f t="shared" si="12"/>
        <v>0</v>
      </c>
      <c r="AL87" s="65"/>
      <c r="AM87" s="65"/>
      <c r="AN87" s="65"/>
      <c r="AO87" s="65"/>
      <c r="AP87" s="65"/>
      <c r="AQ87" s="65"/>
      <c r="AR87" s="65"/>
      <c r="AS87" s="68"/>
      <c r="AT87" s="69"/>
    </row>
    <row r="88">
      <c r="A88" s="70" t="str">
        <f t="shared" si="1"/>
        <v>PU 3PT</v>
      </c>
      <c r="B88" s="71" t="s">
        <v>1543</v>
      </c>
      <c r="C88" s="71" t="str">
        <f t="shared" si="2"/>
        <v>Brandon Miller</v>
      </c>
      <c r="D88" s="71" t="s">
        <v>1530</v>
      </c>
      <c r="E88" s="66">
        <v>0.6095</v>
      </c>
      <c r="F88" s="66">
        <v>8.38</v>
      </c>
      <c r="G88" s="66">
        <v>26.25</v>
      </c>
      <c r="H88" s="66">
        <v>2.32</v>
      </c>
      <c r="I88" s="66">
        <v>3.83</v>
      </c>
      <c r="J88" s="73">
        <f t="shared" si="3"/>
        <v>0.7384004223</v>
      </c>
      <c r="K88" s="66">
        <v>0.1807</v>
      </c>
      <c r="L88" s="66">
        <v>60.61</v>
      </c>
      <c r="M88" s="73">
        <f t="shared" si="4"/>
        <v>0.9304821754</v>
      </c>
      <c r="N88" s="66">
        <v>2.36</v>
      </c>
      <c r="O88" s="66">
        <v>5.77</v>
      </c>
      <c r="P88" s="73">
        <f t="shared" si="5"/>
        <v>1.55937444</v>
      </c>
      <c r="Q88" s="66">
        <v>0.2719</v>
      </c>
      <c r="R88" s="66">
        <v>40.94</v>
      </c>
      <c r="S88" s="73">
        <f t="shared" si="6"/>
        <v>0.9753414613</v>
      </c>
      <c r="T88" s="66">
        <v>1.12</v>
      </c>
      <c r="U88" s="66">
        <v>2.52</v>
      </c>
      <c r="V88" s="73">
        <f t="shared" si="7"/>
        <v>1.819854318</v>
      </c>
      <c r="W88" s="66">
        <v>0.1186</v>
      </c>
      <c r="X88" s="66">
        <v>44.62</v>
      </c>
      <c r="Y88" s="73">
        <f t="shared" si="8"/>
        <v>1.188164658</v>
      </c>
      <c r="Z88" s="66">
        <v>0.85</v>
      </c>
      <c r="AA88" s="66">
        <v>2.05</v>
      </c>
      <c r="AB88" s="73">
        <f t="shared" si="9"/>
        <v>1.128535846</v>
      </c>
      <c r="AC88" s="66">
        <v>0.0967</v>
      </c>
      <c r="AD88" s="66">
        <v>41.51</v>
      </c>
      <c r="AE88" s="73">
        <f t="shared" si="10"/>
        <v>1.184074477</v>
      </c>
      <c r="AF88" s="66">
        <v>2.63</v>
      </c>
      <c r="AG88" s="66">
        <v>7.04</v>
      </c>
      <c r="AH88" s="73">
        <f t="shared" si="11"/>
        <v>1.41008058</v>
      </c>
      <c r="AI88" s="66">
        <v>0.3321</v>
      </c>
      <c r="AJ88" s="66">
        <v>37.36</v>
      </c>
      <c r="AK88" s="73">
        <f t="shared" si="12"/>
        <v>1.198743549</v>
      </c>
      <c r="AL88" s="65"/>
      <c r="AM88" s="65"/>
      <c r="AN88" s="65"/>
      <c r="AO88" s="65"/>
      <c r="AP88" s="65"/>
      <c r="AQ88" s="65"/>
      <c r="AR88" s="65"/>
      <c r="AS88" s="68"/>
      <c r="AT88" s="69"/>
    </row>
    <row r="89">
      <c r="A89" s="70" t="str">
        <f t="shared" si="1"/>
        <v>Rim Scorer</v>
      </c>
      <c r="B89" s="71" t="s">
        <v>1544</v>
      </c>
      <c r="C89" s="71" t="str">
        <f t="shared" si="2"/>
        <v>Jusuf Nurkic</v>
      </c>
      <c r="D89" s="71" t="s">
        <v>1469</v>
      </c>
      <c r="E89" s="66">
        <v>0.7759</v>
      </c>
      <c r="F89" s="66">
        <v>3.41</v>
      </c>
      <c r="G89" s="66">
        <v>25.96</v>
      </c>
      <c r="H89" s="66">
        <v>5.65</v>
      </c>
      <c r="I89" s="66">
        <v>9.19</v>
      </c>
      <c r="J89" s="73">
        <f t="shared" si="3"/>
        <v>1.771775426</v>
      </c>
      <c r="K89" s="66">
        <v>0.5813</v>
      </c>
      <c r="L89" s="66">
        <v>61.44</v>
      </c>
      <c r="M89" s="73">
        <f t="shared" si="4"/>
        <v>0.9432243005</v>
      </c>
      <c r="N89" s="66">
        <v>1.56</v>
      </c>
      <c r="O89" s="66">
        <v>3.27</v>
      </c>
      <c r="P89" s="73">
        <f t="shared" si="5"/>
        <v>0.8837356013</v>
      </c>
      <c r="Q89" s="66">
        <v>0.2069</v>
      </c>
      <c r="R89" s="66">
        <v>47.62</v>
      </c>
      <c r="S89" s="73">
        <f t="shared" si="6"/>
        <v>1.134483644</v>
      </c>
      <c r="T89" s="66">
        <v>0.08</v>
      </c>
      <c r="U89" s="66">
        <v>0.27</v>
      </c>
      <c r="V89" s="73">
        <f t="shared" si="7"/>
        <v>0.1949843913</v>
      </c>
      <c r="W89" s="66">
        <v>0.0172</v>
      </c>
      <c r="X89" s="66">
        <v>28.57</v>
      </c>
      <c r="Y89" s="73">
        <f t="shared" si="8"/>
        <v>0.7607768775</v>
      </c>
      <c r="Z89" s="66">
        <v>0.04</v>
      </c>
      <c r="AA89" s="66">
        <v>0.31</v>
      </c>
      <c r="AB89" s="73">
        <f t="shared" si="9"/>
        <v>0.1706566402</v>
      </c>
      <c r="AC89" s="66">
        <v>0.0197</v>
      </c>
      <c r="AD89" s="66">
        <v>12.5</v>
      </c>
      <c r="AE89" s="73">
        <f t="shared" si="10"/>
        <v>0.3565630202</v>
      </c>
      <c r="AF89" s="66">
        <v>0.78</v>
      </c>
      <c r="AG89" s="66">
        <v>2.76</v>
      </c>
      <c r="AH89" s="73">
        <f t="shared" si="11"/>
        <v>0.5528156819</v>
      </c>
      <c r="AI89" s="66">
        <v>0.1749</v>
      </c>
      <c r="AJ89" s="66">
        <v>28.17</v>
      </c>
      <c r="AK89" s="73">
        <f t="shared" si="12"/>
        <v>0.9038706044</v>
      </c>
      <c r="AL89" s="65"/>
      <c r="AM89" s="65"/>
      <c r="AN89" s="65"/>
      <c r="AO89" s="65"/>
      <c r="AP89" s="65"/>
      <c r="AQ89" s="65"/>
      <c r="AR89" s="65"/>
      <c r="AS89" s="68"/>
      <c r="AT89" s="69"/>
    </row>
    <row r="90">
      <c r="A90" s="70" t="str">
        <f t="shared" si="1"/>
        <v>Rim Scorer</v>
      </c>
      <c r="B90" s="71" t="s">
        <v>1545</v>
      </c>
      <c r="C90" s="71" t="str">
        <f t="shared" si="2"/>
        <v>Victor Wembanyama</v>
      </c>
      <c r="D90" s="71" t="s">
        <v>1495</v>
      </c>
      <c r="E90" s="66">
        <v>0.6396</v>
      </c>
      <c r="F90" s="66">
        <v>6.87</v>
      </c>
      <c r="G90" s="66">
        <v>26.37</v>
      </c>
      <c r="H90" s="66">
        <v>6.54</v>
      </c>
      <c r="I90" s="66">
        <v>9.07</v>
      </c>
      <c r="J90" s="73">
        <f t="shared" si="3"/>
        <v>1.748640164</v>
      </c>
      <c r="K90" s="66">
        <v>0.3366</v>
      </c>
      <c r="L90" s="66">
        <v>72.08</v>
      </c>
      <c r="M90" s="73">
        <f t="shared" si="4"/>
        <v>1.106569134</v>
      </c>
      <c r="N90" s="66">
        <v>2.27</v>
      </c>
      <c r="O90" s="66">
        <v>6.01</v>
      </c>
      <c r="P90" s="73">
        <f t="shared" si="5"/>
        <v>1.624235769</v>
      </c>
      <c r="Q90" s="66">
        <v>0.223</v>
      </c>
      <c r="R90" s="66">
        <v>37.74</v>
      </c>
      <c r="S90" s="73">
        <f t="shared" si="6"/>
        <v>0.8991056851</v>
      </c>
      <c r="T90" s="66">
        <v>1.21</v>
      </c>
      <c r="U90" s="66">
        <v>3.71</v>
      </c>
      <c r="V90" s="73">
        <f t="shared" si="7"/>
        <v>2.679229969</v>
      </c>
      <c r="W90" s="66">
        <v>0.1374</v>
      </c>
      <c r="X90" s="66">
        <v>32.65</v>
      </c>
      <c r="Y90" s="73">
        <f t="shared" si="8"/>
        <v>0.8694212479</v>
      </c>
      <c r="Z90" s="66">
        <v>0.19</v>
      </c>
      <c r="AA90" s="66">
        <v>0.49</v>
      </c>
      <c r="AB90" s="73">
        <f t="shared" si="9"/>
        <v>0.2697475925</v>
      </c>
      <c r="AC90" s="66">
        <v>0.0182</v>
      </c>
      <c r="AD90" s="66">
        <v>38.46</v>
      </c>
      <c r="AE90" s="73">
        <f t="shared" si="10"/>
        <v>1.097073101</v>
      </c>
      <c r="AF90" s="66">
        <v>2.27</v>
      </c>
      <c r="AG90" s="66">
        <v>7.67</v>
      </c>
      <c r="AH90" s="73">
        <f t="shared" si="11"/>
        <v>1.536266768</v>
      </c>
      <c r="AI90" s="66">
        <v>0.2847</v>
      </c>
      <c r="AJ90" s="66">
        <v>29.56</v>
      </c>
      <c r="AK90" s="73">
        <f t="shared" si="12"/>
        <v>0.9484705384</v>
      </c>
      <c r="AL90" s="65"/>
      <c r="AM90" s="65"/>
      <c r="AN90" s="65"/>
      <c r="AO90" s="65"/>
      <c r="AP90" s="65"/>
      <c r="AQ90" s="65"/>
      <c r="AR90" s="65"/>
      <c r="AS90" s="68"/>
      <c r="AT90" s="69"/>
    </row>
    <row r="91">
      <c r="A91" s="70" t="str">
        <f t="shared" si="1"/>
        <v>Rim Scorer</v>
      </c>
      <c r="B91" s="71" t="s">
        <v>1546</v>
      </c>
      <c r="C91" s="71" t="str">
        <f t="shared" si="2"/>
        <v>Herbert Jones</v>
      </c>
      <c r="D91" s="71" t="s">
        <v>1488</v>
      </c>
      <c r="E91" s="66">
        <v>0.8295</v>
      </c>
      <c r="F91" s="66">
        <v>4.63</v>
      </c>
      <c r="G91" s="66">
        <v>24.27</v>
      </c>
      <c r="H91" s="66">
        <v>3.68</v>
      </c>
      <c r="I91" s="66">
        <v>5.21</v>
      </c>
      <c r="J91" s="73">
        <f t="shared" si="3"/>
        <v>1.004455927</v>
      </c>
      <c r="K91" s="66">
        <v>0.3844</v>
      </c>
      <c r="L91" s="66">
        <v>70.68</v>
      </c>
      <c r="M91" s="73">
        <f t="shared" si="4"/>
        <v>1.085076393</v>
      </c>
      <c r="N91" s="66">
        <v>0.39</v>
      </c>
      <c r="O91" s="66">
        <v>1.61</v>
      </c>
      <c r="P91" s="73">
        <f t="shared" si="5"/>
        <v>0.4351114123</v>
      </c>
      <c r="Q91" s="66">
        <v>0.1185</v>
      </c>
      <c r="R91" s="66">
        <v>24.39</v>
      </c>
      <c r="S91" s="73">
        <f t="shared" si="6"/>
        <v>0.5810595565</v>
      </c>
      <c r="T91" s="66">
        <v>0.24</v>
      </c>
      <c r="U91" s="66">
        <v>0.71</v>
      </c>
      <c r="V91" s="73">
        <f t="shared" si="7"/>
        <v>0.5127367326</v>
      </c>
      <c r="W91" s="66">
        <v>0.052</v>
      </c>
      <c r="X91" s="66">
        <v>33.33</v>
      </c>
      <c r="Y91" s="73">
        <f t="shared" si="8"/>
        <v>0.8875286429</v>
      </c>
      <c r="Z91" s="66">
        <v>1.45</v>
      </c>
      <c r="AA91" s="66">
        <v>3.33</v>
      </c>
      <c r="AB91" s="73">
        <f t="shared" si="9"/>
        <v>1.833182619</v>
      </c>
      <c r="AC91" s="66">
        <v>0.2457</v>
      </c>
      <c r="AD91" s="66">
        <v>43.53</v>
      </c>
      <c r="AE91" s="73">
        <f t="shared" si="10"/>
        <v>1.241695062</v>
      </c>
      <c r="AF91" s="66">
        <v>0.94</v>
      </c>
      <c r="AG91" s="66">
        <v>2.7</v>
      </c>
      <c r="AH91" s="73">
        <f t="shared" si="11"/>
        <v>0.5407979497</v>
      </c>
      <c r="AI91" s="66">
        <v>0.1994</v>
      </c>
      <c r="AJ91" s="66">
        <v>34.78</v>
      </c>
      <c r="AK91" s="73">
        <f t="shared" si="12"/>
        <v>1.115960938</v>
      </c>
      <c r="AL91" s="65"/>
      <c r="AM91" s="65"/>
      <c r="AN91" s="65"/>
      <c r="AO91" s="65"/>
      <c r="AP91" s="65"/>
      <c r="AQ91" s="65"/>
      <c r="AR91" s="65"/>
      <c r="AS91" s="68"/>
      <c r="AT91" s="69"/>
    </row>
    <row r="92">
      <c r="A92" s="70" t="str">
        <f t="shared" si="1"/>
        <v>Rim Scorer</v>
      </c>
      <c r="B92" s="71" t="s">
        <v>1547</v>
      </c>
      <c r="C92" s="71" t="str">
        <f t="shared" si="2"/>
        <v>Bilal Coulibaly</v>
      </c>
      <c r="D92" s="71" t="s">
        <v>1481</v>
      </c>
      <c r="E92" s="66">
        <v>0.7864</v>
      </c>
      <c r="F92" s="66">
        <v>4.97</v>
      </c>
      <c r="G92" s="66">
        <v>24.66</v>
      </c>
      <c r="H92" s="66">
        <v>3.03</v>
      </c>
      <c r="I92" s="66">
        <v>4.51</v>
      </c>
      <c r="J92" s="73">
        <f t="shared" si="3"/>
        <v>0.8695002361</v>
      </c>
      <c r="K92" s="66">
        <v>0.3851</v>
      </c>
      <c r="L92" s="66">
        <v>67.23</v>
      </c>
      <c r="M92" s="73">
        <f t="shared" si="4"/>
        <v>1.032112137</v>
      </c>
      <c r="N92" s="66">
        <v>0.38</v>
      </c>
      <c r="O92" s="66">
        <v>1.74</v>
      </c>
      <c r="P92" s="73">
        <f t="shared" si="5"/>
        <v>0.4702446319</v>
      </c>
      <c r="Q92" s="66">
        <v>0.1489</v>
      </c>
      <c r="R92" s="66">
        <v>21.74</v>
      </c>
      <c r="S92" s="73">
        <f t="shared" si="6"/>
        <v>0.5179268043</v>
      </c>
      <c r="T92" s="66">
        <v>0.23</v>
      </c>
      <c r="U92" s="66">
        <v>0.76</v>
      </c>
      <c r="V92" s="73">
        <f t="shared" si="7"/>
        <v>0.5488449532</v>
      </c>
      <c r="W92" s="66">
        <v>0.0647</v>
      </c>
      <c r="X92" s="66">
        <v>30.0</v>
      </c>
      <c r="Y92" s="73">
        <f t="shared" si="8"/>
        <v>0.7988556642</v>
      </c>
      <c r="Z92" s="66">
        <v>1.06</v>
      </c>
      <c r="AA92" s="66">
        <v>2.5</v>
      </c>
      <c r="AB92" s="73">
        <f t="shared" si="9"/>
        <v>1.376263227</v>
      </c>
      <c r="AC92" s="66">
        <v>0.2136</v>
      </c>
      <c r="AD92" s="66">
        <v>42.42</v>
      </c>
      <c r="AE92" s="73">
        <f t="shared" si="10"/>
        <v>1.210032265</v>
      </c>
      <c r="AF92" s="66">
        <v>0.72</v>
      </c>
      <c r="AG92" s="66">
        <v>2.2</v>
      </c>
      <c r="AH92" s="73">
        <f t="shared" si="11"/>
        <v>0.4406501812</v>
      </c>
      <c r="AI92" s="66">
        <v>0.1877</v>
      </c>
      <c r="AJ92" s="66">
        <v>32.76</v>
      </c>
      <c r="AK92" s="73">
        <f t="shared" si="12"/>
        <v>1.051146645</v>
      </c>
      <c r="AL92" s="65"/>
      <c r="AM92" s="65"/>
      <c r="AN92" s="65"/>
      <c r="AO92" s="65"/>
      <c r="AP92" s="65"/>
      <c r="AQ92" s="65"/>
      <c r="AR92" s="65"/>
      <c r="AS92" s="68"/>
      <c r="AT92" s="69"/>
    </row>
    <row r="93">
      <c r="A93" s="70" t="str">
        <f t="shared" si="1"/>
        <v>Rim Scorer</v>
      </c>
      <c r="B93" s="71" t="s">
        <v>1548</v>
      </c>
      <c r="C93" s="71" t="str">
        <f t="shared" si="2"/>
        <v>Terry Rozier</v>
      </c>
      <c r="D93" s="71" t="s">
        <v>1521</v>
      </c>
      <c r="E93" s="66">
        <v>0.6596</v>
      </c>
      <c r="F93" s="66">
        <v>7.73</v>
      </c>
      <c r="G93" s="66">
        <v>25.45</v>
      </c>
      <c r="H93" s="66">
        <v>3.3</v>
      </c>
      <c r="I93" s="66">
        <v>5.88</v>
      </c>
      <c r="J93" s="73">
        <f t="shared" si="3"/>
        <v>1.133627802</v>
      </c>
      <c r="K93" s="66">
        <v>0.2399</v>
      </c>
      <c r="L93" s="66">
        <v>56.08</v>
      </c>
      <c r="M93" s="73">
        <f t="shared" si="4"/>
        <v>0.8609378055</v>
      </c>
      <c r="N93" s="66">
        <v>2.58</v>
      </c>
      <c r="O93" s="66">
        <v>5.56</v>
      </c>
      <c r="P93" s="73">
        <f t="shared" si="5"/>
        <v>1.502620778</v>
      </c>
      <c r="Q93" s="66">
        <v>0.2269</v>
      </c>
      <c r="R93" s="66">
        <v>46.43</v>
      </c>
      <c r="S93" s="73">
        <f t="shared" si="6"/>
        <v>1.106133465</v>
      </c>
      <c r="T93" s="66">
        <v>1.39</v>
      </c>
      <c r="U93" s="66">
        <v>2.78</v>
      </c>
      <c r="V93" s="73">
        <f t="shared" si="7"/>
        <v>2.007617066</v>
      </c>
      <c r="W93" s="66">
        <v>0.1135</v>
      </c>
      <c r="X93" s="66">
        <v>50.0</v>
      </c>
      <c r="Y93" s="73">
        <f t="shared" si="8"/>
        <v>1.331426107</v>
      </c>
      <c r="Z93" s="66">
        <v>0.91</v>
      </c>
      <c r="AA93" s="66">
        <v>3.14</v>
      </c>
      <c r="AB93" s="73">
        <f t="shared" si="9"/>
        <v>1.728586613</v>
      </c>
      <c r="AC93" s="66">
        <v>0.128</v>
      </c>
      <c r="AD93" s="66">
        <v>29.11</v>
      </c>
      <c r="AE93" s="73">
        <f t="shared" si="10"/>
        <v>0.8303639614</v>
      </c>
      <c r="AF93" s="66">
        <v>2.66</v>
      </c>
      <c r="AG93" s="66">
        <v>7.15</v>
      </c>
      <c r="AH93" s="73">
        <f t="shared" si="11"/>
        <v>1.432113089</v>
      </c>
      <c r="AI93" s="66">
        <v>0.2917</v>
      </c>
      <c r="AJ93" s="66">
        <v>37.22</v>
      </c>
      <c r="AK93" s="73">
        <f t="shared" si="12"/>
        <v>1.19425147</v>
      </c>
      <c r="AL93" s="65"/>
      <c r="AM93" s="65"/>
      <c r="AN93" s="65"/>
      <c r="AO93" s="65"/>
      <c r="AP93" s="65"/>
      <c r="AQ93" s="65"/>
      <c r="AR93" s="65"/>
      <c r="AS93" s="68"/>
      <c r="AT93" s="69"/>
    </row>
    <row r="94">
      <c r="A94" s="70" t="str">
        <f t="shared" si="1"/>
        <v>PU 3PT</v>
      </c>
      <c r="B94" s="71" t="s">
        <v>1549</v>
      </c>
      <c r="C94" s="71" t="str">
        <f t="shared" si="2"/>
        <v>Eric Gordon</v>
      </c>
      <c r="D94" s="71" t="s">
        <v>1469</v>
      </c>
      <c r="E94" s="66">
        <v>0.8527</v>
      </c>
      <c r="F94" s="66">
        <v>4.43</v>
      </c>
      <c r="G94" s="66">
        <v>26.28</v>
      </c>
      <c r="H94" s="66">
        <v>2.51</v>
      </c>
      <c r="I94" s="66">
        <v>3.5</v>
      </c>
      <c r="J94" s="73">
        <f t="shared" si="3"/>
        <v>0.6747784538</v>
      </c>
      <c r="K94" s="66">
        <v>0.209</v>
      </c>
      <c r="L94" s="66">
        <v>71.59</v>
      </c>
      <c r="M94" s="73">
        <f t="shared" si="4"/>
        <v>1.099046674</v>
      </c>
      <c r="N94" s="66">
        <v>0.88</v>
      </c>
      <c r="O94" s="66">
        <v>2.35</v>
      </c>
      <c r="P94" s="73">
        <f t="shared" si="5"/>
        <v>0.6351005086</v>
      </c>
      <c r="Q94" s="66">
        <v>0.1401</v>
      </c>
      <c r="R94" s="66">
        <v>37.29</v>
      </c>
      <c r="S94" s="73">
        <f t="shared" si="6"/>
        <v>0.8883850291</v>
      </c>
      <c r="T94" s="66">
        <v>0.08</v>
      </c>
      <c r="U94" s="66">
        <v>0.12</v>
      </c>
      <c r="V94" s="73">
        <f t="shared" si="7"/>
        <v>0.08665972945</v>
      </c>
      <c r="W94" s="66">
        <v>0.0071</v>
      </c>
      <c r="X94" s="66">
        <v>66.67</v>
      </c>
      <c r="Y94" s="73">
        <f t="shared" si="8"/>
        <v>1.775323571</v>
      </c>
      <c r="Z94" s="66">
        <v>0.99</v>
      </c>
      <c r="AA94" s="66">
        <v>2.23</v>
      </c>
      <c r="AB94" s="73">
        <f t="shared" si="9"/>
        <v>1.227626799</v>
      </c>
      <c r="AC94" s="66">
        <v>0.133</v>
      </c>
      <c r="AD94" s="66">
        <v>44.64</v>
      </c>
      <c r="AE94" s="73">
        <f t="shared" si="10"/>
        <v>1.273357858</v>
      </c>
      <c r="AF94" s="66">
        <v>3.14</v>
      </c>
      <c r="AG94" s="66">
        <v>8.55</v>
      </c>
      <c r="AH94" s="73">
        <f t="shared" si="11"/>
        <v>1.712526841</v>
      </c>
      <c r="AI94" s="66">
        <v>0.5107</v>
      </c>
      <c r="AJ94" s="66">
        <v>36.74</v>
      </c>
      <c r="AK94" s="73">
        <f t="shared" si="12"/>
        <v>1.178850053</v>
      </c>
      <c r="AL94" s="65"/>
      <c r="AM94" s="65"/>
      <c r="AN94" s="65"/>
      <c r="AO94" s="65"/>
      <c r="AP94" s="65"/>
      <c r="AQ94" s="65"/>
      <c r="AR94" s="65"/>
      <c r="AS94" s="68"/>
      <c r="AT94" s="69"/>
    </row>
    <row r="95">
      <c r="A95" s="70" t="str">
        <f t="shared" si="1"/>
        <v>PU 3PT</v>
      </c>
      <c r="B95" s="71" t="s">
        <v>1550</v>
      </c>
      <c r="C95" s="71" t="str">
        <f t="shared" si="2"/>
        <v>Duncan Robinson</v>
      </c>
      <c r="D95" s="71" t="s">
        <v>1521</v>
      </c>
      <c r="E95" s="66">
        <v>0.8396</v>
      </c>
      <c r="F95" s="66">
        <v>5.11</v>
      </c>
      <c r="G95" s="66">
        <v>25.78</v>
      </c>
      <c r="H95" s="66">
        <v>1.97</v>
      </c>
      <c r="I95" s="66">
        <v>3.02</v>
      </c>
      <c r="J95" s="73">
        <f t="shared" si="3"/>
        <v>0.5822374087</v>
      </c>
      <c r="K95" s="66">
        <v>0.1648</v>
      </c>
      <c r="L95" s="66">
        <v>65.33</v>
      </c>
      <c r="M95" s="73">
        <f t="shared" si="4"/>
        <v>1.002943417</v>
      </c>
      <c r="N95" s="66">
        <v>1.29</v>
      </c>
      <c r="O95" s="66">
        <v>2.7</v>
      </c>
      <c r="P95" s="73">
        <f t="shared" si="5"/>
        <v>0.729689946</v>
      </c>
      <c r="Q95" s="66">
        <v>0.1473</v>
      </c>
      <c r="R95" s="66">
        <v>47.76</v>
      </c>
      <c r="S95" s="73">
        <f t="shared" si="6"/>
        <v>1.137818959</v>
      </c>
      <c r="T95" s="66">
        <v>0.0</v>
      </c>
      <c r="U95" s="66">
        <v>0.24</v>
      </c>
      <c r="V95" s="73">
        <f t="shared" si="7"/>
        <v>0.1733194589</v>
      </c>
      <c r="W95" s="66">
        <v>0.0132</v>
      </c>
      <c r="X95" s="66">
        <v>0.0</v>
      </c>
      <c r="Y95" s="73">
        <f t="shared" si="8"/>
        <v>0</v>
      </c>
      <c r="Z95" s="66">
        <v>1.41</v>
      </c>
      <c r="AA95" s="66">
        <v>3.06</v>
      </c>
      <c r="AB95" s="73">
        <f t="shared" si="9"/>
        <v>1.68454619</v>
      </c>
      <c r="AC95" s="66">
        <v>0.167</v>
      </c>
      <c r="AD95" s="66">
        <v>46.05</v>
      </c>
      <c r="AE95" s="73">
        <f t="shared" si="10"/>
        <v>1.313578166</v>
      </c>
      <c r="AF95" s="66">
        <v>3.58</v>
      </c>
      <c r="AG95" s="66">
        <v>9.29</v>
      </c>
      <c r="AH95" s="73">
        <f t="shared" si="11"/>
        <v>1.860745538</v>
      </c>
      <c r="AI95" s="66">
        <v>0.5077</v>
      </c>
      <c r="AJ95" s="66">
        <v>38.53</v>
      </c>
      <c r="AK95" s="73">
        <f t="shared" si="12"/>
        <v>1.236284501</v>
      </c>
      <c r="AL95" s="65"/>
      <c r="AM95" s="65"/>
      <c r="AN95" s="65"/>
      <c r="AO95" s="65"/>
      <c r="AP95" s="65"/>
      <c r="AQ95" s="65"/>
      <c r="AR95" s="65"/>
      <c r="AS95" s="68"/>
      <c r="AT95" s="69"/>
    </row>
    <row r="96">
      <c r="A96" s="70" t="str">
        <f t="shared" si="1"/>
        <v>Rim Scorer</v>
      </c>
      <c r="B96" s="71" t="s">
        <v>1551</v>
      </c>
      <c r="C96" s="71" t="str">
        <f t="shared" si="2"/>
        <v>Bennedict Mathurin</v>
      </c>
      <c r="D96" s="71" t="s">
        <v>1449</v>
      </c>
      <c r="E96" s="66">
        <v>0.6679</v>
      </c>
      <c r="F96" s="66">
        <v>5.93</v>
      </c>
      <c r="G96" s="66">
        <v>25.88</v>
      </c>
      <c r="H96" s="66">
        <v>4.15</v>
      </c>
      <c r="I96" s="66">
        <v>7.27</v>
      </c>
      <c r="J96" s="73">
        <f t="shared" si="3"/>
        <v>1.401611245</v>
      </c>
      <c r="K96" s="66">
        <v>0.3563</v>
      </c>
      <c r="L96" s="66">
        <v>57.07</v>
      </c>
      <c r="M96" s="73">
        <f t="shared" si="4"/>
        <v>0.876136244</v>
      </c>
      <c r="N96" s="66">
        <v>2.17</v>
      </c>
      <c r="O96" s="66">
        <v>5.14</v>
      </c>
      <c r="P96" s="73">
        <f t="shared" si="5"/>
        <v>1.389113453</v>
      </c>
      <c r="Q96" s="66">
        <v>0.2519</v>
      </c>
      <c r="R96" s="66">
        <v>42.22</v>
      </c>
      <c r="S96" s="73">
        <f t="shared" si="6"/>
        <v>1.005835772</v>
      </c>
      <c r="T96" s="66">
        <v>0.76</v>
      </c>
      <c r="U96" s="66">
        <v>1.64</v>
      </c>
      <c r="V96" s="73">
        <f t="shared" si="7"/>
        <v>1.184349636</v>
      </c>
      <c r="W96" s="66">
        <v>0.0802</v>
      </c>
      <c r="X96" s="66">
        <v>46.51</v>
      </c>
      <c r="Y96" s="73">
        <f t="shared" si="8"/>
        <v>1.238492565</v>
      </c>
      <c r="Z96" s="66">
        <v>0.38</v>
      </c>
      <c r="AA96" s="66">
        <v>0.84</v>
      </c>
      <c r="AB96" s="73">
        <f t="shared" si="9"/>
        <v>0.4624244443</v>
      </c>
      <c r="AC96" s="66">
        <v>0.041</v>
      </c>
      <c r="AD96" s="66">
        <v>45.45</v>
      </c>
      <c r="AE96" s="73">
        <f t="shared" si="10"/>
        <v>1.296463141</v>
      </c>
      <c r="AF96" s="66">
        <v>1.98</v>
      </c>
      <c r="AG96" s="66">
        <v>5.52</v>
      </c>
      <c r="AH96" s="73">
        <f t="shared" si="11"/>
        <v>1.105631364</v>
      </c>
      <c r="AI96" s="66">
        <v>0.2705</v>
      </c>
      <c r="AJ96" s="66">
        <v>35.86</v>
      </c>
      <c r="AK96" s="73">
        <f t="shared" si="12"/>
        <v>1.150614124</v>
      </c>
      <c r="AL96" s="65"/>
      <c r="AM96" s="65"/>
      <c r="AN96" s="65"/>
      <c r="AO96" s="65"/>
      <c r="AP96" s="65"/>
      <c r="AQ96" s="65"/>
      <c r="AR96" s="65"/>
      <c r="AS96" s="68"/>
      <c r="AT96" s="69"/>
    </row>
    <row r="97">
      <c r="A97" s="70" t="str">
        <f t="shared" si="1"/>
        <v>Rim Scorer</v>
      </c>
      <c r="B97" s="71" t="s">
        <v>1552</v>
      </c>
      <c r="C97" s="71" t="str">
        <f t="shared" si="2"/>
        <v>Isaiah Hartenstein</v>
      </c>
      <c r="D97" s="71" t="s">
        <v>1431</v>
      </c>
      <c r="E97" s="66">
        <v>0.7778</v>
      </c>
      <c r="F97" s="66">
        <v>2.72</v>
      </c>
      <c r="G97" s="66">
        <v>26.3</v>
      </c>
      <c r="H97" s="66">
        <v>4.31</v>
      </c>
      <c r="I97" s="66">
        <v>6.58</v>
      </c>
      <c r="J97" s="73">
        <f t="shared" si="3"/>
        <v>1.268583493</v>
      </c>
      <c r="K97" s="66">
        <v>0.7639</v>
      </c>
      <c r="L97" s="66">
        <v>65.45</v>
      </c>
      <c r="M97" s="73">
        <f t="shared" si="4"/>
        <v>1.004785652</v>
      </c>
      <c r="N97" s="66">
        <v>0.84</v>
      </c>
      <c r="O97" s="66">
        <v>1.84</v>
      </c>
      <c r="P97" s="73">
        <f t="shared" si="5"/>
        <v>0.4972701854</v>
      </c>
      <c r="Q97" s="66">
        <v>0.213</v>
      </c>
      <c r="R97" s="66">
        <v>45.65</v>
      </c>
      <c r="S97" s="73">
        <f t="shared" si="6"/>
        <v>1.087550994</v>
      </c>
      <c r="T97" s="66">
        <v>0.0</v>
      </c>
      <c r="U97" s="66">
        <v>0.08</v>
      </c>
      <c r="V97" s="73">
        <f t="shared" si="7"/>
        <v>0.05777315297</v>
      </c>
      <c r="W97" s="66">
        <v>0.0093</v>
      </c>
      <c r="X97" s="66">
        <v>0.0</v>
      </c>
      <c r="Y97" s="73">
        <f t="shared" si="8"/>
        <v>0</v>
      </c>
      <c r="Z97" s="66">
        <v>0.0</v>
      </c>
      <c r="AA97" s="66">
        <v>0.0</v>
      </c>
      <c r="AB97" s="73">
        <f t="shared" si="9"/>
        <v>0</v>
      </c>
      <c r="AC97" s="66">
        <v>0.0</v>
      </c>
      <c r="AD97" s="66">
        <v>0.0</v>
      </c>
      <c r="AE97" s="73">
        <f t="shared" si="10"/>
        <v>0</v>
      </c>
      <c r="AF97" s="66">
        <v>0.04</v>
      </c>
      <c r="AG97" s="66">
        <v>0.12</v>
      </c>
      <c r="AH97" s="73">
        <f t="shared" si="11"/>
        <v>0.02403546443</v>
      </c>
      <c r="AI97" s="66">
        <v>0.0139</v>
      </c>
      <c r="AJ97" s="66">
        <v>33.33</v>
      </c>
      <c r="AK97" s="73">
        <f t="shared" si="12"/>
        <v>1.069435827</v>
      </c>
      <c r="AL97" s="65"/>
      <c r="AM97" s="65"/>
      <c r="AN97" s="65"/>
      <c r="AO97" s="65"/>
      <c r="AP97" s="65"/>
      <c r="AQ97" s="65"/>
      <c r="AR97" s="65"/>
      <c r="AS97" s="68"/>
      <c r="AT97" s="69"/>
    </row>
    <row r="98">
      <c r="A98" s="70" t="str">
        <f t="shared" si="1"/>
        <v>Rim Scorer</v>
      </c>
      <c r="B98" s="71" t="s">
        <v>1553</v>
      </c>
      <c r="C98" s="71" t="str">
        <f t="shared" si="2"/>
        <v>Dillon Brooks</v>
      </c>
      <c r="D98" s="71" t="s">
        <v>1437</v>
      </c>
      <c r="E98" s="66">
        <v>0.7116</v>
      </c>
      <c r="F98" s="66">
        <v>5.94</v>
      </c>
      <c r="G98" s="66">
        <v>25.98</v>
      </c>
      <c r="H98" s="66">
        <v>3.05</v>
      </c>
      <c r="I98" s="66">
        <v>4.63</v>
      </c>
      <c r="J98" s="73">
        <f t="shared" si="3"/>
        <v>0.8926354974</v>
      </c>
      <c r="K98" s="66">
        <v>0.2695</v>
      </c>
      <c r="L98" s="66">
        <v>65.79</v>
      </c>
      <c r="M98" s="73">
        <f t="shared" si="4"/>
        <v>1.010005318</v>
      </c>
      <c r="N98" s="66">
        <v>1.46</v>
      </c>
      <c r="O98" s="66">
        <v>4.1</v>
      </c>
      <c r="P98" s="73">
        <f t="shared" si="5"/>
        <v>1.108047696</v>
      </c>
      <c r="Q98" s="66">
        <v>0.2388</v>
      </c>
      <c r="R98" s="66">
        <v>35.64</v>
      </c>
      <c r="S98" s="73">
        <f t="shared" si="6"/>
        <v>0.849075957</v>
      </c>
      <c r="T98" s="66">
        <v>0.41</v>
      </c>
      <c r="U98" s="66">
        <v>0.85</v>
      </c>
      <c r="V98" s="73">
        <f t="shared" si="7"/>
        <v>0.6138397503</v>
      </c>
      <c r="W98" s="66">
        <v>0.0496</v>
      </c>
      <c r="X98" s="66">
        <v>47.62</v>
      </c>
      <c r="Y98" s="73">
        <f t="shared" si="8"/>
        <v>1.268050224</v>
      </c>
      <c r="Z98" s="66">
        <v>0.61</v>
      </c>
      <c r="AA98" s="66">
        <v>1.22</v>
      </c>
      <c r="AB98" s="73">
        <f t="shared" si="9"/>
        <v>0.6716164549</v>
      </c>
      <c r="AC98" s="66">
        <v>0.0709</v>
      </c>
      <c r="AD98" s="66">
        <v>50.0</v>
      </c>
      <c r="AE98" s="73">
        <f t="shared" si="10"/>
        <v>1.426252081</v>
      </c>
      <c r="AF98" s="66">
        <v>2.35</v>
      </c>
      <c r="AG98" s="66">
        <v>6.37</v>
      </c>
      <c r="AH98" s="73">
        <f t="shared" si="11"/>
        <v>1.27588257</v>
      </c>
      <c r="AI98" s="66">
        <v>0.3712</v>
      </c>
      <c r="AJ98" s="66">
        <v>36.94</v>
      </c>
      <c r="AK98" s="73">
        <f t="shared" si="12"/>
        <v>1.18526731</v>
      </c>
      <c r="AL98" s="65"/>
      <c r="AM98" s="65"/>
      <c r="AN98" s="65"/>
      <c r="AO98" s="65"/>
      <c r="AP98" s="65"/>
      <c r="AQ98" s="65"/>
      <c r="AR98" s="65"/>
      <c r="AS98" s="68"/>
      <c r="AT98" s="69"/>
    </row>
    <row r="99">
      <c r="A99" s="70" t="str">
        <f t="shared" si="1"/>
        <v>Rim Scorer</v>
      </c>
      <c r="B99" s="71" t="s">
        <v>1554</v>
      </c>
      <c r="C99" s="71" t="str">
        <f t="shared" si="2"/>
        <v>Collin Sexton</v>
      </c>
      <c r="D99" s="71" t="s">
        <v>1534</v>
      </c>
      <c r="E99" s="66">
        <v>0.627</v>
      </c>
      <c r="F99" s="66">
        <v>5.89</v>
      </c>
      <c r="G99" s="66">
        <v>25.22</v>
      </c>
      <c r="H99" s="66">
        <v>5.19</v>
      </c>
      <c r="I99" s="66">
        <v>7.43</v>
      </c>
      <c r="J99" s="73">
        <f t="shared" si="3"/>
        <v>1.43245826</v>
      </c>
      <c r="K99" s="66">
        <v>0.3078</v>
      </c>
      <c r="L99" s="66">
        <v>69.84</v>
      </c>
      <c r="M99" s="73">
        <f t="shared" si="4"/>
        <v>1.072180748</v>
      </c>
      <c r="N99" s="66">
        <v>2.91</v>
      </c>
      <c r="O99" s="66">
        <v>7.47</v>
      </c>
      <c r="P99" s="73">
        <f t="shared" si="5"/>
        <v>2.018808851</v>
      </c>
      <c r="Q99" s="66">
        <v>0.3094</v>
      </c>
      <c r="R99" s="66">
        <v>38.95</v>
      </c>
      <c r="S99" s="73">
        <f t="shared" si="6"/>
        <v>0.927932338</v>
      </c>
      <c r="T99" s="66">
        <v>0.67</v>
      </c>
      <c r="U99" s="66">
        <v>1.53</v>
      </c>
      <c r="V99" s="73">
        <f t="shared" si="7"/>
        <v>1.10491155</v>
      </c>
      <c r="W99" s="66">
        <v>0.0635</v>
      </c>
      <c r="X99" s="66">
        <v>43.59</v>
      </c>
      <c r="Y99" s="73">
        <f t="shared" si="8"/>
        <v>1.16073728</v>
      </c>
      <c r="Z99" s="66">
        <v>0.9</v>
      </c>
      <c r="AA99" s="66">
        <v>1.97</v>
      </c>
      <c r="AB99" s="73">
        <f t="shared" si="9"/>
        <v>1.084495423</v>
      </c>
      <c r="AC99" s="66">
        <v>0.0814</v>
      </c>
      <c r="AD99" s="66">
        <v>46.0</v>
      </c>
      <c r="AE99" s="73">
        <f t="shared" si="10"/>
        <v>1.312151914</v>
      </c>
      <c r="AF99" s="66">
        <v>2.04</v>
      </c>
      <c r="AG99" s="66">
        <v>5.74</v>
      </c>
      <c r="AH99" s="73">
        <f t="shared" si="11"/>
        <v>1.149696382</v>
      </c>
      <c r="AI99" s="66">
        <v>0.2378</v>
      </c>
      <c r="AJ99" s="66">
        <v>35.62</v>
      </c>
      <c r="AK99" s="73">
        <f t="shared" si="12"/>
        <v>1.142913416</v>
      </c>
      <c r="AL99" s="65"/>
      <c r="AM99" s="65"/>
      <c r="AN99" s="65"/>
      <c r="AO99" s="65"/>
      <c r="AP99" s="65"/>
      <c r="AQ99" s="65"/>
      <c r="AR99" s="65"/>
      <c r="AS99" s="68"/>
      <c r="AT99" s="69"/>
    </row>
    <row r="100">
      <c r="A100" s="70" t="str">
        <f t="shared" si="1"/>
        <v>PU 3PT</v>
      </c>
      <c r="B100" s="71" t="s">
        <v>1555</v>
      </c>
      <c r="C100" s="71" t="str">
        <f t="shared" si="2"/>
        <v>Dorian Finney-Smith</v>
      </c>
      <c r="D100" s="71" t="s">
        <v>1443</v>
      </c>
      <c r="E100" s="66">
        <v>0.9176</v>
      </c>
      <c r="F100" s="66">
        <v>3.26</v>
      </c>
      <c r="G100" s="66">
        <v>25.07</v>
      </c>
      <c r="H100" s="66">
        <v>1.83</v>
      </c>
      <c r="I100" s="66">
        <v>3.41</v>
      </c>
      <c r="J100" s="73">
        <f t="shared" si="3"/>
        <v>0.6574270078</v>
      </c>
      <c r="K100" s="66">
        <v>0.2412</v>
      </c>
      <c r="L100" s="66">
        <v>53.66</v>
      </c>
      <c r="M100" s="73">
        <f t="shared" si="4"/>
        <v>0.8237860671</v>
      </c>
      <c r="N100" s="66">
        <v>0.33</v>
      </c>
      <c r="O100" s="66">
        <v>1.04</v>
      </c>
      <c r="P100" s="73">
        <f t="shared" si="5"/>
        <v>0.281065757</v>
      </c>
      <c r="Q100" s="66">
        <v>0.0735</v>
      </c>
      <c r="R100" s="66">
        <v>32.0</v>
      </c>
      <c r="S100" s="73">
        <f t="shared" si="6"/>
        <v>0.7623577616</v>
      </c>
      <c r="T100" s="66">
        <v>0.0</v>
      </c>
      <c r="U100" s="66">
        <v>0.12</v>
      </c>
      <c r="V100" s="73">
        <f t="shared" si="7"/>
        <v>0.08665972945</v>
      </c>
      <c r="W100" s="66">
        <v>0.0088</v>
      </c>
      <c r="X100" s="66">
        <v>0.0</v>
      </c>
      <c r="Y100" s="73">
        <f t="shared" si="8"/>
        <v>0</v>
      </c>
      <c r="Z100" s="66">
        <v>1.5</v>
      </c>
      <c r="AA100" s="66">
        <v>3.53</v>
      </c>
      <c r="AB100" s="73">
        <f t="shared" si="9"/>
        <v>1.943283677</v>
      </c>
      <c r="AC100" s="66">
        <v>0.25</v>
      </c>
      <c r="AD100" s="66">
        <v>42.35</v>
      </c>
      <c r="AE100" s="73">
        <f t="shared" si="10"/>
        <v>1.208035512</v>
      </c>
      <c r="AF100" s="66">
        <v>2.16</v>
      </c>
      <c r="AG100" s="66">
        <v>6.02</v>
      </c>
      <c r="AH100" s="73">
        <f t="shared" si="11"/>
        <v>1.205779132</v>
      </c>
      <c r="AI100" s="66">
        <v>0.4265</v>
      </c>
      <c r="AJ100" s="66">
        <v>35.86</v>
      </c>
      <c r="AK100" s="73">
        <f t="shared" si="12"/>
        <v>1.150614124</v>
      </c>
      <c r="AL100" s="65"/>
      <c r="AM100" s="65"/>
      <c r="AN100" s="65"/>
      <c r="AO100" s="65"/>
      <c r="AP100" s="65"/>
      <c r="AQ100" s="65"/>
      <c r="AR100" s="65"/>
      <c r="AS100" s="68"/>
      <c r="AT100" s="69"/>
    </row>
    <row r="101">
      <c r="A101" s="70" t="str">
        <f t="shared" si="1"/>
        <v>Rim Scorer</v>
      </c>
      <c r="B101" s="71" t="s">
        <v>1556</v>
      </c>
      <c r="C101" s="71" t="str">
        <f t="shared" si="2"/>
        <v>Clint Capela</v>
      </c>
      <c r="D101" s="71" t="s">
        <v>1445</v>
      </c>
      <c r="E101" s="66">
        <v>0.8087</v>
      </c>
      <c r="F101" s="66">
        <v>2.19</v>
      </c>
      <c r="G101" s="66">
        <v>0.0</v>
      </c>
      <c r="H101" s="66">
        <v>7.64</v>
      </c>
      <c r="I101" s="66">
        <v>12.42</v>
      </c>
      <c r="J101" s="73">
        <f t="shared" si="3"/>
        <v>2.394499542</v>
      </c>
      <c r="K101" s="66">
        <v>0.8087</v>
      </c>
      <c r="L101" s="66">
        <v>61.51</v>
      </c>
      <c r="M101" s="73">
        <f t="shared" si="4"/>
        <v>0.9442989376</v>
      </c>
      <c r="N101" s="66">
        <v>1.14</v>
      </c>
      <c r="O101" s="66">
        <v>2.86</v>
      </c>
      <c r="P101" s="73">
        <f t="shared" si="5"/>
        <v>0.7729308317</v>
      </c>
      <c r="Q101" s="66">
        <v>0.1862</v>
      </c>
      <c r="R101" s="66">
        <v>39.73</v>
      </c>
      <c r="S101" s="73">
        <f t="shared" si="6"/>
        <v>0.9465148084</v>
      </c>
      <c r="T101" s="66">
        <v>0.0</v>
      </c>
      <c r="U101" s="66">
        <v>0.08</v>
      </c>
      <c r="V101" s="73">
        <f t="shared" si="7"/>
        <v>0.05777315297</v>
      </c>
      <c r="W101" s="66">
        <v>0.0051</v>
      </c>
      <c r="X101" s="66">
        <v>0.0</v>
      </c>
      <c r="Y101" s="73">
        <f t="shared" si="8"/>
        <v>0</v>
      </c>
      <c r="Z101" s="66">
        <v>0.0</v>
      </c>
      <c r="AA101" s="66">
        <v>0.0</v>
      </c>
      <c r="AB101" s="73">
        <f t="shared" si="9"/>
        <v>0</v>
      </c>
      <c r="AC101" s="66">
        <v>0.0</v>
      </c>
      <c r="AD101" s="66">
        <v>0.0</v>
      </c>
      <c r="AE101" s="73">
        <f t="shared" si="10"/>
        <v>0</v>
      </c>
      <c r="AF101" s="66">
        <v>0.0</v>
      </c>
      <c r="AG101" s="66">
        <v>0.0</v>
      </c>
      <c r="AH101" s="73">
        <f t="shared" si="11"/>
        <v>0</v>
      </c>
      <c r="AI101" s="66">
        <v>0.0</v>
      </c>
      <c r="AJ101" s="66">
        <v>0.0</v>
      </c>
      <c r="AK101" s="73">
        <f t="shared" si="12"/>
        <v>0</v>
      </c>
      <c r="AL101" s="65"/>
      <c r="AM101" s="65"/>
      <c r="AN101" s="65"/>
      <c r="AO101" s="65"/>
      <c r="AP101" s="65"/>
      <c r="AQ101" s="65"/>
      <c r="AR101" s="65"/>
      <c r="AS101" s="68"/>
      <c r="AT101" s="69"/>
    </row>
    <row r="102">
      <c r="A102" s="70" t="str">
        <f t="shared" si="1"/>
        <v>Rim Scorer</v>
      </c>
      <c r="B102" s="71" t="s">
        <v>1557</v>
      </c>
      <c r="C102" s="71" t="str">
        <f t="shared" si="2"/>
        <v>Aaron Nesmith</v>
      </c>
      <c r="D102" s="71" t="s">
        <v>1449</v>
      </c>
      <c r="E102" s="66">
        <v>0.8274</v>
      </c>
      <c r="F102" s="66">
        <v>4.32</v>
      </c>
      <c r="G102" s="66">
        <v>24.82</v>
      </c>
      <c r="H102" s="66">
        <v>2.96</v>
      </c>
      <c r="I102" s="66">
        <v>4.62</v>
      </c>
      <c r="J102" s="73">
        <f t="shared" si="3"/>
        <v>0.890707559</v>
      </c>
      <c r="K102" s="66">
        <v>0.297</v>
      </c>
      <c r="L102" s="66">
        <v>64.1</v>
      </c>
      <c r="M102" s="73">
        <f t="shared" si="4"/>
        <v>0.9840605088</v>
      </c>
      <c r="N102" s="66">
        <v>1.1</v>
      </c>
      <c r="O102" s="66">
        <v>2.29</v>
      </c>
      <c r="P102" s="73">
        <f t="shared" si="5"/>
        <v>0.6188851764</v>
      </c>
      <c r="Q102" s="66">
        <v>0.1472</v>
      </c>
      <c r="R102" s="66">
        <v>48.28</v>
      </c>
      <c r="S102" s="73">
        <f t="shared" si="6"/>
        <v>1.150207273</v>
      </c>
      <c r="T102" s="66">
        <v>0.2</v>
      </c>
      <c r="U102" s="66">
        <v>0.39</v>
      </c>
      <c r="V102" s="73">
        <f t="shared" si="7"/>
        <v>0.2816441207</v>
      </c>
      <c r="W102" s="66">
        <v>0.0254</v>
      </c>
      <c r="X102" s="66">
        <v>50.0</v>
      </c>
      <c r="Y102" s="73">
        <f t="shared" si="8"/>
        <v>1.331426107</v>
      </c>
      <c r="Z102" s="66">
        <v>1.89</v>
      </c>
      <c r="AA102" s="66">
        <v>3.87</v>
      </c>
      <c r="AB102" s="73">
        <f t="shared" si="9"/>
        <v>2.130455476</v>
      </c>
      <c r="AC102" s="66">
        <v>0.2487</v>
      </c>
      <c r="AD102" s="66">
        <v>48.98</v>
      </c>
      <c r="AE102" s="73">
        <f t="shared" si="10"/>
        <v>1.397156538</v>
      </c>
      <c r="AF102" s="66">
        <v>1.89</v>
      </c>
      <c r="AG102" s="66">
        <v>4.38</v>
      </c>
      <c r="AH102" s="73">
        <f t="shared" si="11"/>
        <v>0.8772944518</v>
      </c>
      <c r="AI102" s="66">
        <v>0.2817</v>
      </c>
      <c r="AJ102" s="66">
        <v>43.24</v>
      </c>
      <c r="AK102" s="73">
        <f t="shared" si="12"/>
        <v>1.387410896</v>
      </c>
      <c r="AL102" s="65"/>
      <c r="AM102" s="65"/>
      <c r="AN102" s="65"/>
      <c r="AO102" s="65"/>
      <c r="AP102" s="65"/>
      <c r="AQ102" s="65"/>
      <c r="AR102" s="65"/>
      <c r="AS102" s="68"/>
      <c r="AT102" s="69"/>
    </row>
    <row r="103">
      <c r="A103" s="70" t="str">
        <f t="shared" si="1"/>
        <v>Mid Range Weirdo</v>
      </c>
      <c r="B103" s="71" t="s">
        <v>1558</v>
      </c>
      <c r="C103" s="71" t="str">
        <f t="shared" si="2"/>
        <v>Jordan Clarkson</v>
      </c>
      <c r="D103" s="71" t="s">
        <v>1534</v>
      </c>
      <c r="E103" s="66">
        <v>0.5429</v>
      </c>
      <c r="F103" s="66">
        <v>7.67</v>
      </c>
      <c r="G103" s="66">
        <v>26.63</v>
      </c>
      <c r="H103" s="66">
        <v>2.45</v>
      </c>
      <c r="I103" s="66">
        <v>4.25</v>
      </c>
      <c r="J103" s="73">
        <f t="shared" si="3"/>
        <v>0.8193738367</v>
      </c>
      <c r="K103" s="66">
        <v>0.1749</v>
      </c>
      <c r="L103" s="66">
        <v>57.55</v>
      </c>
      <c r="M103" s="73">
        <f t="shared" si="4"/>
        <v>0.8835051838</v>
      </c>
      <c r="N103" s="66">
        <v>4.25</v>
      </c>
      <c r="O103" s="66">
        <v>9.07</v>
      </c>
      <c r="P103" s="73">
        <f t="shared" si="5"/>
        <v>2.451217708</v>
      </c>
      <c r="Q103" s="66">
        <v>0.3729</v>
      </c>
      <c r="R103" s="66">
        <v>46.9</v>
      </c>
      <c r="S103" s="73">
        <f t="shared" si="6"/>
        <v>1.117330594</v>
      </c>
      <c r="T103" s="66">
        <v>0.84</v>
      </c>
      <c r="U103" s="66">
        <v>2.05</v>
      </c>
      <c r="V103" s="73">
        <f t="shared" si="7"/>
        <v>1.480437045</v>
      </c>
      <c r="W103" s="66">
        <v>0.0842</v>
      </c>
      <c r="X103" s="66">
        <v>41.18</v>
      </c>
      <c r="Y103" s="73">
        <f t="shared" si="8"/>
        <v>1.096562542</v>
      </c>
      <c r="Z103" s="66">
        <v>0.48</v>
      </c>
      <c r="AA103" s="66">
        <v>1.28</v>
      </c>
      <c r="AB103" s="73">
        <f t="shared" si="9"/>
        <v>0.7046467723</v>
      </c>
      <c r="AC103" s="66">
        <v>0.0528</v>
      </c>
      <c r="AD103" s="66">
        <v>37.5</v>
      </c>
      <c r="AE103" s="73">
        <f t="shared" si="10"/>
        <v>1.069689061</v>
      </c>
      <c r="AF103" s="66">
        <v>2.17</v>
      </c>
      <c r="AG103" s="66">
        <v>7.66</v>
      </c>
      <c r="AH103" s="73">
        <f t="shared" si="11"/>
        <v>1.534263813</v>
      </c>
      <c r="AI103" s="66">
        <v>0.3152</v>
      </c>
      <c r="AJ103" s="66">
        <v>28.27</v>
      </c>
      <c r="AK103" s="73">
        <f t="shared" si="12"/>
        <v>0.9070792328</v>
      </c>
      <c r="AL103" s="65"/>
      <c r="AM103" s="65"/>
      <c r="AN103" s="65"/>
      <c r="AO103" s="65"/>
      <c r="AP103" s="65"/>
      <c r="AQ103" s="65"/>
      <c r="AR103" s="65"/>
      <c r="AS103" s="68"/>
      <c r="AT103" s="69"/>
    </row>
    <row r="104">
      <c r="A104" s="70" t="str">
        <f t="shared" si="1"/>
        <v>Rim Scorer</v>
      </c>
      <c r="B104" s="71" t="s">
        <v>1559</v>
      </c>
      <c r="C104" s="71" t="str">
        <f t="shared" si="2"/>
        <v>RJ Barrett</v>
      </c>
      <c r="D104" s="71" t="s">
        <v>1439</v>
      </c>
      <c r="E104" s="66">
        <v>0.6857</v>
      </c>
      <c r="F104" s="66">
        <v>5.07</v>
      </c>
      <c r="G104" s="66">
        <v>24.73</v>
      </c>
      <c r="H104" s="66">
        <v>5.47</v>
      </c>
      <c r="I104" s="66">
        <v>8.79</v>
      </c>
      <c r="J104" s="73">
        <f t="shared" si="3"/>
        <v>1.694657888</v>
      </c>
      <c r="K104" s="66">
        <v>0.3748</v>
      </c>
      <c r="L104" s="66">
        <v>62.21</v>
      </c>
      <c r="M104" s="73">
        <f t="shared" si="4"/>
        <v>0.9550453082</v>
      </c>
      <c r="N104" s="66">
        <v>2.63</v>
      </c>
      <c r="O104" s="66">
        <v>6.4</v>
      </c>
      <c r="P104" s="73">
        <f t="shared" si="5"/>
        <v>1.729635428</v>
      </c>
      <c r="Q104" s="66">
        <v>0.2729</v>
      </c>
      <c r="R104" s="66">
        <v>41.14</v>
      </c>
      <c r="S104" s="73">
        <f t="shared" si="6"/>
        <v>0.9801061973</v>
      </c>
      <c r="T104" s="66">
        <v>0.32</v>
      </c>
      <c r="U104" s="66">
        <v>0.97</v>
      </c>
      <c r="V104" s="73">
        <f t="shared" si="7"/>
        <v>0.7004994797</v>
      </c>
      <c r="W104" s="66">
        <v>0.0415</v>
      </c>
      <c r="X104" s="66">
        <v>33.33</v>
      </c>
      <c r="Y104" s="73">
        <f t="shared" si="8"/>
        <v>0.8875286429</v>
      </c>
      <c r="Z104" s="66">
        <v>0.97</v>
      </c>
      <c r="AA104" s="66">
        <v>2.63</v>
      </c>
      <c r="AB104" s="73">
        <f t="shared" si="9"/>
        <v>1.447828915</v>
      </c>
      <c r="AC104" s="66">
        <v>0.1123</v>
      </c>
      <c r="AD104" s="66">
        <v>36.92</v>
      </c>
      <c r="AE104" s="73">
        <f t="shared" si="10"/>
        <v>1.053144536</v>
      </c>
      <c r="AF104" s="66">
        <v>1.5</v>
      </c>
      <c r="AG104" s="66">
        <v>4.66</v>
      </c>
      <c r="AH104" s="73">
        <f t="shared" si="11"/>
        <v>0.9333772021</v>
      </c>
      <c r="AI104" s="66">
        <v>0.1986</v>
      </c>
      <c r="AJ104" s="66">
        <v>32.17</v>
      </c>
      <c r="AK104" s="73">
        <f t="shared" si="12"/>
        <v>1.032215738</v>
      </c>
      <c r="AL104" s="65"/>
      <c r="AM104" s="65"/>
      <c r="AN104" s="65"/>
      <c r="AO104" s="65"/>
      <c r="AP104" s="65"/>
      <c r="AQ104" s="65"/>
      <c r="AR104" s="65"/>
      <c r="AS104" s="68"/>
      <c r="AT104" s="69"/>
    </row>
    <row r="105">
      <c r="A105" s="70" t="str">
        <f t="shared" si="1"/>
        <v>PU 3PT</v>
      </c>
      <c r="B105" s="71" t="s">
        <v>1560</v>
      </c>
      <c r="C105" s="71" t="str">
        <f t="shared" si="2"/>
        <v>Tyrese Haliburton</v>
      </c>
      <c r="D105" s="71" t="s">
        <v>1449</v>
      </c>
      <c r="E105" s="66">
        <v>0.6946</v>
      </c>
      <c r="F105" s="66">
        <v>7.72</v>
      </c>
      <c r="G105" s="66">
        <v>27.17</v>
      </c>
      <c r="H105" s="66">
        <v>3.16</v>
      </c>
      <c r="I105" s="66">
        <v>4.78</v>
      </c>
      <c r="J105" s="73">
        <f t="shared" si="3"/>
        <v>0.921554574</v>
      </c>
      <c r="K105" s="66">
        <v>0.2036</v>
      </c>
      <c r="L105" s="66">
        <v>66.13</v>
      </c>
      <c r="M105" s="73">
        <f t="shared" si="4"/>
        <v>1.015224984</v>
      </c>
      <c r="N105" s="66">
        <v>2.39</v>
      </c>
      <c r="O105" s="66">
        <v>4.51</v>
      </c>
      <c r="P105" s="73">
        <f t="shared" si="5"/>
        <v>1.218852465</v>
      </c>
      <c r="Q105" s="66">
        <v>0.1921</v>
      </c>
      <c r="R105" s="66">
        <v>52.99</v>
      </c>
      <c r="S105" s="73">
        <f t="shared" si="6"/>
        <v>1.262416806</v>
      </c>
      <c r="T105" s="66">
        <v>1.5</v>
      </c>
      <c r="U105" s="66">
        <v>2.66</v>
      </c>
      <c r="V105" s="73">
        <f t="shared" si="7"/>
        <v>1.920957336</v>
      </c>
      <c r="W105" s="66">
        <v>0.1133</v>
      </c>
      <c r="X105" s="66">
        <v>56.52</v>
      </c>
      <c r="Y105" s="73">
        <f t="shared" si="8"/>
        <v>1.505044071</v>
      </c>
      <c r="Z105" s="66">
        <v>0.42</v>
      </c>
      <c r="AA105" s="66">
        <v>0.81</v>
      </c>
      <c r="AB105" s="73">
        <f t="shared" si="9"/>
        <v>0.4459092856</v>
      </c>
      <c r="AC105" s="66">
        <v>0.0345</v>
      </c>
      <c r="AD105" s="66">
        <v>52.38</v>
      </c>
      <c r="AE105" s="73">
        <f t="shared" si="10"/>
        <v>1.49414168</v>
      </c>
      <c r="AF105" s="66">
        <v>4.12</v>
      </c>
      <c r="AG105" s="66">
        <v>10.71</v>
      </c>
      <c r="AH105" s="73">
        <f t="shared" si="11"/>
        <v>2.145165201</v>
      </c>
      <c r="AI105" s="66">
        <v>0.4565</v>
      </c>
      <c r="AJ105" s="66">
        <v>38.49</v>
      </c>
      <c r="AK105" s="73">
        <f t="shared" si="12"/>
        <v>1.23500105</v>
      </c>
      <c r="AL105" s="65"/>
      <c r="AM105" s="65"/>
      <c r="AN105" s="65"/>
      <c r="AO105" s="65"/>
      <c r="AP105" s="65"/>
      <c r="AQ105" s="65"/>
      <c r="AR105" s="65"/>
      <c r="AS105" s="68"/>
      <c r="AT105" s="69"/>
    </row>
    <row r="106">
      <c r="A106" s="70" t="str">
        <f t="shared" si="1"/>
        <v>PU 3PT</v>
      </c>
      <c r="B106" s="71" t="s">
        <v>1561</v>
      </c>
      <c r="C106" s="71" t="str">
        <f t="shared" si="2"/>
        <v>Malik Monk</v>
      </c>
      <c r="D106" s="71" t="s">
        <v>1435</v>
      </c>
      <c r="E106" s="66">
        <v>0.7665</v>
      </c>
      <c r="F106" s="66">
        <v>6.17</v>
      </c>
      <c r="G106" s="66">
        <v>26.04</v>
      </c>
      <c r="H106" s="66">
        <v>2.99</v>
      </c>
      <c r="I106" s="66">
        <v>5.06</v>
      </c>
      <c r="J106" s="73">
        <f t="shared" si="3"/>
        <v>0.9755368503</v>
      </c>
      <c r="K106" s="66">
        <v>0.2392</v>
      </c>
      <c r="L106" s="66">
        <v>59.06</v>
      </c>
      <c r="M106" s="73">
        <f t="shared" si="4"/>
        <v>0.9066866404</v>
      </c>
      <c r="N106" s="66">
        <v>1.59</v>
      </c>
      <c r="O106" s="66">
        <v>3.9</v>
      </c>
      <c r="P106" s="73">
        <f t="shared" si="5"/>
        <v>1.053996589</v>
      </c>
      <c r="Q106" s="66">
        <v>0.1846</v>
      </c>
      <c r="R106" s="66">
        <v>40.82</v>
      </c>
      <c r="S106" s="73">
        <f t="shared" si="6"/>
        <v>0.9724826197</v>
      </c>
      <c r="T106" s="66">
        <v>0.48</v>
      </c>
      <c r="U106" s="66">
        <v>1.04</v>
      </c>
      <c r="V106" s="73">
        <f t="shared" si="7"/>
        <v>0.7510509886</v>
      </c>
      <c r="W106" s="66">
        <v>0.049</v>
      </c>
      <c r="X106" s="66">
        <v>46.15</v>
      </c>
      <c r="Y106" s="73">
        <f t="shared" si="8"/>
        <v>1.228906297</v>
      </c>
      <c r="Z106" s="66">
        <v>0.76</v>
      </c>
      <c r="AA106" s="66">
        <v>1.51</v>
      </c>
      <c r="AB106" s="73">
        <f t="shared" si="9"/>
        <v>0.8312629892</v>
      </c>
      <c r="AC106" s="66">
        <v>0.0716</v>
      </c>
      <c r="AD106" s="66">
        <v>50.0</v>
      </c>
      <c r="AE106" s="73">
        <f t="shared" si="10"/>
        <v>1.426252081</v>
      </c>
      <c r="AF106" s="66">
        <v>3.47</v>
      </c>
      <c r="AG106" s="66">
        <v>9.64</v>
      </c>
      <c r="AH106" s="73">
        <f t="shared" si="11"/>
        <v>1.930848976</v>
      </c>
      <c r="AI106" s="66">
        <v>0.4557</v>
      </c>
      <c r="AJ106" s="66">
        <v>35.95</v>
      </c>
      <c r="AK106" s="73">
        <f t="shared" si="12"/>
        <v>1.15350189</v>
      </c>
      <c r="AL106" s="65"/>
      <c r="AM106" s="65"/>
      <c r="AN106" s="65"/>
      <c r="AO106" s="65"/>
      <c r="AP106" s="65"/>
      <c r="AQ106" s="65"/>
      <c r="AR106" s="65"/>
      <c r="AS106" s="68"/>
      <c r="AT106" s="69"/>
    </row>
    <row r="107">
      <c r="A107" s="70" t="str">
        <f t="shared" si="1"/>
        <v>Rim Scorer</v>
      </c>
      <c r="B107" s="71" t="s">
        <v>1562</v>
      </c>
      <c r="C107" s="71" t="str">
        <f t="shared" si="2"/>
        <v>Jalen Suggs</v>
      </c>
      <c r="D107" s="71" t="s">
        <v>1433</v>
      </c>
      <c r="E107" s="66">
        <v>0.7815</v>
      </c>
      <c r="F107" s="66">
        <v>6.4</v>
      </c>
      <c r="G107" s="66">
        <v>25.78</v>
      </c>
      <c r="H107" s="66">
        <v>2.96</v>
      </c>
      <c r="I107" s="66">
        <v>4.5</v>
      </c>
      <c r="J107" s="73">
        <f t="shared" si="3"/>
        <v>0.8675722977</v>
      </c>
      <c r="K107" s="66">
        <v>0.25</v>
      </c>
      <c r="L107" s="66">
        <v>65.77</v>
      </c>
      <c r="M107" s="73">
        <f t="shared" si="4"/>
        <v>1.009698279</v>
      </c>
      <c r="N107" s="66">
        <v>0.93</v>
      </c>
      <c r="O107" s="66">
        <v>2.52</v>
      </c>
      <c r="P107" s="73">
        <f t="shared" si="5"/>
        <v>0.6810439496</v>
      </c>
      <c r="Q107" s="66">
        <v>0.1396</v>
      </c>
      <c r="R107" s="66">
        <v>37.1</v>
      </c>
      <c r="S107" s="73">
        <f t="shared" si="6"/>
        <v>0.8838585299</v>
      </c>
      <c r="T107" s="66">
        <v>0.45</v>
      </c>
      <c r="U107" s="66">
        <v>1.42</v>
      </c>
      <c r="V107" s="73">
        <f t="shared" si="7"/>
        <v>1.025473465</v>
      </c>
      <c r="W107" s="66">
        <v>0.0788</v>
      </c>
      <c r="X107" s="66">
        <v>31.43</v>
      </c>
      <c r="Y107" s="73">
        <f t="shared" si="8"/>
        <v>0.8369344509</v>
      </c>
      <c r="Z107" s="66">
        <v>0.93</v>
      </c>
      <c r="AA107" s="66">
        <v>2.52</v>
      </c>
      <c r="AB107" s="73">
        <f t="shared" si="9"/>
        <v>1.387273333</v>
      </c>
      <c r="AC107" s="66">
        <v>0.1396</v>
      </c>
      <c r="AD107" s="66">
        <v>37.1</v>
      </c>
      <c r="AE107" s="73">
        <f t="shared" si="10"/>
        <v>1.058279044</v>
      </c>
      <c r="AF107" s="66">
        <v>2.76</v>
      </c>
      <c r="AG107" s="66">
        <v>7.06</v>
      </c>
      <c r="AH107" s="73">
        <f t="shared" si="11"/>
        <v>1.414086491</v>
      </c>
      <c r="AI107" s="66">
        <v>0.3919</v>
      </c>
      <c r="AJ107" s="66">
        <v>39.08</v>
      </c>
      <c r="AK107" s="73">
        <f t="shared" si="12"/>
        <v>1.253931957</v>
      </c>
      <c r="AL107" s="65"/>
      <c r="AM107" s="65"/>
      <c r="AN107" s="65"/>
      <c r="AO107" s="65"/>
      <c r="AP107" s="65"/>
      <c r="AQ107" s="65"/>
      <c r="AR107" s="65"/>
      <c r="AS107" s="68"/>
      <c r="AT107" s="69"/>
    </row>
    <row r="108">
      <c r="A108" s="70" t="str">
        <f t="shared" si="1"/>
        <v>Rim Scorer</v>
      </c>
      <c r="B108" s="71" t="s">
        <v>1563</v>
      </c>
      <c r="C108" s="71" t="str">
        <f t="shared" si="2"/>
        <v>Onyeka Okongwu</v>
      </c>
      <c r="D108" s="71" t="s">
        <v>1445</v>
      </c>
      <c r="E108" s="66">
        <v>0.8255</v>
      </c>
      <c r="F108" s="66">
        <v>2.56</v>
      </c>
      <c r="G108" s="66">
        <v>24.44</v>
      </c>
      <c r="H108" s="66">
        <v>5.51</v>
      </c>
      <c r="I108" s="66">
        <v>7.53</v>
      </c>
      <c r="J108" s="73">
        <f t="shared" si="3"/>
        <v>1.451737645</v>
      </c>
      <c r="K108" s="66">
        <v>0.6376</v>
      </c>
      <c r="L108" s="66">
        <v>73.16</v>
      </c>
      <c r="M108" s="73">
        <f t="shared" si="4"/>
        <v>1.123149248</v>
      </c>
      <c r="N108" s="66">
        <v>0.87</v>
      </c>
      <c r="O108" s="66">
        <v>1.98</v>
      </c>
      <c r="P108" s="73">
        <f t="shared" si="5"/>
        <v>0.5351059604</v>
      </c>
      <c r="Q108" s="66">
        <v>0.1678</v>
      </c>
      <c r="R108" s="66">
        <v>44.0</v>
      </c>
      <c r="S108" s="73">
        <f t="shared" si="6"/>
        <v>1.048241922</v>
      </c>
      <c r="T108" s="66">
        <v>0.08</v>
      </c>
      <c r="U108" s="66">
        <v>0.08</v>
      </c>
      <c r="V108" s="73">
        <f t="shared" si="7"/>
        <v>0.05777315297</v>
      </c>
      <c r="W108" s="66">
        <v>0.0067</v>
      </c>
      <c r="X108" s="66">
        <v>100.0</v>
      </c>
      <c r="Y108" s="73">
        <f t="shared" si="8"/>
        <v>2.662852214</v>
      </c>
      <c r="Z108" s="66">
        <v>0.67</v>
      </c>
      <c r="AA108" s="66">
        <v>1.62</v>
      </c>
      <c r="AB108" s="73">
        <f t="shared" si="9"/>
        <v>0.8918185712</v>
      </c>
      <c r="AC108" s="66">
        <v>0.1376</v>
      </c>
      <c r="AD108" s="66">
        <v>41.46</v>
      </c>
      <c r="AE108" s="73">
        <f t="shared" si="10"/>
        <v>1.182648225</v>
      </c>
      <c r="AF108" s="66">
        <v>0.04</v>
      </c>
      <c r="AG108" s="66">
        <v>0.59</v>
      </c>
      <c r="AH108" s="73">
        <f t="shared" si="11"/>
        <v>0.1181743668</v>
      </c>
      <c r="AI108" s="66">
        <v>0.0503</v>
      </c>
      <c r="AJ108" s="66">
        <v>6.67</v>
      </c>
      <c r="AK108" s="73">
        <f t="shared" si="12"/>
        <v>0.2140155105</v>
      </c>
      <c r="AL108" s="65"/>
      <c r="AM108" s="65"/>
      <c r="AN108" s="65"/>
      <c r="AO108" s="65"/>
      <c r="AP108" s="65"/>
      <c r="AQ108" s="65"/>
      <c r="AR108" s="65"/>
      <c r="AS108" s="68"/>
      <c r="AT108" s="69"/>
    </row>
    <row r="109">
      <c r="A109" s="70" t="str">
        <f t="shared" si="1"/>
        <v>Rim Scorer</v>
      </c>
      <c r="B109" s="71" t="s">
        <v>1564</v>
      </c>
      <c r="C109" s="71" t="str">
        <f t="shared" si="2"/>
        <v>Norman Powell</v>
      </c>
      <c r="D109" s="71" t="s">
        <v>1490</v>
      </c>
      <c r="E109" s="66">
        <v>0.6711</v>
      </c>
      <c r="F109" s="66">
        <v>7.35</v>
      </c>
      <c r="G109" s="66">
        <v>25.4</v>
      </c>
      <c r="H109" s="66">
        <v>2.43</v>
      </c>
      <c r="I109" s="66">
        <v>3.45</v>
      </c>
      <c r="J109" s="73">
        <f t="shared" si="3"/>
        <v>0.6651387616</v>
      </c>
      <c r="K109" s="66">
        <v>0.1889</v>
      </c>
      <c r="L109" s="66">
        <v>70.59</v>
      </c>
      <c r="M109" s="73">
        <f t="shared" si="4"/>
        <v>1.083694716</v>
      </c>
      <c r="N109" s="66">
        <v>1.99</v>
      </c>
      <c r="O109" s="66">
        <v>4.38</v>
      </c>
      <c r="P109" s="73">
        <f t="shared" si="5"/>
        <v>1.183719246</v>
      </c>
      <c r="Q109" s="66">
        <v>0.24</v>
      </c>
      <c r="R109" s="66">
        <v>45.37</v>
      </c>
      <c r="S109" s="73">
        <f t="shared" si="6"/>
        <v>1.080880364</v>
      </c>
      <c r="T109" s="66">
        <v>0.65</v>
      </c>
      <c r="U109" s="66">
        <v>1.62</v>
      </c>
      <c r="V109" s="73">
        <f t="shared" si="7"/>
        <v>1.169906348</v>
      </c>
      <c r="W109" s="66">
        <v>0.0889</v>
      </c>
      <c r="X109" s="66">
        <v>40.0</v>
      </c>
      <c r="Y109" s="73">
        <f t="shared" si="8"/>
        <v>1.065140886</v>
      </c>
      <c r="Z109" s="66">
        <v>1.62</v>
      </c>
      <c r="AA109" s="66">
        <v>2.88</v>
      </c>
      <c r="AB109" s="73">
        <f t="shared" si="9"/>
        <v>1.585455238</v>
      </c>
      <c r="AC109" s="66">
        <v>0.1578</v>
      </c>
      <c r="AD109" s="66">
        <v>56.34</v>
      </c>
      <c r="AE109" s="73">
        <f t="shared" si="10"/>
        <v>1.607100845</v>
      </c>
      <c r="AF109" s="66">
        <v>2.35</v>
      </c>
      <c r="AG109" s="66">
        <v>5.92</v>
      </c>
      <c r="AH109" s="73">
        <f t="shared" si="11"/>
        <v>1.185749579</v>
      </c>
      <c r="AI109" s="66">
        <v>0.3244</v>
      </c>
      <c r="AJ109" s="66">
        <v>39.73</v>
      </c>
      <c r="AK109" s="73">
        <f t="shared" si="12"/>
        <v>1.274788041</v>
      </c>
      <c r="AL109" s="65"/>
      <c r="AM109" s="65"/>
      <c r="AN109" s="65"/>
      <c r="AO109" s="65"/>
      <c r="AP109" s="65"/>
      <c r="AQ109" s="65"/>
      <c r="AR109" s="65"/>
      <c r="AS109" s="68"/>
      <c r="AT109" s="69"/>
    </row>
    <row r="110">
      <c r="A110" s="70" t="str">
        <f t="shared" si="1"/>
        <v>PU 3PT</v>
      </c>
      <c r="B110" s="71" t="s">
        <v>1565</v>
      </c>
      <c r="C110" s="71" t="str">
        <f t="shared" si="2"/>
        <v>Grant Williams</v>
      </c>
      <c r="D110" s="71" t="s">
        <v>1476</v>
      </c>
      <c r="E110" s="66">
        <v>0.8241</v>
      </c>
      <c r="F110" s="66">
        <v>6.11</v>
      </c>
      <c r="G110" s="66">
        <v>24.88</v>
      </c>
      <c r="H110" s="66">
        <v>1.27</v>
      </c>
      <c r="I110" s="66">
        <v>2.01</v>
      </c>
      <c r="J110" s="73">
        <f t="shared" si="3"/>
        <v>0.3875156263</v>
      </c>
      <c r="K110" s="66">
        <v>0.1596</v>
      </c>
      <c r="L110" s="66">
        <v>63.27</v>
      </c>
      <c r="M110" s="73">
        <f t="shared" si="4"/>
        <v>0.9713183837</v>
      </c>
      <c r="N110" s="66">
        <v>0.62</v>
      </c>
      <c r="O110" s="66">
        <v>1.76</v>
      </c>
      <c r="P110" s="73">
        <f t="shared" si="5"/>
        <v>0.4756497426</v>
      </c>
      <c r="Q110" s="66">
        <v>0.1401</v>
      </c>
      <c r="R110" s="66">
        <v>34.88</v>
      </c>
      <c r="S110" s="73">
        <f t="shared" si="6"/>
        <v>0.8309699602</v>
      </c>
      <c r="T110" s="66">
        <v>0.16</v>
      </c>
      <c r="U110" s="66">
        <v>0.45</v>
      </c>
      <c r="V110" s="73">
        <f t="shared" si="7"/>
        <v>0.3249739854</v>
      </c>
      <c r="W110" s="66">
        <v>0.0358</v>
      </c>
      <c r="X110" s="66">
        <v>36.36</v>
      </c>
      <c r="Y110" s="73">
        <f t="shared" si="8"/>
        <v>0.968213065</v>
      </c>
      <c r="Z110" s="66">
        <v>1.35</v>
      </c>
      <c r="AA110" s="66">
        <v>3.4</v>
      </c>
      <c r="AB110" s="73">
        <f t="shared" si="9"/>
        <v>1.871717989</v>
      </c>
      <c r="AC110" s="66">
        <v>0.2704</v>
      </c>
      <c r="AD110" s="66">
        <v>39.76</v>
      </c>
      <c r="AE110" s="73">
        <f t="shared" si="10"/>
        <v>1.134155655</v>
      </c>
      <c r="AF110" s="66">
        <v>1.76</v>
      </c>
      <c r="AG110" s="66">
        <v>4.96</v>
      </c>
      <c r="AH110" s="73">
        <f t="shared" si="11"/>
        <v>0.9934658632</v>
      </c>
      <c r="AI110" s="66">
        <v>0.3941</v>
      </c>
      <c r="AJ110" s="66">
        <v>35.54</v>
      </c>
      <c r="AK110" s="73">
        <f t="shared" si="12"/>
        <v>1.140346513</v>
      </c>
      <c r="AL110" s="65"/>
      <c r="AM110" s="65"/>
      <c r="AN110" s="65"/>
      <c r="AO110" s="65"/>
      <c r="AP110" s="65"/>
      <c r="AQ110" s="65"/>
      <c r="AR110" s="65"/>
      <c r="AS110" s="68"/>
      <c r="AT110" s="69"/>
    </row>
    <row r="111">
      <c r="A111" s="70" t="str">
        <f t="shared" si="1"/>
        <v>Rim Scorer</v>
      </c>
      <c r="B111" s="71" t="s">
        <v>1566</v>
      </c>
      <c r="C111" s="71" t="str">
        <f t="shared" si="2"/>
        <v>P.J. Washington</v>
      </c>
      <c r="D111" s="71" t="s">
        <v>1530</v>
      </c>
      <c r="E111" s="66">
        <v>0.7436</v>
      </c>
      <c r="F111" s="66">
        <v>5.33</v>
      </c>
      <c r="G111" s="66">
        <v>25.5</v>
      </c>
      <c r="H111" s="66">
        <v>3.38</v>
      </c>
      <c r="I111" s="66">
        <v>4.95</v>
      </c>
      <c r="J111" s="73">
        <f t="shared" si="3"/>
        <v>0.9543295275</v>
      </c>
      <c r="K111" s="66">
        <v>0.2564</v>
      </c>
      <c r="L111" s="66">
        <v>68.33</v>
      </c>
      <c r="M111" s="73">
        <f t="shared" si="4"/>
        <v>1.048999291</v>
      </c>
      <c r="N111" s="66">
        <v>1.94</v>
      </c>
      <c r="O111" s="66">
        <v>4.58</v>
      </c>
      <c r="P111" s="73">
        <f t="shared" si="5"/>
        <v>1.237770353</v>
      </c>
      <c r="Q111" s="66">
        <v>0.2372</v>
      </c>
      <c r="R111" s="66">
        <v>42.34</v>
      </c>
      <c r="S111" s="73">
        <f t="shared" si="6"/>
        <v>1.008694613</v>
      </c>
      <c r="T111" s="66">
        <v>0.17</v>
      </c>
      <c r="U111" s="66">
        <v>0.37</v>
      </c>
      <c r="V111" s="73">
        <f t="shared" si="7"/>
        <v>0.2672008325</v>
      </c>
      <c r="W111" s="66">
        <v>0.0192</v>
      </c>
      <c r="X111" s="66">
        <v>44.44</v>
      </c>
      <c r="Y111" s="73">
        <f t="shared" si="8"/>
        <v>1.183371524</v>
      </c>
      <c r="Z111" s="66">
        <v>0.5</v>
      </c>
      <c r="AA111" s="66">
        <v>1.94</v>
      </c>
      <c r="AB111" s="73">
        <f t="shared" si="9"/>
        <v>1.067980264</v>
      </c>
      <c r="AC111" s="66">
        <v>0.1004</v>
      </c>
      <c r="AD111" s="66">
        <v>25.53</v>
      </c>
      <c r="AE111" s="73">
        <f t="shared" si="10"/>
        <v>0.7282443125</v>
      </c>
      <c r="AF111" s="66">
        <v>2.68</v>
      </c>
      <c r="AG111" s="66">
        <v>7.47</v>
      </c>
      <c r="AH111" s="73">
        <f t="shared" si="11"/>
        <v>1.496207661</v>
      </c>
      <c r="AI111" s="66">
        <v>0.3868</v>
      </c>
      <c r="AJ111" s="66">
        <v>35.91</v>
      </c>
      <c r="AK111" s="73">
        <f t="shared" si="12"/>
        <v>1.152218438</v>
      </c>
      <c r="AL111" s="65"/>
      <c r="AM111" s="65"/>
      <c r="AN111" s="65"/>
      <c r="AO111" s="65"/>
      <c r="AP111" s="65"/>
      <c r="AQ111" s="65"/>
      <c r="AR111" s="65"/>
      <c r="AS111" s="68"/>
      <c r="AT111" s="69"/>
    </row>
    <row r="112">
      <c r="A112" s="70" t="str">
        <f t="shared" si="1"/>
        <v>Rim Scorer</v>
      </c>
      <c r="B112" s="71" t="s">
        <v>1567</v>
      </c>
      <c r="C112" s="71" t="str">
        <f t="shared" si="2"/>
        <v>Zion Williamson</v>
      </c>
      <c r="D112" s="71" t="s">
        <v>1488</v>
      </c>
      <c r="E112" s="66">
        <v>0.6969</v>
      </c>
      <c r="F112" s="66">
        <v>3.47</v>
      </c>
      <c r="G112" s="66">
        <v>25.63</v>
      </c>
      <c r="H112" s="66">
        <v>10.96</v>
      </c>
      <c r="I112" s="66">
        <v>16.14</v>
      </c>
      <c r="J112" s="73">
        <f t="shared" si="3"/>
        <v>3.111692641</v>
      </c>
      <c r="K112" s="66">
        <v>0.6781</v>
      </c>
      <c r="L112" s="66">
        <v>67.93</v>
      </c>
      <c r="M112" s="73">
        <f t="shared" si="4"/>
        <v>1.042858508</v>
      </c>
      <c r="N112" s="66">
        <v>2.81</v>
      </c>
      <c r="O112" s="66">
        <v>7.01</v>
      </c>
      <c r="P112" s="73">
        <f t="shared" si="5"/>
        <v>1.894491304</v>
      </c>
      <c r="Q112" s="66">
        <v>0.2945</v>
      </c>
      <c r="R112" s="66">
        <v>40.12</v>
      </c>
      <c r="S112" s="73">
        <f t="shared" si="6"/>
        <v>0.9558060437</v>
      </c>
      <c r="T112" s="66">
        <v>0.08</v>
      </c>
      <c r="U112" s="66">
        <v>0.2</v>
      </c>
      <c r="V112" s="73">
        <f t="shared" si="7"/>
        <v>0.1444328824</v>
      </c>
      <c r="W112" s="66">
        <v>0.0086</v>
      </c>
      <c r="X112" s="66">
        <v>40.0</v>
      </c>
      <c r="Y112" s="73">
        <f t="shared" si="8"/>
        <v>1.065140886</v>
      </c>
      <c r="Z112" s="66">
        <v>0.04</v>
      </c>
      <c r="AA112" s="66">
        <v>0.04</v>
      </c>
      <c r="AB112" s="73">
        <f t="shared" si="9"/>
        <v>0.02202021164</v>
      </c>
      <c r="AC112" s="66">
        <v>0.0017</v>
      </c>
      <c r="AD112" s="66">
        <v>100.0</v>
      </c>
      <c r="AE112" s="73">
        <f t="shared" si="10"/>
        <v>2.852504162</v>
      </c>
      <c r="AF112" s="66">
        <v>0.12</v>
      </c>
      <c r="AG112" s="66">
        <v>0.41</v>
      </c>
      <c r="AH112" s="73">
        <f t="shared" si="11"/>
        <v>0.08212117014</v>
      </c>
      <c r="AI112" s="66">
        <v>0.0171</v>
      </c>
      <c r="AJ112" s="66">
        <v>30.0</v>
      </c>
      <c r="AK112" s="73">
        <f t="shared" si="12"/>
        <v>0.9625885031</v>
      </c>
      <c r="AL112" s="65"/>
      <c r="AM112" s="65"/>
      <c r="AN112" s="65"/>
      <c r="AO112" s="65"/>
      <c r="AP112" s="65"/>
      <c r="AQ112" s="65"/>
      <c r="AR112" s="65"/>
      <c r="AS112" s="68"/>
      <c r="AT112" s="69"/>
    </row>
    <row r="113">
      <c r="A113" s="70" t="str">
        <f t="shared" si="1"/>
        <v>PU 3PT</v>
      </c>
      <c r="B113" s="71" t="s">
        <v>1568</v>
      </c>
      <c r="C113" s="71" t="str">
        <f t="shared" si="2"/>
        <v>Donte DiVincenzo</v>
      </c>
      <c r="D113" s="71" t="s">
        <v>1431</v>
      </c>
      <c r="E113" s="66">
        <v>0.9082</v>
      </c>
      <c r="F113" s="66">
        <v>3.77</v>
      </c>
      <c r="G113" s="66">
        <v>25.57</v>
      </c>
      <c r="H113" s="66">
        <v>2.29</v>
      </c>
      <c r="I113" s="66">
        <v>3.91</v>
      </c>
      <c r="J113" s="73">
        <f t="shared" si="3"/>
        <v>0.7538239298</v>
      </c>
      <c r="K113" s="66">
        <v>0.1918</v>
      </c>
      <c r="L113" s="66">
        <v>58.51</v>
      </c>
      <c r="M113" s="73">
        <f t="shared" si="4"/>
        <v>0.8982430635</v>
      </c>
      <c r="N113" s="66">
        <v>0.71</v>
      </c>
      <c r="O113" s="66">
        <v>1.58</v>
      </c>
      <c r="P113" s="73">
        <f t="shared" si="5"/>
        <v>0.4270037462</v>
      </c>
      <c r="Q113" s="66">
        <v>0.0776</v>
      </c>
      <c r="R113" s="66">
        <v>44.74</v>
      </c>
      <c r="S113" s="73">
        <f t="shared" si="6"/>
        <v>1.065871446</v>
      </c>
      <c r="T113" s="66">
        <v>0.12</v>
      </c>
      <c r="U113" s="66">
        <v>0.29</v>
      </c>
      <c r="V113" s="73">
        <f t="shared" si="7"/>
        <v>0.2094276795</v>
      </c>
      <c r="W113" s="66">
        <v>0.0143</v>
      </c>
      <c r="X113" s="66">
        <v>42.86</v>
      </c>
      <c r="Y113" s="73">
        <f t="shared" si="8"/>
        <v>1.141298459</v>
      </c>
      <c r="Z113" s="66">
        <v>2.08</v>
      </c>
      <c r="AA113" s="66">
        <v>3.95</v>
      </c>
      <c r="AB113" s="73">
        <f t="shared" si="9"/>
        <v>2.174495899</v>
      </c>
      <c r="AC113" s="66">
        <v>0.1939</v>
      </c>
      <c r="AD113" s="66">
        <v>52.63</v>
      </c>
      <c r="AE113" s="73">
        <f t="shared" si="10"/>
        <v>1.50127294</v>
      </c>
      <c r="AF113" s="66">
        <v>3.99</v>
      </c>
      <c r="AG113" s="66">
        <v>10.64</v>
      </c>
      <c r="AH113" s="73">
        <f t="shared" si="11"/>
        <v>2.131144513</v>
      </c>
      <c r="AI113" s="66">
        <v>0.5224</v>
      </c>
      <c r="AJ113" s="66">
        <v>37.5</v>
      </c>
      <c r="AK113" s="73">
        <f t="shared" si="12"/>
        <v>1.203235629</v>
      </c>
      <c r="AL113" s="65"/>
      <c r="AM113" s="65"/>
      <c r="AN113" s="65"/>
      <c r="AO113" s="65"/>
      <c r="AP113" s="65"/>
      <c r="AQ113" s="65"/>
      <c r="AR113" s="65"/>
      <c r="AS113" s="68"/>
      <c r="AT113" s="69"/>
    </row>
    <row r="114">
      <c r="A114" s="70" t="str">
        <f t="shared" si="1"/>
        <v>Rim Scorer</v>
      </c>
      <c r="B114" s="71" t="s">
        <v>1569</v>
      </c>
      <c r="C114" s="71" t="str">
        <f t="shared" si="2"/>
        <v>Josh Giddey</v>
      </c>
      <c r="D114" s="71" t="s">
        <v>1453</v>
      </c>
      <c r="E114" s="66">
        <v>0.6413</v>
      </c>
      <c r="F114" s="66">
        <v>5.24</v>
      </c>
      <c r="G114" s="66">
        <v>24.83</v>
      </c>
      <c r="H114" s="66">
        <v>4.25</v>
      </c>
      <c r="I114" s="66">
        <v>7.53</v>
      </c>
      <c r="J114" s="73">
        <f t="shared" si="3"/>
        <v>1.451737645</v>
      </c>
      <c r="K114" s="66">
        <v>0.3768</v>
      </c>
      <c r="L114" s="66">
        <v>56.38</v>
      </c>
      <c r="M114" s="73">
        <f t="shared" si="4"/>
        <v>0.865543393</v>
      </c>
      <c r="N114" s="66">
        <v>2.64</v>
      </c>
      <c r="O114" s="66">
        <v>6.45</v>
      </c>
      <c r="P114" s="73">
        <f t="shared" si="5"/>
        <v>1.743148204</v>
      </c>
      <c r="Q114" s="66">
        <v>0.3226</v>
      </c>
      <c r="R114" s="66">
        <v>40.99</v>
      </c>
      <c r="S114" s="73">
        <f t="shared" si="6"/>
        <v>0.9765326453</v>
      </c>
      <c r="T114" s="66">
        <v>0.36</v>
      </c>
      <c r="U114" s="66">
        <v>0.72</v>
      </c>
      <c r="V114" s="73">
        <f t="shared" si="7"/>
        <v>0.5199583767</v>
      </c>
      <c r="W114" s="66">
        <v>0.0361</v>
      </c>
      <c r="X114" s="66">
        <v>50.0</v>
      </c>
      <c r="Y114" s="73">
        <f t="shared" si="8"/>
        <v>1.331426107</v>
      </c>
      <c r="Z114" s="66">
        <v>0.68</v>
      </c>
      <c r="AA114" s="66">
        <v>1.88</v>
      </c>
      <c r="AB114" s="73">
        <f t="shared" si="9"/>
        <v>1.034949947</v>
      </c>
      <c r="AC114" s="66">
        <v>0.0942</v>
      </c>
      <c r="AD114" s="66">
        <v>36.17</v>
      </c>
      <c r="AE114" s="73">
        <f t="shared" si="10"/>
        <v>1.031750755</v>
      </c>
      <c r="AF114" s="66">
        <v>1.04</v>
      </c>
      <c r="AG114" s="66">
        <v>3.41</v>
      </c>
      <c r="AH114" s="73">
        <f t="shared" si="11"/>
        <v>0.6830077809</v>
      </c>
      <c r="AI114" s="66">
        <v>0.1703</v>
      </c>
      <c r="AJ114" s="66">
        <v>30.59</v>
      </c>
      <c r="AK114" s="73">
        <f t="shared" si="12"/>
        <v>0.9815194104</v>
      </c>
      <c r="AL114" s="65"/>
      <c r="AM114" s="65"/>
      <c r="AN114" s="65"/>
      <c r="AO114" s="65"/>
      <c r="AP114" s="65"/>
      <c r="AQ114" s="65"/>
      <c r="AR114" s="65"/>
      <c r="AS114" s="68"/>
      <c r="AT114" s="69"/>
    </row>
    <row r="115">
      <c r="A115" s="70" t="str">
        <f t="shared" si="1"/>
        <v>Rim Scorer</v>
      </c>
      <c r="B115" s="71" t="s">
        <v>1570</v>
      </c>
      <c r="C115" s="71" t="str">
        <f t="shared" si="2"/>
        <v>Jaden Ivey</v>
      </c>
      <c r="D115" s="71" t="s">
        <v>1528</v>
      </c>
      <c r="E115" s="66">
        <v>0.7077</v>
      </c>
      <c r="F115" s="66">
        <v>5.7</v>
      </c>
      <c r="G115" s="66">
        <v>26.5</v>
      </c>
      <c r="H115" s="66">
        <v>4.4</v>
      </c>
      <c r="I115" s="66">
        <v>6.82</v>
      </c>
      <c r="J115" s="73">
        <f t="shared" si="3"/>
        <v>1.314854016</v>
      </c>
      <c r="K115" s="66">
        <v>0.3407</v>
      </c>
      <c r="L115" s="66">
        <v>64.5</v>
      </c>
      <c r="M115" s="73">
        <f t="shared" si="4"/>
        <v>0.990201292</v>
      </c>
      <c r="N115" s="66">
        <v>1.74</v>
      </c>
      <c r="O115" s="66">
        <v>4.6</v>
      </c>
      <c r="P115" s="73">
        <f t="shared" si="5"/>
        <v>1.243175464</v>
      </c>
      <c r="Q115" s="66">
        <v>0.2298</v>
      </c>
      <c r="R115" s="66">
        <v>37.72</v>
      </c>
      <c r="S115" s="73">
        <f t="shared" si="6"/>
        <v>0.8986292115</v>
      </c>
      <c r="T115" s="66">
        <v>0.57</v>
      </c>
      <c r="U115" s="66">
        <v>1.25</v>
      </c>
      <c r="V115" s="73">
        <f t="shared" si="7"/>
        <v>0.9027055151</v>
      </c>
      <c r="W115" s="66">
        <v>0.0625</v>
      </c>
      <c r="X115" s="66">
        <v>45.16</v>
      </c>
      <c r="Y115" s="73">
        <f t="shared" si="8"/>
        <v>1.20254406</v>
      </c>
      <c r="Z115" s="66">
        <v>0.73</v>
      </c>
      <c r="AA115" s="66">
        <v>1.98</v>
      </c>
      <c r="AB115" s="73">
        <f t="shared" si="9"/>
        <v>1.090000476</v>
      </c>
      <c r="AC115" s="66">
        <v>0.0988</v>
      </c>
      <c r="AD115" s="66">
        <v>36.73</v>
      </c>
      <c r="AE115" s="73">
        <f t="shared" si="10"/>
        <v>1.047724779</v>
      </c>
      <c r="AF115" s="66">
        <v>1.74</v>
      </c>
      <c r="AG115" s="66">
        <v>5.37</v>
      </c>
      <c r="AH115" s="73">
        <f t="shared" si="11"/>
        <v>1.075587033</v>
      </c>
      <c r="AI115" s="66">
        <v>0.2681</v>
      </c>
      <c r="AJ115" s="66">
        <v>32.33</v>
      </c>
      <c r="AK115" s="73">
        <f t="shared" si="12"/>
        <v>1.037349544</v>
      </c>
      <c r="AL115" s="65"/>
      <c r="AM115" s="65"/>
      <c r="AN115" s="65"/>
      <c r="AO115" s="65"/>
      <c r="AP115" s="65"/>
      <c r="AQ115" s="65"/>
      <c r="AR115" s="65"/>
      <c r="AS115" s="68"/>
      <c r="AT115" s="69"/>
    </row>
    <row r="116">
      <c r="A116" s="70" t="str">
        <f t="shared" si="1"/>
        <v>Rim Scorer</v>
      </c>
      <c r="B116" s="71" t="s">
        <v>1571</v>
      </c>
      <c r="C116" s="71" t="str">
        <f t="shared" si="2"/>
        <v>Ayo Dosunmu</v>
      </c>
      <c r="D116" s="71" t="s">
        <v>1428</v>
      </c>
      <c r="E116" s="66">
        <v>0.7686</v>
      </c>
      <c r="F116" s="66">
        <v>5.35</v>
      </c>
      <c r="G116" s="66">
        <v>24.57</v>
      </c>
      <c r="H116" s="66">
        <v>3.55</v>
      </c>
      <c r="I116" s="66">
        <v>5.45</v>
      </c>
      <c r="J116" s="73">
        <f t="shared" si="3"/>
        <v>1.050726449</v>
      </c>
      <c r="K116" s="66">
        <v>0.3554</v>
      </c>
      <c r="L116" s="66">
        <v>65.12</v>
      </c>
      <c r="M116" s="73">
        <f t="shared" si="4"/>
        <v>0.999719506</v>
      </c>
      <c r="N116" s="66">
        <v>1.1</v>
      </c>
      <c r="O116" s="66">
        <v>2.41</v>
      </c>
      <c r="P116" s="73">
        <f t="shared" si="5"/>
        <v>0.6513158407</v>
      </c>
      <c r="Q116" s="66">
        <v>0.157</v>
      </c>
      <c r="R116" s="66">
        <v>45.61</v>
      </c>
      <c r="S116" s="73">
        <f t="shared" si="6"/>
        <v>1.086598047</v>
      </c>
      <c r="T116" s="66">
        <v>0.51</v>
      </c>
      <c r="U116" s="66">
        <v>1.14</v>
      </c>
      <c r="V116" s="73">
        <f t="shared" si="7"/>
        <v>0.8232674298</v>
      </c>
      <c r="W116" s="66">
        <v>0.0744</v>
      </c>
      <c r="X116" s="66">
        <v>44.44</v>
      </c>
      <c r="Y116" s="73">
        <f t="shared" si="8"/>
        <v>1.183371524</v>
      </c>
      <c r="Z116" s="66">
        <v>1.18</v>
      </c>
      <c r="AA116" s="66">
        <v>3.55</v>
      </c>
      <c r="AB116" s="73">
        <f t="shared" si="9"/>
        <v>1.954293783</v>
      </c>
      <c r="AC116" s="66">
        <v>0.2314</v>
      </c>
      <c r="AD116" s="66">
        <v>33.33</v>
      </c>
      <c r="AE116" s="73">
        <f t="shared" si="10"/>
        <v>0.9507396371</v>
      </c>
      <c r="AF116" s="66">
        <v>1.22</v>
      </c>
      <c r="AG116" s="66">
        <v>2.79</v>
      </c>
      <c r="AH116" s="73">
        <f t="shared" si="11"/>
        <v>0.558824548</v>
      </c>
      <c r="AI116" s="66">
        <v>0.1818</v>
      </c>
      <c r="AJ116" s="66">
        <v>43.94</v>
      </c>
      <c r="AK116" s="73">
        <f t="shared" si="12"/>
        <v>1.409871294</v>
      </c>
      <c r="AL116" s="65"/>
      <c r="AM116" s="65"/>
      <c r="AN116" s="65"/>
      <c r="AO116" s="65"/>
      <c r="AP116" s="65"/>
      <c r="AQ116" s="65"/>
      <c r="AR116" s="65"/>
      <c r="AS116" s="68"/>
      <c r="AT116" s="69"/>
    </row>
    <row r="117">
      <c r="A117" s="70" t="str">
        <f t="shared" si="1"/>
        <v>Rim Scorer</v>
      </c>
      <c r="B117" s="71" t="s">
        <v>1572</v>
      </c>
      <c r="C117" s="71" t="str">
        <f t="shared" si="2"/>
        <v>Bruce Brown</v>
      </c>
      <c r="D117" s="71" t="s">
        <v>1439</v>
      </c>
      <c r="E117" s="66">
        <v>0.591</v>
      </c>
      <c r="F117" s="66">
        <v>6.75</v>
      </c>
      <c r="G117" s="66">
        <v>25.0</v>
      </c>
      <c r="H117" s="66">
        <v>2.92</v>
      </c>
      <c r="I117" s="66">
        <v>4.27</v>
      </c>
      <c r="J117" s="73">
        <f t="shared" si="3"/>
        <v>0.8232297136</v>
      </c>
      <c r="K117" s="66">
        <v>0.2823</v>
      </c>
      <c r="L117" s="66">
        <v>68.22</v>
      </c>
      <c r="M117" s="73">
        <f t="shared" si="4"/>
        <v>1.047310576</v>
      </c>
      <c r="N117" s="66">
        <v>2.2</v>
      </c>
      <c r="O117" s="66">
        <v>5.19</v>
      </c>
      <c r="P117" s="73">
        <f t="shared" si="5"/>
        <v>1.40262623</v>
      </c>
      <c r="Q117" s="66">
        <v>0.343</v>
      </c>
      <c r="R117" s="66">
        <v>42.31</v>
      </c>
      <c r="S117" s="73">
        <f t="shared" si="6"/>
        <v>1.007979903</v>
      </c>
      <c r="T117" s="66">
        <v>0.48</v>
      </c>
      <c r="U117" s="66">
        <v>1.0</v>
      </c>
      <c r="V117" s="73">
        <f t="shared" si="7"/>
        <v>0.7221644121</v>
      </c>
      <c r="W117" s="66">
        <v>0.066</v>
      </c>
      <c r="X117" s="66">
        <v>48.0</v>
      </c>
      <c r="Y117" s="73">
        <f t="shared" si="8"/>
        <v>1.278169063</v>
      </c>
      <c r="Z117" s="66">
        <v>0.76</v>
      </c>
      <c r="AA117" s="66">
        <v>2.04</v>
      </c>
      <c r="AB117" s="73">
        <f t="shared" si="9"/>
        <v>1.123030793</v>
      </c>
      <c r="AC117" s="66">
        <v>0.1346</v>
      </c>
      <c r="AD117" s="66">
        <v>37.25</v>
      </c>
      <c r="AE117" s="73">
        <f t="shared" si="10"/>
        <v>1.0625578</v>
      </c>
      <c r="AF117" s="66">
        <v>0.8</v>
      </c>
      <c r="AG117" s="66">
        <v>2.64</v>
      </c>
      <c r="AH117" s="73">
        <f t="shared" si="11"/>
        <v>0.5287802175</v>
      </c>
      <c r="AI117" s="66">
        <v>0.1741</v>
      </c>
      <c r="AJ117" s="66">
        <v>30.3</v>
      </c>
      <c r="AK117" s="73">
        <f t="shared" si="12"/>
        <v>0.9722143882</v>
      </c>
      <c r="AL117" s="65"/>
      <c r="AM117" s="65"/>
      <c r="AN117" s="65"/>
      <c r="AO117" s="65"/>
      <c r="AP117" s="65"/>
      <c r="AQ117" s="65"/>
      <c r="AR117" s="65"/>
      <c r="AS117" s="68"/>
      <c r="AT117" s="69"/>
    </row>
    <row r="118">
      <c r="A118" s="70" t="str">
        <f t="shared" si="1"/>
        <v>Rim Scorer</v>
      </c>
      <c r="B118" s="71" t="s">
        <v>1573</v>
      </c>
      <c r="C118" s="71" t="str">
        <f t="shared" si="2"/>
        <v>Patrick Williams</v>
      </c>
      <c r="D118" s="71" t="s">
        <v>1428</v>
      </c>
      <c r="E118" s="66">
        <v>0.6992</v>
      </c>
      <c r="F118" s="66">
        <v>7.17</v>
      </c>
      <c r="G118" s="66">
        <v>25.26</v>
      </c>
      <c r="H118" s="66">
        <v>2.43</v>
      </c>
      <c r="I118" s="66">
        <v>4.4</v>
      </c>
      <c r="J118" s="73">
        <f t="shared" si="3"/>
        <v>0.8482929133</v>
      </c>
      <c r="K118" s="66">
        <v>0.2869</v>
      </c>
      <c r="L118" s="66">
        <v>55.34</v>
      </c>
      <c r="M118" s="73">
        <f t="shared" si="4"/>
        <v>0.8495773566</v>
      </c>
      <c r="N118" s="66">
        <v>1.07</v>
      </c>
      <c r="O118" s="66">
        <v>2.69</v>
      </c>
      <c r="P118" s="73">
        <f t="shared" si="5"/>
        <v>0.7269873907</v>
      </c>
      <c r="Q118" s="66">
        <v>0.1755</v>
      </c>
      <c r="R118" s="66">
        <v>39.68</v>
      </c>
      <c r="S118" s="73">
        <f t="shared" si="6"/>
        <v>0.9453236244</v>
      </c>
      <c r="T118" s="66">
        <v>0.77</v>
      </c>
      <c r="U118" s="66">
        <v>1.92</v>
      </c>
      <c r="V118" s="73">
        <f t="shared" si="7"/>
        <v>1.386555671</v>
      </c>
      <c r="W118" s="66">
        <v>0.1253</v>
      </c>
      <c r="X118" s="66">
        <v>40.0</v>
      </c>
      <c r="Y118" s="73">
        <f t="shared" si="8"/>
        <v>1.065140886</v>
      </c>
      <c r="Z118" s="66">
        <v>0.9</v>
      </c>
      <c r="AA118" s="66">
        <v>2.05</v>
      </c>
      <c r="AB118" s="73">
        <f t="shared" si="9"/>
        <v>1.128535846</v>
      </c>
      <c r="AC118" s="66">
        <v>0.1337</v>
      </c>
      <c r="AD118" s="66">
        <v>43.75</v>
      </c>
      <c r="AE118" s="73">
        <f t="shared" si="10"/>
        <v>1.247970571</v>
      </c>
      <c r="AF118" s="66">
        <v>1.62</v>
      </c>
      <c r="AG118" s="66">
        <v>4.27</v>
      </c>
      <c r="AH118" s="73">
        <f t="shared" si="11"/>
        <v>0.8552619427</v>
      </c>
      <c r="AI118" s="66">
        <v>0.2786</v>
      </c>
      <c r="AJ118" s="66">
        <v>38.0</v>
      </c>
      <c r="AK118" s="73">
        <f t="shared" si="12"/>
        <v>1.219278771</v>
      </c>
      <c r="AL118" s="65"/>
      <c r="AM118" s="65"/>
      <c r="AN118" s="65"/>
      <c r="AO118" s="65"/>
      <c r="AP118" s="65"/>
      <c r="AQ118" s="65"/>
      <c r="AR118" s="65"/>
      <c r="AS118" s="68"/>
      <c r="AT118" s="69"/>
    </row>
    <row r="119">
      <c r="A119" s="70" t="str">
        <f t="shared" si="1"/>
        <v>Rim Scorer</v>
      </c>
      <c r="B119" s="71" t="s">
        <v>1574</v>
      </c>
      <c r="C119" s="71" t="str">
        <f t="shared" si="2"/>
        <v>Jalen Johnson</v>
      </c>
      <c r="D119" s="71" t="s">
        <v>1445</v>
      </c>
      <c r="E119" s="66">
        <v>0.6878</v>
      </c>
      <c r="F119" s="66">
        <v>4.85</v>
      </c>
      <c r="G119" s="66">
        <v>25.02</v>
      </c>
      <c r="H119" s="66">
        <v>4.71</v>
      </c>
      <c r="I119" s="66">
        <v>6.65</v>
      </c>
      <c r="J119" s="73">
        <f t="shared" si="3"/>
        <v>1.282079062</v>
      </c>
      <c r="K119" s="66">
        <v>0.4024</v>
      </c>
      <c r="L119" s="66">
        <v>70.91</v>
      </c>
      <c r="M119" s="73">
        <f t="shared" si="4"/>
        <v>1.088607343</v>
      </c>
      <c r="N119" s="66">
        <v>2.18</v>
      </c>
      <c r="O119" s="66">
        <v>4.63</v>
      </c>
      <c r="P119" s="73">
        <f t="shared" si="5"/>
        <v>1.25128313</v>
      </c>
      <c r="Q119" s="66">
        <v>0.2805</v>
      </c>
      <c r="R119" s="66">
        <v>46.96</v>
      </c>
      <c r="S119" s="73">
        <f t="shared" si="6"/>
        <v>1.118760015</v>
      </c>
      <c r="T119" s="66">
        <v>0.2</v>
      </c>
      <c r="U119" s="66">
        <v>0.52</v>
      </c>
      <c r="V119" s="73">
        <f t="shared" si="7"/>
        <v>0.3755254943</v>
      </c>
      <c r="W119" s="66">
        <v>0.0317</v>
      </c>
      <c r="X119" s="66">
        <v>38.46</v>
      </c>
      <c r="Y119" s="73">
        <f t="shared" si="8"/>
        <v>1.024132962</v>
      </c>
      <c r="Z119" s="66">
        <v>0.52</v>
      </c>
      <c r="AA119" s="66">
        <v>1.61</v>
      </c>
      <c r="AB119" s="73">
        <f t="shared" si="9"/>
        <v>0.8863135183</v>
      </c>
      <c r="AC119" s="66">
        <v>0.0976</v>
      </c>
      <c r="AD119" s="66">
        <v>32.5</v>
      </c>
      <c r="AE119" s="73">
        <f t="shared" si="10"/>
        <v>0.9270638525</v>
      </c>
      <c r="AF119" s="66">
        <v>1.21</v>
      </c>
      <c r="AG119" s="66">
        <v>3.1</v>
      </c>
      <c r="AH119" s="73">
        <f t="shared" si="11"/>
        <v>0.6209161645</v>
      </c>
      <c r="AI119" s="66">
        <v>0.1878</v>
      </c>
      <c r="AJ119" s="66">
        <v>38.96</v>
      </c>
      <c r="AK119" s="73">
        <f t="shared" si="12"/>
        <v>1.250081603</v>
      </c>
      <c r="AL119" s="65"/>
      <c r="AM119" s="65"/>
      <c r="AN119" s="65"/>
      <c r="AO119" s="65"/>
      <c r="AP119" s="65"/>
      <c r="AQ119" s="65"/>
      <c r="AR119" s="65"/>
      <c r="AS119" s="68"/>
      <c r="AT119" s="69"/>
    </row>
    <row r="120">
      <c r="A120" s="70" t="str">
        <f t="shared" si="1"/>
        <v>Rim Scorer</v>
      </c>
      <c r="B120" s="71" t="s">
        <v>1575</v>
      </c>
      <c r="C120" s="71" t="str">
        <f t="shared" si="2"/>
        <v>Tre Jones</v>
      </c>
      <c r="D120" s="71" t="s">
        <v>1495</v>
      </c>
      <c r="E120" s="66">
        <v>0.6945</v>
      </c>
      <c r="F120" s="66">
        <v>5.16</v>
      </c>
      <c r="G120" s="66">
        <v>25.37</v>
      </c>
      <c r="H120" s="66">
        <v>4.11</v>
      </c>
      <c r="I120" s="66">
        <v>5.65</v>
      </c>
      <c r="J120" s="73">
        <f t="shared" si="3"/>
        <v>1.089285218</v>
      </c>
      <c r="K120" s="66">
        <v>0.4006</v>
      </c>
      <c r="L120" s="66">
        <v>72.66</v>
      </c>
      <c r="M120" s="73">
        <f t="shared" si="4"/>
        <v>1.115473269</v>
      </c>
      <c r="N120" s="66">
        <v>1.54</v>
      </c>
      <c r="O120" s="66">
        <v>3.9</v>
      </c>
      <c r="P120" s="73">
        <f t="shared" si="5"/>
        <v>1.053996589</v>
      </c>
      <c r="Q120" s="66">
        <v>0.2767</v>
      </c>
      <c r="R120" s="66">
        <v>39.58</v>
      </c>
      <c r="S120" s="73">
        <f t="shared" si="6"/>
        <v>0.9429412564</v>
      </c>
      <c r="T120" s="66">
        <v>0.16</v>
      </c>
      <c r="U120" s="66">
        <v>0.41</v>
      </c>
      <c r="V120" s="73">
        <f t="shared" si="7"/>
        <v>0.2960874089</v>
      </c>
      <c r="W120" s="66">
        <v>0.0288</v>
      </c>
      <c r="X120" s="66">
        <v>40.0</v>
      </c>
      <c r="Y120" s="73">
        <f t="shared" si="8"/>
        <v>1.065140886</v>
      </c>
      <c r="Z120" s="66">
        <v>0.45</v>
      </c>
      <c r="AA120" s="66">
        <v>1.46</v>
      </c>
      <c r="AB120" s="73">
        <f t="shared" si="9"/>
        <v>0.8037377247</v>
      </c>
      <c r="AC120" s="66">
        <v>0.1037</v>
      </c>
      <c r="AD120" s="66">
        <v>30.56</v>
      </c>
      <c r="AE120" s="73">
        <f t="shared" si="10"/>
        <v>0.8717252718</v>
      </c>
      <c r="AF120" s="66">
        <v>0.73</v>
      </c>
      <c r="AG120" s="66">
        <v>2.68</v>
      </c>
      <c r="AH120" s="73">
        <f t="shared" si="11"/>
        <v>0.536792039</v>
      </c>
      <c r="AI120" s="66">
        <v>0.1902</v>
      </c>
      <c r="AJ120" s="66">
        <v>27.27</v>
      </c>
      <c r="AK120" s="73">
        <f t="shared" si="12"/>
        <v>0.8749929493</v>
      </c>
      <c r="AL120" s="65"/>
      <c r="AM120" s="65"/>
      <c r="AN120" s="65"/>
      <c r="AO120" s="65"/>
      <c r="AP120" s="65"/>
      <c r="AQ120" s="65"/>
      <c r="AR120" s="65"/>
      <c r="AS120" s="68"/>
      <c r="AT120" s="69"/>
    </row>
    <row r="121">
      <c r="A121" s="70" t="str">
        <f t="shared" si="1"/>
        <v>Rim Scorer</v>
      </c>
      <c r="B121" s="71" t="s">
        <v>1576</v>
      </c>
      <c r="C121" s="71" t="str">
        <f t="shared" si="2"/>
        <v>Reggie Jackson</v>
      </c>
      <c r="D121" s="71" t="s">
        <v>1459</v>
      </c>
      <c r="E121" s="66">
        <v>0.6164</v>
      </c>
      <c r="F121" s="66">
        <v>7.94</v>
      </c>
      <c r="G121" s="66">
        <v>25.97</v>
      </c>
      <c r="H121" s="66">
        <v>3.13</v>
      </c>
      <c r="I121" s="66">
        <v>5.02</v>
      </c>
      <c r="J121" s="73">
        <f t="shared" si="3"/>
        <v>0.9678250965</v>
      </c>
      <c r="K121" s="66">
        <v>0.2453</v>
      </c>
      <c r="L121" s="66">
        <v>62.39</v>
      </c>
      <c r="M121" s="73">
        <f t="shared" si="4"/>
        <v>0.9578086606</v>
      </c>
      <c r="N121" s="66">
        <v>2.4</v>
      </c>
      <c r="O121" s="66">
        <v>5.1</v>
      </c>
      <c r="P121" s="73">
        <f t="shared" si="5"/>
        <v>1.378303231</v>
      </c>
      <c r="Q121" s="66">
        <v>0.2495</v>
      </c>
      <c r="R121" s="66">
        <v>47.06</v>
      </c>
      <c r="S121" s="73">
        <f t="shared" si="6"/>
        <v>1.121142383</v>
      </c>
      <c r="T121" s="66">
        <v>1.03</v>
      </c>
      <c r="U121" s="66">
        <v>2.74</v>
      </c>
      <c r="V121" s="73">
        <f t="shared" si="7"/>
        <v>1.978730489</v>
      </c>
      <c r="W121" s="66">
        <v>0.1342</v>
      </c>
      <c r="X121" s="66">
        <v>37.5</v>
      </c>
      <c r="Y121" s="73">
        <f t="shared" si="8"/>
        <v>0.9985695803</v>
      </c>
      <c r="Z121" s="66">
        <v>0.69</v>
      </c>
      <c r="AA121" s="66">
        <v>1.67</v>
      </c>
      <c r="AB121" s="73">
        <f t="shared" si="9"/>
        <v>0.9193438358</v>
      </c>
      <c r="AC121" s="66">
        <v>0.0818</v>
      </c>
      <c r="AD121" s="66">
        <v>41.03</v>
      </c>
      <c r="AE121" s="73">
        <f t="shared" si="10"/>
        <v>1.170382458</v>
      </c>
      <c r="AF121" s="66">
        <v>2.19</v>
      </c>
      <c r="AG121" s="66">
        <v>5.92</v>
      </c>
      <c r="AH121" s="73">
        <f t="shared" si="11"/>
        <v>1.185749579</v>
      </c>
      <c r="AI121" s="66">
        <v>0.2893</v>
      </c>
      <c r="AJ121" s="66">
        <v>36.96</v>
      </c>
      <c r="AK121" s="73">
        <f t="shared" si="12"/>
        <v>1.185909036</v>
      </c>
      <c r="AL121" s="65"/>
      <c r="AM121" s="65"/>
      <c r="AN121" s="65"/>
      <c r="AO121" s="65"/>
      <c r="AP121" s="65"/>
      <c r="AQ121" s="65"/>
      <c r="AR121" s="65"/>
      <c r="AS121" s="68"/>
      <c r="AT121" s="69"/>
    </row>
    <row r="122">
      <c r="A122" s="70" t="str">
        <f t="shared" si="1"/>
        <v>Rim Scorer</v>
      </c>
      <c r="B122" s="71" t="s">
        <v>1577</v>
      </c>
      <c r="C122" s="71" t="str">
        <f t="shared" si="2"/>
        <v>Joel Embiid</v>
      </c>
      <c r="D122" s="71" t="s">
        <v>1455</v>
      </c>
      <c r="E122" s="66">
        <v>0.4509</v>
      </c>
      <c r="F122" s="66">
        <v>9.22</v>
      </c>
      <c r="G122" s="66">
        <v>26.94</v>
      </c>
      <c r="H122" s="66">
        <v>6.57</v>
      </c>
      <c r="I122" s="66">
        <v>9.48</v>
      </c>
      <c r="J122" s="73">
        <f t="shared" si="3"/>
        <v>1.82768564</v>
      </c>
      <c r="K122" s="66">
        <v>0.3024</v>
      </c>
      <c r="L122" s="66">
        <v>69.3</v>
      </c>
      <c r="M122" s="73">
        <f t="shared" si="4"/>
        <v>1.063890691</v>
      </c>
      <c r="N122" s="66">
        <v>4.16</v>
      </c>
      <c r="O122" s="66">
        <v>9.02</v>
      </c>
      <c r="P122" s="73">
        <f t="shared" si="5"/>
        <v>2.437704931</v>
      </c>
      <c r="Q122" s="66">
        <v>0.2878</v>
      </c>
      <c r="R122" s="66">
        <v>46.08</v>
      </c>
      <c r="S122" s="73">
        <f t="shared" si="6"/>
        <v>1.097795177</v>
      </c>
      <c r="T122" s="66">
        <v>4.28</v>
      </c>
      <c r="U122" s="66">
        <v>8.19</v>
      </c>
      <c r="V122" s="73">
        <f t="shared" si="7"/>
        <v>5.914526535</v>
      </c>
      <c r="W122" s="66">
        <v>0.2613</v>
      </c>
      <c r="X122" s="66">
        <v>52.28</v>
      </c>
      <c r="Y122" s="73">
        <f t="shared" si="8"/>
        <v>1.392139137</v>
      </c>
      <c r="Z122" s="66">
        <v>0.04</v>
      </c>
      <c r="AA122" s="66">
        <v>0.12</v>
      </c>
      <c r="AB122" s="73">
        <f t="shared" si="9"/>
        <v>0.06606063491</v>
      </c>
      <c r="AC122" s="66">
        <v>0.004</v>
      </c>
      <c r="AD122" s="66">
        <v>33.33</v>
      </c>
      <c r="AE122" s="73">
        <f t="shared" si="10"/>
        <v>0.9507396371</v>
      </c>
      <c r="AF122" s="66">
        <v>1.66</v>
      </c>
      <c r="AG122" s="66">
        <v>4.53</v>
      </c>
      <c r="AH122" s="73">
        <f t="shared" si="11"/>
        <v>0.9073387823</v>
      </c>
      <c r="AI122" s="66">
        <v>0.1446</v>
      </c>
      <c r="AJ122" s="66">
        <v>36.7</v>
      </c>
      <c r="AK122" s="73">
        <f t="shared" si="12"/>
        <v>1.177566602</v>
      </c>
      <c r="AL122" s="65"/>
      <c r="AM122" s="65"/>
      <c r="AN122" s="65"/>
      <c r="AO122" s="65"/>
      <c r="AP122" s="65"/>
      <c r="AQ122" s="65"/>
      <c r="AR122" s="65"/>
      <c r="AS122" s="68"/>
      <c r="AT122" s="69"/>
    </row>
    <row r="123">
      <c r="A123" s="70" t="str">
        <f t="shared" si="1"/>
        <v>Rim Scorer</v>
      </c>
      <c r="B123" s="71" t="s">
        <v>1578</v>
      </c>
      <c r="C123" s="71" t="str">
        <f t="shared" si="2"/>
        <v>Obi Toppin</v>
      </c>
      <c r="D123" s="71" t="s">
        <v>1449</v>
      </c>
      <c r="E123" s="66">
        <v>0.8686</v>
      </c>
      <c r="F123" s="66">
        <v>2.95</v>
      </c>
      <c r="G123" s="66">
        <v>25.62</v>
      </c>
      <c r="H123" s="66">
        <v>5.5</v>
      </c>
      <c r="I123" s="66">
        <v>7.16</v>
      </c>
      <c r="J123" s="73">
        <f t="shared" si="3"/>
        <v>1.380403923</v>
      </c>
      <c r="K123" s="66">
        <v>0.4562</v>
      </c>
      <c r="L123" s="66">
        <v>76.84</v>
      </c>
      <c r="M123" s="73">
        <f t="shared" si="4"/>
        <v>1.179644454</v>
      </c>
      <c r="N123" s="66">
        <v>0.85</v>
      </c>
      <c r="O123" s="66">
        <v>1.94</v>
      </c>
      <c r="P123" s="73">
        <f t="shared" si="5"/>
        <v>0.524295739</v>
      </c>
      <c r="Q123" s="66">
        <v>0.1237</v>
      </c>
      <c r="R123" s="66">
        <v>43.75</v>
      </c>
      <c r="S123" s="73">
        <f t="shared" si="6"/>
        <v>1.042286002</v>
      </c>
      <c r="T123" s="66">
        <v>0.0</v>
      </c>
      <c r="U123" s="66">
        <v>0.12</v>
      </c>
      <c r="V123" s="73">
        <f t="shared" si="7"/>
        <v>0.08665972945</v>
      </c>
      <c r="W123" s="66">
        <v>0.0077</v>
      </c>
      <c r="X123" s="66">
        <v>0.0</v>
      </c>
      <c r="Y123" s="73">
        <f t="shared" si="8"/>
        <v>0</v>
      </c>
      <c r="Z123" s="66">
        <v>1.01</v>
      </c>
      <c r="AA123" s="66">
        <v>2.43</v>
      </c>
      <c r="AB123" s="73">
        <f t="shared" si="9"/>
        <v>1.337727857</v>
      </c>
      <c r="AC123" s="66">
        <v>0.1546</v>
      </c>
      <c r="AD123" s="66">
        <v>41.67</v>
      </c>
      <c r="AE123" s="73">
        <f t="shared" si="10"/>
        <v>1.188638484</v>
      </c>
      <c r="AF123" s="66">
        <v>1.54</v>
      </c>
      <c r="AG123" s="66">
        <v>4.04</v>
      </c>
      <c r="AH123" s="73">
        <f t="shared" si="11"/>
        <v>0.8091939692</v>
      </c>
      <c r="AI123" s="66">
        <v>0.2577</v>
      </c>
      <c r="AJ123" s="66">
        <v>38.0</v>
      </c>
      <c r="AK123" s="73">
        <f t="shared" si="12"/>
        <v>1.219278771</v>
      </c>
      <c r="AL123" s="65"/>
      <c r="AM123" s="65"/>
      <c r="AN123" s="65"/>
      <c r="AO123" s="65"/>
      <c r="AP123" s="65"/>
      <c r="AQ123" s="65"/>
      <c r="AR123" s="65"/>
      <c r="AS123" s="68"/>
      <c r="AT123" s="69"/>
    </row>
    <row r="124">
      <c r="A124" s="70" t="str">
        <f t="shared" si="1"/>
        <v>Rim Scorer</v>
      </c>
      <c r="B124" s="71" t="s">
        <v>1579</v>
      </c>
      <c r="C124" s="71" t="str">
        <f t="shared" si="2"/>
        <v>Bobby Portis</v>
      </c>
      <c r="D124" s="71" t="s">
        <v>1447</v>
      </c>
      <c r="E124" s="66">
        <v>0.5453</v>
      </c>
      <c r="F124" s="66">
        <v>7.78</v>
      </c>
      <c r="G124" s="66">
        <v>25.02</v>
      </c>
      <c r="H124" s="66">
        <v>3.66</v>
      </c>
      <c r="I124" s="66">
        <v>5.08</v>
      </c>
      <c r="J124" s="73">
        <f t="shared" si="3"/>
        <v>0.9793927272</v>
      </c>
      <c r="K124" s="66">
        <v>0.251</v>
      </c>
      <c r="L124" s="66">
        <v>72.13</v>
      </c>
      <c r="M124" s="73">
        <f t="shared" si="4"/>
        <v>1.107336732</v>
      </c>
      <c r="N124" s="66">
        <v>2.79</v>
      </c>
      <c r="O124" s="66">
        <v>6.24</v>
      </c>
      <c r="P124" s="73">
        <f t="shared" si="5"/>
        <v>1.686394542</v>
      </c>
      <c r="Q124" s="66">
        <v>0.3086</v>
      </c>
      <c r="R124" s="66">
        <v>44.67</v>
      </c>
      <c r="S124" s="73">
        <f t="shared" si="6"/>
        <v>1.064203788</v>
      </c>
      <c r="T124" s="66">
        <v>1.41</v>
      </c>
      <c r="U124" s="66">
        <v>2.95</v>
      </c>
      <c r="V124" s="73">
        <f t="shared" si="7"/>
        <v>2.130385016</v>
      </c>
      <c r="W124" s="66">
        <v>0.1461</v>
      </c>
      <c r="X124" s="66">
        <v>47.89</v>
      </c>
      <c r="Y124" s="73">
        <f t="shared" si="8"/>
        <v>1.275239925</v>
      </c>
      <c r="Z124" s="66">
        <v>1.12</v>
      </c>
      <c r="AA124" s="66">
        <v>2.87</v>
      </c>
      <c r="AB124" s="73">
        <f t="shared" si="9"/>
        <v>1.579950185</v>
      </c>
      <c r="AC124" s="66">
        <v>0.142</v>
      </c>
      <c r="AD124" s="66">
        <v>39.13</v>
      </c>
      <c r="AE124" s="73">
        <f t="shared" si="10"/>
        <v>1.116184878</v>
      </c>
      <c r="AF124" s="66">
        <v>1.08</v>
      </c>
      <c r="AG124" s="66">
        <v>3.08</v>
      </c>
      <c r="AH124" s="73">
        <f t="shared" si="11"/>
        <v>0.6169102537</v>
      </c>
      <c r="AI124" s="66">
        <v>0.1523</v>
      </c>
      <c r="AJ124" s="66">
        <v>35.14</v>
      </c>
      <c r="AK124" s="73">
        <f t="shared" si="12"/>
        <v>1.127512</v>
      </c>
      <c r="AL124" s="65"/>
      <c r="AM124" s="65"/>
      <c r="AN124" s="65"/>
      <c r="AO124" s="65"/>
      <c r="AP124" s="65"/>
      <c r="AQ124" s="65"/>
      <c r="AR124" s="65"/>
      <c r="AS124" s="68"/>
      <c r="AT124" s="69"/>
    </row>
    <row r="125">
      <c r="A125" s="70" t="str">
        <f t="shared" si="1"/>
        <v>Rim Scorer</v>
      </c>
      <c r="B125" s="71" t="s">
        <v>1580</v>
      </c>
      <c r="C125" s="71" t="str">
        <f t="shared" si="2"/>
        <v>Jimmy Butler</v>
      </c>
      <c r="D125" s="71" t="s">
        <v>1521</v>
      </c>
      <c r="E125" s="66">
        <v>0.5055</v>
      </c>
      <c r="F125" s="66">
        <v>6.61</v>
      </c>
      <c r="G125" s="66">
        <v>24.85</v>
      </c>
      <c r="H125" s="66">
        <v>4.29</v>
      </c>
      <c r="I125" s="66">
        <v>6.85</v>
      </c>
      <c r="J125" s="73">
        <f t="shared" si="3"/>
        <v>1.320637831</v>
      </c>
      <c r="K125" s="66">
        <v>0.3473</v>
      </c>
      <c r="L125" s="66">
        <v>62.66</v>
      </c>
      <c r="M125" s="73">
        <f t="shared" si="4"/>
        <v>0.9619536893</v>
      </c>
      <c r="N125" s="66">
        <v>3.47</v>
      </c>
      <c r="O125" s="66">
        <v>7.76</v>
      </c>
      <c r="P125" s="73">
        <f t="shared" si="5"/>
        <v>2.097182956</v>
      </c>
      <c r="Q125" s="66">
        <v>0.3934</v>
      </c>
      <c r="R125" s="66">
        <v>44.69</v>
      </c>
      <c r="S125" s="73">
        <f t="shared" si="6"/>
        <v>1.064680261</v>
      </c>
      <c r="T125" s="66">
        <v>0.74</v>
      </c>
      <c r="U125" s="66">
        <v>1.99</v>
      </c>
      <c r="V125" s="73">
        <f t="shared" si="7"/>
        <v>1.43710718</v>
      </c>
      <c r="W125" s="66">
        <v>0.1011</v>
      </c>
      <c r="X125" s="66">
        <v>36.96</v>
      </c>
      <c r="Y125" s="73">
        <f t="shared" si="8"/>
        <v>0.9841901783</v>
      </c>
      <c r="Z125" s="66">
        <v>0.69</v>
      </c>
      <c r="AA125" s="66">
        <v>1.34</v>
      </c>
      <c r="AB125" s="73">
        <f t="shared" si="9"/>
        <v>0.7376770898</v>
      </c>
      <c r="AC125" s="66">
        <v>0.0681</v>
      </c>
      <c r="AD125" s="66">
        <v>51.61</v>
      </c>
      <c r="AE125" s="73">
        <f t="shared" si="10"/>
        <v>1.472177398</v>
      </c>
      <c r="AF125" s="66">
        <v>0.69</v>
      </c>
      <c r="AG125" s="66">
        <v>1.78</v>
      </c>
      <c r="AH125" s="73">
        <f t="shared" si="11"/>
        <v>0.3565260557</v>
      </c>
      <c r="AI125" s="66">
        <v>0.0901</v>
      </c>
      <c r="AJ125" s="66">
        <v>39.02</v>
      </c>
      <c r="AK125" s="73">
        <f t="shared" si="12"/>
        <v>1.25200678</v>
      </c>
      <c r="AL125" s="65"/>
      <c r="AM125" s="65"/>
      <c r="AN125" s="65"/>
      <c r="AO125" s="65"/>
      <c r="AP125" s="65"/>
      <c r="AQ125" s="65"/>
      <c r="AR125" s="65"/>
      <c r="AS125" s="68"/>
      <c r="AT125" s="69"/>
    </row>
    <row r="126">
      <c r="A126" s="70" t="str">
        <f t="shared" si="1"/>
        <v>PU 3PT</v>
      </c>
      <c r="B126" s="71" t="s">
        <v>1581</v>
      </c>
      <c r="C126" s="71" t="str">
        <f t="shared" si="2"/>
        <v>Alex Caruso</v>
      </c>
      <c r="D126" s="71" t="s">
        <v>1428</v>
      </c>
      <c r="E126" s="66">
        <v>0.8558</v>
      </c>
      <c r="F126" s="66">
        <v>4.51</v>
      </c>
      <c r="G126" s="66">
        <v>24.8</v>
      </c>
      <c r="H126" s="66">
        <v>2.2</v>
      </c>
      <c r="I126" s="66">
        <v>3.32</v>
      </c>
      <c r="J126" s="73">
        <f t="shared" si="3"/>
        <v>0.6400755619</v>
      </c>
      <c r="K126" s="66">
        <v>0.2468</v>
      </c>
      <c r="L126" s="66">
        <v>66.23</v>
      </c>
      <c r="M126" s="73">
        <f t="shared" si="4"/>
        <v>1.016760179</v>
      </c>
      <c r="N126" s="66">
        <v>0.86</v>
      </c>
      <c r="O126" s="66">
        <v>1.64</v>
      </c>
      <c r="P126" s="73">
        <f t="shared" si="5"/>
        <v>0.4432190783</v>
      </c>
      <c r="Q126" s="66">
        <v>0.1218</v>
      </c>
      <c r="R126" s="66">
        <v>52.63</v>
      </c>
      <c r="S126" s="73">
        <f t="shared" si="6"/>
        <v>1.253840281</v>
      </c>
      <c r="T126" s="66">
        <v>0.13</v>
      </c>
      <c r="U126" s="66">
        <v>0.3</v>
      </c>
      <c r="V126" s="73">
        <f t="shared" si="7"/>
        <v>0.2166493236</v>
      </c>
      <c r="W126" s="66">
        <v>0.0224</v>
      </c>
      <c r="X126" s="66">
        <v>42.86</v>
      </c>
      <c r="Y126" s="73">
        <f t="shared" si="8"/>
        <v>1.141298459</v>
      </c>
      <c r="Z126" s="66">
        <v>0.99</v>
      </c>
      <c r="AA126" s="66">
        <v>3.02</v>
      </c>
      <c r="AB126" s="73">
        <f t="shared" si="9"/>
        <v>1.662525978</v>
      </c>
      <c r="AC126" s="66">
        <v>0.2244</v>
      </c>
      <c r="AD126" s="66">
        <v>32.86</v>
      </c>
      <c r="AE126" s="73">
        <f t="shared" si="10"/>
        <v>0.9373328675</v>
      </c>
      <c r="AF126" s="66">
        <v>2.33</v>
      </c>
      <c r="AG126" s="66">
        <v>5.18</v>
      </c>
      <c r="AH126" s="73">
        <f t="shared" si="11"/>
        <v>1.037530881</v>
      </c>
      <c r="AI126" s="66">
        <v>0.3846</v>
      </c>
      <c r="AJ126" s="66">
        <v>45.0</v>
      </c>
      <c r="AK126" s="73">
        <f t="shared" si="12"/>
        <v>1.443882755</v>
      </c>
      <c r="AL126" s="65"/>
      <c r="AM126" s="65"/>
      <c r="AN126" s="65"/>
      <c r="AO126" s="65"/>
      <c r="AP126" s="65"/>
      <c r="AQ126" s="65"/>
      <c r="AR126" s="65"/>
      <c r="AS126" s="68"/>
      <c r="AT126" s="69"/>
    </row>
    <row r="127">
      <c r="A127" s="70" t="str">
        <f t="shared" si="1"/>
        <v>PU 3PT</v>
      </c>
      <c r="B127" s="71" t="s">
        <v>1582</v>
      </c>
      <c r="C127" s="71" t="str">
        <f t="shared" si="2"/>
        <v>Kevin Huerter</v>
      </c>
      <c r="D127" s="71" t="s">
        <v>1435</v>
      </c>
      <c r="E127" s="66">
        <v>0.7886</v>
      </c>
      <c r="F127" s="66">
        <v>6.23</v>
      </c>
      <c r="G127" s="66">
        <v>25.88</v>
      </c>
      <c r="H127" s="66">
        <v>2.27</v>
      </c>
      <c r="I127" s="66">
        <v>3.12</v>
      </c>
      <c r="J127" s="73">
        <f t="shared" si="3"/>
        <v>0.6015167931</v>
      </c>
      <c r="K127" s="66">
        <v>0.1758</v>
      </c>
      <c r="L127" s="66">
        <v>72.97</v>
      </c>
      <c r="M127" s="73">
        <f t="shared" si="4"/>
        <v>1.120232376</v>
      </c>
      <c r="N127" s="66">
        <v>1.39</v>
      </c>
      <c r="O127" s="66">
        <v>2.99</v>
      </c>
      <c r="P127" s="73">
        <f t="shared" si="5"/>
        <v>0.8080640513</v>
      </c>
      <c r="Q127" s="66">
        <v>0.1686</v>
      </c>
      <c r="R127" s="66">
        <v>46.48</v>
      </c>
      <c r="S127" s="73">
        <f t="shared" si="6"/>
        <v>1.107324649</v>
      </c>
      <c r="T127" s="66">
        <v>0.29</v>
      </c>
      <c r="U127" s="66">
        <v>0.76</v>
      </c>
      <c r="V127" s="73">
        <f t="shared" si="7"/>
        <v>0.5488449532</v>
      </c>
      <c r="W127" s="66">
        <v>0.0428</v>
      </c>
      <c r="X127" s="66">
        <v>38.89</v>
      </c>
      <c r="Y127" s="73">
        <f t="shared" si="8"/>
        <v>1.035583226</v>
      </c>
      <c r="Z127" s="66">
        <v>0.84</v>
      </c>
      <c r="AA127" s="66">
        <v>2.06</v>
      </c>
      <c r="AB127" s="73">
        <f t="shared" si="9"/>
        <v>1.134040899</v>
      </c>
      <c r="AC127" s="66">
        <v>0.1164</v>
      </c>
      <c r="AD127" s="66">
        <v>40.82</v>
      </c>
      <c r="AE127" s="73">
        <f t="shared" si="10"/>
        <v>1.164392199</v>
      </c>
      <c r="AF127" s="66">
        <v>3.12</v>
      </c>
      <c r="AG127" s="66">
        <v>8.8</v>
      </c>
      <c r="AH127" s="73">
        <f t="shared" si="11"/>
        <v>1.762600725</v>
      </c>
      <c r="AI127" s="66">
        <v>0.4964</v>
      </c>
      <c r="AJ127" s="66">
        <v>35.41</v>
      </c>
      <c r="AK127" s="73">
        <f t="shared" si="12"/>
        <v>1.136175297</v>
      </c>
      <c r="AL127" s="65"/>
      <c r="AM127" s="65"/>
      <c r="AN127" s="65"/>
      <c r="AO127" s="65"/>
      <c r="AP127" s="65"/>
      <c r="AQ127" s="65"/>
      <c r="AR127" s="65"/>
      <c r="AS127" s="68"/>
      <c r="AT127" s="69"/>
    </row>
    <row r="128">
      <c r="A128" s="70" t="str">
        <f t="shared" si="1"/>
        <v>PU 3PT</v>
      </c>
      <c r="B128" s="71" t="s">
        <v>1583</v>
      </c>
      <c r="C128" s="71" t="str">
        <f t="shared" si="2"/>
        <v>Jamal Murray</v>
      </c>
      <c r="D128" s="71" t="s">
        <v>1459</v>
      </c>
      <c r="E128" s="66">
        <v>0.5532</v>
      </c>
      <c r="F128" s="66">
        <v>9.82</v>
      </c>
      <c r="G128" s="66">
        <v>26.06</v>
      </c>
      <c r="H128" s="66">
        <v>3.3</v>
      </c>
      <c r="I128" s="66">
        <v>5.28</v>
      </c>
      <c r="J128" s="73">
        <f t="shared" si="3"/>
        <v>1.017951496</v>
      </c>
      <c r="K128" s="66">
        <v>0.1993</v>
      </c>
      <c r="L128" s="66">
        <v>62.5</v>
      </c>
      <c r="M128" s="73">
        <f t="shared" si="4"/>
        <v>0.959497376</v>
      </c>
      <c r="N128" s="66">
        <v>2.59</v>
      </c>
      <c r="O128" s="66">
        <v>6.02</v>
      </c>
      <c r="P128" s="73">
        <f t="shared" si="5"/>
        <v>1.626938324</v>
      </c>
      <c r="Q128" s="66">
        <v>0.2276</v>
      </c>
      <c r="R128" s="66">
        <v>43.07</v>
      </c>
      <c r="S128" s="73">
        <f t="shared" si="6"/>
        <v>1.0260859</v>
      </c>
      <c r="T128" s="66">
        <v>2.81</v>
      </c>
      <c r="U128" s="66">
        <v>5.8</v>
      </c>
      <c r="V128" s="73">
        <f t="shared" si="7"/>
        <v>4.18855359</v>
      </c>
      <c r="W128" s="66">
        <v>0.2193</v>
      </c>
      <c r="X128" s="66">
        <v>48.48</v>
      </c>
      <c r="Y128" s="73">
        <f t="shared" si="8"/>
        <v>1.290950753</v>
      </c>
      <c r="Z128" s="66">
        <v>0.18</v>
      </c>
      <c r="AA128" s="66">
        <v>0.97</v>
      </c>
      <c r="AB128" s="73">
        <f t="shared" si="9"/>
        <v>0.5339901322</v>
      </c>
      <c r="AC128" s="66">
        <v>0.0365</v>
      </c>
      <c r="AD128" s="66">
        <v>18.18</v>
      </c>
      <c r="AE128" s="73">
        <f t="shared" si="10"/>
        <v>0.5185852566</v>
      </c>
      <c r="AF128" s="66">
        <v>3.56</v>
      </c>
      <c r="AG128" s="66">
        <v>8.4</v>
      </c>
      <c r="AH128" s="73">
        <f t="shared" si="11"/>
        <v>1.68248251</v>
      </c>
      <c r="AI128" s="66">
        <v>0.3173</v>
      </c>
      <c r="AJ128" s="66">
        <v>42.41</v>
      </c>
      <c r="AK128" s="73">
        <f t="shared" si="12"/>
        <v>1.360779281</v>
      </c>
      <c r="AL128" s="65"/>
      <c r="AM128" s="65"/>
      <c r="AN128" s="65"/>
      <c r="AO128" s="65"/>
      <c r="AP128" s="65"/>
      <c r="AQ128" s="65"/>
      <c r="AR128" s="65"/>
      <c r="AS128" s="68"/>
      <c r="AT128" s="69"/>
    </row>
    <row r="129">
      <c r="A129" s="70" t="str">
        <f t="shared" si="1"/>
        <v>Rim Scorer</v>
      </c>
      <c r="B129" s="71" t="s">
        <v>1584</v>
      </c>
      <c r="C129" s="71" t="str">
        <f t="shared" si="2"/>
        <v>Derrick Jones Jr.</v>
      </c>
      <c r="D129" s="71" t="s">
        <v>1476</v>
      </c>
      <c r="E129" s="66">
        <v>0.8776</v>
      </c>
      <c r="F129" s="66">
        <v>2.87</v>
      </c>
      <c r="G129" s="66">
        <v>24.22</v>
      </c>
      <c r="H129" s="66">
        <v>3.54</v>
      </c>
      <c r="I129" s="66">
        <v>5.26</v>
      </c>
      <c r="J129" s="73">
        <f t="shared" si="3"/>
        <v>1.014095619</v>
      </c>
      <c r="K129" s="66">
        <v>0.3731</v>
      </c>
      <c r="L129" s="66">
        <v>67.2</v>
      </c>
      <c r="M129" s="73">
        <f t="shared" si="4"/>
        <v>1.031651579</v>
      </c>
      <c r="N129" s="66">
        <v>0.8</v>
      </c>
      <c r="O129" s="66">
        <v>1.6</v>
      </c>
      <c r="P129" s="73">
        <f t="shared" si="5"/>
        <v>0.4324088569</v>
      </c>
      <c r="Q129" s="66">
        <v>0.1134</v>
      </c>
      <c r="R129" s="66">
        <v>50.0</v>
      </c>
      <c r="S129" s="73">
        <f t="shared" si="6"/>
        <v>1.191184003</v>
      </c>
      <c r="T129" s="66">
        <v>0.04</v>
      </c>
      <c r="U129" s="66">
        <v>0.13</v>
      </c>
      <c r="V129" s="73">
        <f t="shared" si="7"/>
        <v>0.09388137357</v>
      </c>
      <c r="W129" s="66">
        <v>0.009</v>
      </c>
      <c r="X129" s="66">
        <v>33.33</v>
      </c>
      <c r="Y129" s="73">
        <f t="shared" si="8"/>
        <v>0.8875286429</v>
      </c>
      <c r="Z129" s="66">
        <v>1.3</v>
      </c>
      <c r="AA129" s="66">
        <v>4.12</v>
      </c>
      <c r="AB129" s="73">
        <f t="shared" si="9"/>
        <v>2.268081798</v>
      </c>
      <c r="AC129" s="66">
        <v>0.2925</v>
      </c>
      <c r="AD129" s="66">
        <v>31.63</v>
      </c>
      <c r="AE129" s="73">
        <f t="shared" si="10"/>
        <v>0.9022470663</v>
      </c>
      <c r="AF129" s="66">
        <v>1.18</v>
      </c>
      <c r="AG129" s="66">
        <v>2.99</v>
      </c>
      <c r="AH129" s="73">
        <f t="shared" si="11"/>
        <v>0.5988836554</v>
      </c>
      <c r="AI129" s="66">
        <v>0.2119</v>
      </c>
      <c r="AJ129" s="66">
        <v>39.44</v>
      </c>
      <c r="AK129" s="73">
        <f t="shared" si="12"/>
        <v>1.265483019</v>
      </c>
      <c r="AL129" s="65"/>
      <c r="AM129" s="65"/>
      <c r="AN129" s="65"/>
      <c r="AO129" s="65"/>
      <c r="AP129" s="65"/>
      <c r="AQ129" s="65"/>
      <c r="AR129" s="65"/>
      <c r="AS129" s="68"/>
      <c r="AT129" s="69"/>
    </row>
    <row r="130">
      <c r="A130" s="70" t="str">
        <f t="shared" si="1"/>
        <v>PU 3PT</v>
      </c>
      <c r="B130" s="71" t="s">
        <v>1585</v>
      </c>
      <c r="C130" s="71" t="str">
        <f t="shared" si="2"/>
        <v>Royce O'Neale</v>
      </c>
      <c r="D130" s="71" t="s">
        <v>1443</v>
      </c>
      <c r="E130" s="66">
        <v>0.9293</v>
      </c>
      <c r="F130" s="66">
        <v>4.13</v>
      </c>
      <c r="G130" s="66">
        <v>26.9</v>
      </c>
      <c r="H130" s="66">
        <v>0.81</v>
      </c>
      <c r="I130" s="66">
        <v>1.46</v>
      </c>
      <c r="J130" s="73">
        <f t="shared" si="3"/>
        <v>0.2814790121</v>
      </c>
      <c r="K130" s="66">
        <v>0.1145</v>
      </c>
      <c r="L130" s="66">
        <v>55.88</v>
      </c>
      <c r="M130" s="73">
        <f t="shared" si="4"/>
        <v>0.8578674139</v>
      </c>
      <c r="N130" s="66">
        <v>0.34</v>
      </c>
      <c r="O130" s="66">
        <v>0.86</v>
      </c>
      <c r="P130" s="73">
        <f t="shared" si="5"/>
        <v>0.2324197606</v>
      </c>
      <c r="Q130" s="66">
        <v>0.0673</v>
      </c>
      <c r="R130" s="66">
        <v>40.0</v>
      </c>
      <c r="S130" s="73">
        <f t="shared" si="6"/>
        <v>0.9529472021</v>
      </c>
      <c r="T130" s="66">
        <v>0.0</v>
      </c>
      <c r="U130" s="66">
        <v>0.04</v>
      </c>
      <c r="V130" s="73">
        <f t="shared" si="7"/>
        <v>0.02888657648</v>
      </c>
      <c r="W130" s="66">
        <v>0.0034</v>
      </c>
      <c r="X130" s="66">
        <v>0.0</v>
      </c>
      <c r="Y130" s="73">
        <f t="shared" si="8"/>
        <v>0</v>
      </c>
      <c r="Z130" s="66">
        <v>0.69</v>
      </c>
      <c r="AA130" s="66">
        <v>1.76</v>
      </c>
      <c r="AB130" s="73">
        <f t="shared" si="9"/>
        <v>0.9688893119</v>
      </c>
      <c r="AC130" s="66">
        <v>0.138</v>
      </c>
      <c r="AD130" s="66">
        <v>39.02</v>
      </c>
      <c r="AE130" s="73">
        <f t="shared" si="10"/>
        <v>1.113047124</v>
      </c>
      <c r="AF130" s="66">
        <v>3.08</v>
      </c>
      <c r="AG130" s="66">
        <v>8.61</v>
      </c>
      <c r="AH130" s="73">
        <f t="shared" si="11"/>
        <v>1.724544573</v>
      </c>
      <c r="AI130" s="66">
        <v>0.6768</v>
      </c>
      <c r="AJ130" s="66">
        <v>35.82</v>
      </c>
      <c r="AK130" s="73">
        <f t="shared" si="12"/>
        <v>1.149330673</v>
      </c>
      <c r="AL130" s="65"/>
      <c r="AM130" s="65"/>
      <c r="AN130" s="65"/>
      <c r="AO130" s="65"/>
      <c r="AP130" s="65"/>
      <c r="AQ130" s="65"/>
      <c r="AR130" s="65"/>
      <c r="AS130" s="68"/>
      <c r="AT130" s="69"/>
    </row>
    <row r="131">
      <c r="A131" s="70" t="str">
        <f t="shared" si="1"/>
        <v>Mid Range Weirdo</v>
      </c>
      <c r="B131" s="71" t="s">
        <v>1586</v>
      </c>
      <c r="C131" s="71" t="str">
        <f t="shared" si="2"/>
        <v>Andrew Wiggins</v>
      </c>
      <c r="D131" s="71" t="s">
        <v>1500</v>
      </c>
      <c r="E131" s="66">
        <v>0.545</v>
      </c>
      <c r="F131" s="66">
        <v>7.29</v>
      </c>
      <c r="G131" s="66">
        <v>25.54</v>
      </c>
      <c r="H131" s="66">
        <v>2.84</v>
      </c>
      <c r="I131" s="66">
        <v>4.74</v>
      </c>
      <c r="J131" s="73">
        <f t="shared" si="3"/>
        <v>0.9138428202</v>
      </c>
      <c r="K131" s="66">
        <v>0.2477</v>
      </c>
      <c r="L131" s="66">
        <v>60.0</v>
      </c>
      <c r="M131" s="73">
        <f t="shared" si="4"/>
        <v>0.921117481</v>
      </c>
      <c r="N131" s="66">
        <v>2.84</v>
      </c>
      <c r="O131" s="66">
        <v>6.12</v>
      </c>
      <c r="P131" s="73">
        <f t="shared" si="5"/>
        <v>1.653963878</v>
      </c>
      <c r="Q131" s="66">
        <v>0.3198</v>
      </c>
      <c r="R131" s="66">
        <v>46.48</v>
      </c>
      <c r="S131" s="73">
        <f t="shared" si="6"/>
        <v>1.107324649</v>
      </c>
      <c r="T131" s="66">
        <v>0.86</v>
      </c>
      <c r="U131" s="66">
        <v>2.59</v>
      </c>
      <c r="V131" s="73">
        <f t="shared" si="7"/>
        <v>1.870405827</v>
      </c>
      <c r="W131" s="66">
        <v>0.1351</v>
      </c>
      <c r="X131" s="66">
        <v>33.33</v>
      </c>
      <c r="Y131" s="73">
        <f t="shared" si="8"/>
        <v>0.8875286429</v>
      </c>
      <c r="Z131" s="66">
        <v>0.39</v>
      </c>
      <c r="AA131" s="66">
        <v>0.95</v>
      </c>
      <c r="AB131" s="73">
        <f t="shared" si="9"/>
        <v>0.5229800263</v>
      </c>
      <c r="AC131" s="66">
        <v>0.0495</v>
      </c>
      <c r="AD131" s="66">
        <v>40.91</v>
      </c>
      <c r="AE131" s="73">
        <f t="shared" si="10"/>
        <v>1.166959453</v>
      </c>
      <c r="AF131" s="66">
        <v>1.38</v>
      </c>
      <c r="AG131" s="66">
        <v>4.74</v>
      </c>
      <c r="AH131" s="73">
        <f t="shared" si="11"/>
        <v>0.9494008451</v>
      </c>
      <c r="AI131" s="66">
        <v>0.2477</v>
      </c>
      <c r="AJ131" s="66">
        <v>29.09</v>
      </c>
      <c r="AK131" s="73">
        <f t="shared" si="12"/>
        <v>0.9333899852</v>
      </c>
      <c r="AL131" s="65"/>
      <c r="AM131" s="65"/>
      <c r="AN131" s="65"/>
      <c r="AO131" s="65"/>
      <c r="AP131" s="65"/>
      <c r="AQ131" s="65"/>
      <c r="AR131" s="65"/>
      <c r="AS131" s="68"/>
      <c r="AT131" s="69"/>
    </row>
    <row r="132">
      <c r="A132" s="70" t="str">
        <f t="shared" si="1"/>
        <v>Mid Range Weirdo</v>
      </c>
      <c r="B132" s="71" t="s">
        <v>1587</v>
      </c>
      <c r="C132" s="71" t="str">
        <f t="shared" si="2"/>
        <v>Cam Thomas</v>
      </c>
      <c r="D132" s="71" t="s">
        <v>1443</v>
      </c>
      <c r="E132" s="66">
        <v>0.4837</v>
      </c>
      <c r="F132" s="66">
        <v>9.25</v>
      </c>
      <c r="G132" s="66">
        <v>25.74</v>
      </c>
      <c r="H132" s="66">
        <v>3.05</v>
      </c>
      <c r="I132" s="66">
        <v>4.75</v>
      </c>
      <c r="J132" s="73">
        <f t="shared" si="3"/>
        <v>0.9157707587</v>
      </c>
      <c r="K132" s="66">
        <v>0.1657</v>
      </c>
      <c r="L132" s="66">
        <v>64.29</v>
      </c>
      <c r="M132" s="73">
        <f t="shared" si="4"/>
        <v>0.9869773809</v>
      </c>
      <c r="N132" s="66">
        <v>4.62</v>
      </c>
      <c r="O132" s="66">
        <v>9.97</v>
      </c>
      <c r="P132" s="73">
        <f t="shared" si="5"/>
        <v>2.69444769</v>
      </c>
      <c r="Q132" s="66">
        <v>0.3476</v>
      </c>
      <c r="R132" s="66">
        <v>46.38</v>
      </c>
      <c r="S132" s="73">
        <f t="shared" si="6"/>
        <v>1.104942281</v>
      </c>
      <c r="T132" s="66">
        <v>1.99</v>
      </c>
      <c r="U132" s="66">
        <v>4.83</v>
      </c>
      <c r="V132" s="73">
        <f t="shared" si="7"/>
        <v>3.48805411</v>
      </c>
      <c r="W132" s="66">
        <v>0.1686</v>
      </c>
      <c r="X132" s="66">
        <v>41.23</v>
      </c>
      <c r="Y132" s="73">
        <f t="shared" si="8"/>
        <v>1.097893968</v>
      </c>
      <c r="Z132" s="66">
        <v>0.68</v>
      </c>
      <c r="AA132" s="66">
        <v>1.48</v>
      </c>
      <c r="AB132" s="73">
        <f t="shared" si="9"/>
        <v>0.8147478305</v>
      </c>
      <c r="AC132" s="66">
        <v>0.0518</v>
      </c>
      <c r="AD132" s="66">
        <v>45.71</v>
      </c>
      <c r="AE132" s="73">
        <f t="shared" si="10"/>
        <v>1.303879652</v>
      </c>
      <c r="AF132" s="66">
        <v>2.63</v>
      </c>
      <c r="AG132" s="66">
        <v>7.63</v>
      </c>
      <c r="AH132" s="73">
        <f t="shared" si="11"/>
        <v>1.528254947</v>
      </c>
      <c r="AI132" s="66">
        <v>0.2663</v>
      </c>
      <c r="AJ132" s="66">
        <v>34.44</v>
      </c>
      <c r="AK132" s="73">
        <f t="shared" si="12"/>
        <v>1.105051602</v>
      </c>
      <c r="AL132" s="65"/>
      <c r="AM132" s="65"/>
      <c r="AN132" s="65"/>
      <c r="AO132" s="65"/>
      <c r="AP132" s="65"/>
      <c r="AQ132" s="65"/>
      <c r="AR132" s="65"/>
      <c r="AS132" s="68"/>
      <c r="AT132" s="69"/>
    </row>
    <row r="133">
      <c r="A133" s="70" t="str">
        <f t="shared" si="1"/>
        <v>Rim Scorer</v>
      </c>
      <c r="B133" s="71" t="s">
        <v>1588</v>
      </c>
      <c r="C133" s="71" t="str">
        <f t="shared" si="2"/>
        <v>Toumani Camara</v>
      </c>
      <c r="D133" s="71" t="s">
        <v>1506</v>
      </c>
      <c r="E133" s="66">
        <v>0.8427</v>
      </c>
      <c r="F133" s="66">
        <v>3.15</v>
      </c>
      <c r="G133" s="66">
        <v>24.66</v>
      </c>
      <c r="H133" s="66">
        <v>3.15</v>
      </c>
      <c r="I133" s="66">
        <v>5.21</v>
      </c>
      <c r="J133" s="73">
        <f t="shared" si="3"/>
        <v>1.004455927</v>
      </c>
      <c r="K133" s="66">
        <v>0.4231</v>
      </c>
      <c r="L133" s="66">
        <v>60.33</v>
      </c>
      <c r="M133" s="73">
        <f t="shared" si="4"/>
        <v>0.9261836271</v>
      </c>
      <c r="N133" s="66">
        <v>0.52</v>
      </c>
      <c r="O133" s="66">
        <v>1.81</v>
      </c>
      <c r="P133" s="73">
        <f t="shared" si="5"/>
        <v>0.4891625194</v>
      </c>
      <c r="Q133" s="66">
        <v>0.1469</v>
      </c>
      <c r="R133" s="66">
        <v>28.57</v>
      </c>
      <c r="S133" s="73">
        <f t="shared" si="6"/>
        <v>0.6806425391</v>
      </c>
      <c r="T133" s="66">
        <v>0.04</v>
      </c>
      <c r="U133" s="66">
        <v>0.13</v>
      </c>
      <c r="V133" s="73">
        <f t="shared" si="7"/>
        <v>0.09388137357</v>
      </c>
      <c r="W133" s="66">
        <v>0.0105</v>
      </c>
      <c r="X133" s="66">
        <v>33.33</v>
      </c>
      <c r="Y133" s="73">
        <f t="shared" si="8"/>
        <v>0.8875286429</v>
      </c>
      <c r="Z133" s="66">
        <v>0.52</v>
      </c>
      <c r="AA133" s="66">
        <v>2.15</v>
      </c>
      <c r="AB133" s="73">
        <f t="shared" si="9"/>
        <v>1.183586375</v>
      </c>
      <c r="AC133" s="66">
        <v>0.1748</v>
      </c>
      <c r="AD133" s="66">
        <v>24.0</v>
      </c>
      <c r="AE133" s="73">
        <f t="shared" si="10"/>
        <v>0.6846009988</v>
      </c>
      <c r="AF133" s="66">
        <v>0.9</v>
      </c>
      <c r="AG133" s="66">
        <v>3.02</v>
      </c>
      <c r="AH133" s="73">
        <f t="shared" si="11"/>
        <v>0.6048925215</v>
      </c>
      <c r="AI133" s="66">
        <v>0.2448</v>
      </c>
      <c r="AJ133" s="66">
        <v>30.0</v>
      </c>
      <c r="AK133" s="73">
        <f t="shared" si="12"/>
        <v>0.9625885031</v>
      </c>
      <c r="AL133" s="65"/>
      <c r="AM133" s="65"/>
      <c r="AN133" s="65"/>
      <c r="AO133" s="65"/>
      <c r="AP133" s="65"/>
      <c r="AQ133" s="65"/>
      <c r="AR133" s="65"/>
      <c r="AS133" s="68"/>
      <c r="AT133" s="69"/>
    </row>
    <row r="134">
      <c r="A134" s="70" t="str">
        <f t="shared" si="1"/>
        <v>Rim Scorer</v>
      </c>
      <c r="B134" s="71" t="s">
        <v>1589</v>
      </c>
      <c r="C134" s="71" t="str">
        <f t="shared" si="2"/>
        <v>Daniel Gafford</v>
      </c>
      <c r="D134" s="71" t="s">
        <v>1481</v>
      </c>
      <c r="E134" s="66">
        <v>0.7382</v>
      </c>
      <c r="F134" s="66">
        <v>3.12</v>
      </c>
      <c r="G134" s="66">
        <v>0.0</v>
      </c>
      <c r="H134" s="66">
        <v>6.37</v>
      </c>
      <c r="I134" s="66">
        <v>8.39</v>
      </c>
      <c r="J134" s="73">
        <f t="shared" si="3"/>
        <v>1.617540351</v>
      </c>
      <c r="K134" s="66">
        <v>0.7382</v>
      </c>
      <c r="L134" s="66">
        <v>75.86</v>
      </c>
      <c r="M134" s="73">
        <f t="shared" si="4"/>
        <v>1.164599535</v>
      </c>
      <c r="N134" s="66">
        <v>1.28</v>
      </c>
      <c r="O134" s="66">
        <v>2.77</v>
      </c>
      <c r="P134" s="73">
        <f t="shared" si="5"/>
        <v>0.7486078335</v>
      </c>
      <c r="Q134" s="66">
        <v>0.2436</v>
      </c>
      <c r="R134" s="66">
        <v>46.27</v>
      </c>
      <c r="S134" s="73">
        <f t="shared" si="6"/>
        <v>1.102321676</v>
      </c>
      <c r="T134" s="66">
        <v>0.17</v>
      </c>
      <c r="U134" s="66">
        <v>0.21</v>
      </c>
      <c r="V134" s="73">
        <f t="shared" si="7"/>
        <v>0.1516545265</v>
      </c>
      <c r="W134" s="66">
        <v>0.0182</v>
      </c>
      <c r="X134" s="66">
        <v>80.0</v>
      </c>
      <c r="Y134" s="73">
        <f t="shared" si="8"/>
        <v>2.130281771</v>
      </c>
      <c r="Z134" s="66">
        <v>0.0</v>
      </c>
      <c r="AA134" s="66">
        <v>0.0</v>
      </c>
      <c r="AB134" s="73">
        <f t="shared" si="9"/>
        <v>0</v>
      </c>
      <c r="AC134" s="66">
        <v>0.0</v>
      </c>
      <c r="AD134" s="66">
        <v>0.0</v>
      </c>
      <c r="AE134" s="73">
        <f t="shared" si="10"/>
        <v>0</v>
      </c>
      <c r="AF134" s="66">
        <v>0.0</v>
      </c>
      <c r="AG134" s="66">
        <v>0.0</v>
      </c>
      <c r="AH134" s="73">
        <f t="shared" si="11"/>
        <v>0</v>
      </c>
      <c r="AI134" s="66">
        <v>0.0</v>
      </c>
      <c r="AJ134" s="66">
        <v>0.0</v>
      </c>
      <c r="AK134" s="73">
        <f t="shared" si="12"/>
        <v>0</v>
      </c>
      <c r="AL134" s="65"/>
      <c r="AM134" s="65"/>
      <c r="AN134" s="65"/>
      <c r="AO134" s="65"/>
      <c r="AP134" s="65"/>
      <c r="AQ134" s="65"/>
      <c r="AR134" s="65"/>
      <c r="AS134" s="68"/>
      <c r="AT134" s="69"/>
    </row>
    <row r="135">
      <c r="A135" s="70" t="str">
        <f t="shared" si="1"/>
        <v>PU 3PT</v>
      </c>
      <c r="B135" s="71" t="s">
        <v>1590</v>
      </c>
      <c r="C135" s="71" t="str">
        <f t="shared" si="2"/>
        <v>Immanuel Quickley</v>
      </c>
      <c r="D135" s="71" t="s">
        <v>1439</v>
      </c>
      <c r="E135" s="66">
        <v>0.6012</v>
      </c>
      <c r="F135" s="66">
        <v>8.6</v>
      </c>
      <c r="G135" s="66">
        <v>25.7</v>
      </c>
      <c r="H135" s="66">
        <v>1.49</v>
      </c>
      <c r="I135" s="66">
        <v>2.8</v>
      </c>
      <c r="J135" s="73">
        <f t="shared" si="3"/>
        <v>0.539822763</v>
      </c>
      <c r="K135" s="66">
        <v>0.1245</v>
      </c>
      <c r="L135" s="66">
        <v>53.13</v>
      </c>
      <c r="M135" s="73">
        <f t="shared" si="4"/>
        <v>0.8156495294</v>
      </c>
      <c r="N135" s="66">
        <v>3.19</v>
      </c>
      <c r="O135" s="66">
        <v>6.77</v>
      </c>
      <c r="P135" s="73">
        <f t="shared" si="5"/>
        <v>1.829629976</v>
      </c>
      <c r="Q135" s="66">
        <v>0.3016</v>
      </c>
      <c r="R135" s="66">
        <v>47.1</v>
      </c>
      <c r="S135" s="73">
        <f t="shared" si="6"/>
        <v>1.12209533</v>
      </c>
      <c r="T135" s="66">
        <v>0.74</v>
      </c>
      <c r="U135" s="66">
        <v>2.19</v>
      </c>
      <c r="V135" s="73">
        <f t="shared" si="7"/>
        <v>1.581540062</v>
      </c>
      <c r="W135" s="66">
        <v>0.0973</v>
      </c>
      <c r="X135" s="66">
        <v>34.0</v>
      </c>
      <c r="Y135" s="73">
        <f t="shared" si="8"/>
        <v>0.9053697528</v>
      </c>
      <c r="Z135" s="66">
        <v>0.61</v>
      </c>
      <c r="AA135" s="66">
        <v>2.36</v>
      </c>
      <c r="AB135" s="73">
        <f t="shared" si="9"/>
        <v>1.299192486</v>
      </c>
      <c r="AC135" s="66">
        <v>0.1051</v>
      </c>
      <c r="AD135" s="66">
        <v>25.93</v>
      </c>
      <c r="AE135" s="73">
        <f t="shared" si="10"/>
        <v>0.7396543291</v>
      </c>
      <c r="AF135" s="66">
        <v>3.85</v>
      </c>
      <c r="AG135" s="66">
        <v>8.35</v>
      </c>
      <c r="AH135" s="73">
        <f t="shared" si="11"/>
        <v>1.672467733</v>
      </c>
      <c r="AI135" s="66">
        <v>0.3716</v>
      </c>
      <c r="AJ135" s="66">
        <v>46.07</v>
      </c>
      <c r="AK135" s="73">
        <f t="shared" si="12"/>
        <v>1.478215078</v>
      </c>
      <c r="AL135" s="65"/>
      <c r="AM135" s="65"/>
      <c r="AN135" s="65"/>
      <c r="AO135" s="65"/>
      <c r="AP135" s="65"/>
      <c r="AQ135" s="65"/>
      <c r="AR135" s="65"/>
      <c r="AS135" s="68"/>
      <c r="AT135" s="69"/>
    </row>
    <row r="136">
      <c r="A136" s="70" t="str">
        <f t="shared" si="1"/>
        <v>PU 3PT</v>
      </c>
      <c r="B136" s="71" t="s">
        <v>1591</v>
      </c>
      <c r="C136" s="71" t="str">
        <f t="shared" si="2"/>
        <v>Nickeil Alexander-Walker</v>
      </c>
      <c r="D136" s="71" t="s">
        <v>1462</v>
      </c>
      <c r="E136" s="66">
        <v>0.8169</v>
      </c>
      <c r="F136" s="66">
        <v>6.07</v>
      </c>
      <c r="G136" s="66">
        <v>24.76</v>
      </c>
      <c r="H136" s="66">
        <v>1.13</v>
      </c>
      <c r="I136" s="66">
        <v>1.87</v>
      </c>
      <c r="J136" s="73">
        <f t="shared" si="3"/>
        <v>0.3605244882</v>
      </c>
      <c r="K136" s="66">
        <v>0.1514</v>
      </c>
      <c r="L136" s="66">
        <v>60.47</v>
      </c>
      <c r="M136" s="73">
        <f t="shared" si="4"/>
        <v>0.9283329012</v>
      </c>
      <c r="N136" s="66">
        <v>0.83</v>
      </c>
      <c r="O136" s="66">
        <v>1.83</v>
      </c>
      <c r="P136" s="73">
        <f t="shared" si="5"/>
        <v>0.4945676301</v>
      </c>
      <c r="Q136" s="66">
        <v>0.1479</v>
      </c>
      <c r="R136" s="66">
        <v>45.24</v>
      </c>
      <c r="S136" s="73">
        <f t="shared" si="6"/>
        <v>1.077783286</v>
      </c>
      <c r="T136" s="66">
        <v>0.31</v>
      </c>
      <c r="U136" s="66">
        <v>0.44</v>
      </c>
      <c r="V136" s="73">
        <f t="shared" si="7"/>
        <v>0.3177523413</v>
      </c>
      <c r="W136" s="66">
        <v>0.0352</v>
      </c>
      <c r="X136" s="66">
        <v>70.0</v>
      </c>
      <c r="Y136" s="73">
        <f t="shared" si="8"/>
        <v>1.86399655</v>
      </c>
      <c r="Z136" s="66">
        <v>1.44</v>
      </c>
      <c r="AA136" s="66">
        <v>3.66</v>
      </c>
      <c r="AB136" s="73">
        <f t="shared" si="9"/>
        <v>2.014849365</v>
      </c>
      <c r="AC136" s="66">
        <v>0.2958</v>
      </c>
      <c r="AD136" s="66">
        <v>39.29</v>
      </c>
      <c r="AE136" s="73">
        <f t="shared" si="10"/>
        <v>1.120748885</v>
      </c>
      <c r="AF136" s="66">
        <v>1.57</v>
      </c>
      <c r="AG136" s="66">
        <v>4.58</v>
      </c>
      <c r="AH136" s="73">
        <f t="shared" si="11"/>
        <v>0.9173535591</v>
      </c>
      <c r="AI136" s="66">
        <v>0.3697</v>
      </c>
      <c r="AJ136" s="66">
        <v>34.29</v>
      </c>
      <c r="AK136" s="73">
        <f t="shared" si="12"/>
        <v>1.100238659</v>
      </c>
      <c r="AL136" s="65"/>
      <c r="AM136" s="65"/>
      <c r="AN136" s="65"/>
      <c r="AO136" s="65"/>
      <c r="AP136" s="65"/>
      <c r="AQ136" s="65"/>
      <c r="AR136" s="65"/>
      <c r="AS136" s="68"/>
      <c r="AT136" s="69"/>
    </row>
    <row r="137">
      <c r="A137" s="70" t="str">
        <f t="shared" si="1"/>
        <v>Mid Range Weirdo</v>
      </c>
      <c r="B137" s="71" t="s">
        <v>1592</v>
      </c>
      <c r="C137" s="71" t="str">
        <f t="shared" si="2"/>
        <v>Cole Anthony</v>
      </c>
      <c r="D137" s="71" t="s">
        <v>1433</v>
      </c>
      <c r="E137" s="66">
        <v>0.5622</v>
      </c>
      <c r="F137" s="66">
        <v>8.42</v>
      </c>
      <c r="G137" s="66">
        <v>25.98</v>
      </c>
      <c r="H137" s="66">
        <v>2.64</v>
      </c>
      <c r="I137" s="66">
        <v>4.31</v>
      </c>
      <c r="J137" s="73">
        <f t="shared" si="3"/>
        <v>0.8309414673</v>
      </c>
      <c r="K137" s="66">
        <v>0.2103</v>
      </c>
      <c r="L137" s="66">
        <v>61.22</v>
      </c>
      <c r="M137" s="73">
        <f t="shared" si="4"/>
        <v>0.9398468697</v>
      </c>
      <c r="N137" s="66">
        <v>2.64</v>
      </c>
      <c r="O137" s="66">
        <v>5.99</v>
      </c>
      <c r="P137" s="73">
        <f t="shared" si="5"/>
        <v>1.618830658</v>
      </c>
      <c r="Q137" s="66">
        <v>0.2918</v>
      </c>
      <c r="R137" s="66">
        <v>44.12</v>
      </c>
      <c r="S137" s="73">
        <f t="shared" si="6"/>
        <v>1.051100764</v>
      </c>
      <c r="T137" s="66">
        <v>1.19</v>
      </c>
      <c r="U137" s="66">
        <v>2.99</v>
      </c>
      <c r="V137" s="73">
        <f t="shared" si="7"/>
        <v>2.159271592</v>
      </c>
      <c r="W137" s="66">
        <v>0.1459</v>
      </c>
      <c r="X137" s="66">
        <v>39.71</v>
      </c>
      <c r="Y137" s="73">
        <f t="shared" si="8"/>
        <v>1.057418614</v>
      </c>
      <c r="Z137" s="66">
        <v>0.4</v>
      </c>
      <c r="AA137" s="66">
        <v>1.45</v>
      </c>
      <c r="AB137" s="73">
        <f t="shared" si="9"/>
        <v>0.7982326718</v>
      </c>
      <c r="AC137" s="66">
        <v>0.0708</v>
      </c>
      <c r="AD137" s="66">
        <v>27.27</v>
      </c>
      <c r="AE137" s="73">
        <f t="shared" si="10"/>
        <v>0.7778778849</v>
      </c>
      <c r="AF137" s="66">
        <v>1.94</v>
      </c>
      <c r="AG137" s="66">
        <v>5.77</v>
      </c>
      <c r="AH137" s="73">
        <f t="shared" si="11"/>
        <v>1.155705248</v>
      </c>
      <c r="AI137" s="66">
        <v>0.2811</v>
      </c>
      <c r="AJ137" s="66">
        <v>33.59</v>
      </c>
      <c r="AK137" s="73">
        <f t="shared" si="12"/>
        <v>1.077778261</v>
      </c>
      <c r="AL137" s="65"/>
      <c r="AM137" s="65"/>
      <c r="AN137" s="65"/>
      <c r="AO137" s="65"/>
      <c r="AP137" s="65"/>
      <c r="AQ137" s="65"/>
      <c r="AR137" s="65"/>
      <c r="AS137" s="68"/>
      <c r="AT137" s="69"/>
    </row>
    <row r="138">
      <c r="A138" s="70" t="str">
        <f t="shared" si="1"/>
        <v>Rim Scorer</v>
      </c>
      <c r="B138" s="71" t="s">
        <v>1593</v>
      </c>
      <c r="C138" s="71" t="str">
        <f t="shared" si="2"/>
        <v>Ausar Thompson</v>
      </c>
      <c r="D138" s="71" t="s">
        <v>1528</v>
      </c>
      <c r="E138" s="66">
        <v>0.7201</v>
      </c>
      <c r="F138" s="66">
        <v>4.63</v>
      </c>
      <c r="G138" s="66">
        <v>27.2</v>
      </c>
      <c r="H138" s="66">
        <v>4.68</v>
      </c>
      <c r="I138" s="66">
        <v>7.3</v>
      </c>
      <c r="J138" s="73">
        <f t="shared" si="3"/>
        <v>1.407395061</v>
      </c>
      <c r="K138" s="66">
        <v>0.4956</v>
      </c>
      <c r="L138" s="66">
        <v>64.12</v>
      </c>
      <c r="M138" s="73">
        <f t="shared" si="4"/>
        <v>0.984367548</v>
      </c>
      <c r="N138" s="66">
        <v>1.5</v>
      </c>
      <c r="O138" s="66">
        <v>3.3</v>
      </c>
      <c r="P138" s="73">
        <f t="shared" si="5"/>
        <v>0.8918432674</v>
      </c>
      <c r="Q138" s="66">
        <v>0.2245</v>
      </c>
      <c r="R138" s="66">
        <v>45.45</v>
      </c>
      <c r="S138" s="73">
        <f t="shared" si="6"/>
        <v>1.082786258</v>
      </c>
      <c r="T138" s="66">
        <v>0.26</v>
      </c>
      <c r="U138" s="66">
        <v>0.82</v>
      </c>
      <c r="V138" s="73">
        <f t="shared" si="7"/>
        <v>0.5921748179</v>
      </c>
      <c r="W138" s="66">
        <v>0.0554</v>
      </c>
      <c r="X138" s="66">
        <v>31.58</v>
      </c>
      <c r="Y138" s="73">
        <f t="shared" si="8"/>
        <v>0.8409287292</v>
      </c>
      <c r="Z138" s="66">
        <v>0.26</v>
      </c>
      <c r="AA138" s="66">
        <v>1.76</v>
      </c>
      <c r="AB138" s="73">
        <f t="shared" si="9"/>
        <v>0.9688893119</v>
      </c>
      <c r="AC138" s="66">
        <v>0.1195</v>
      </c>
      <c r="AD138" s="66">
        <v>14.63</v>
      </c>
      <c r="AE138" s="73">
        <f t="shared" si="10"/>
        <v>0.4173213588</v>
      </c>
      <c r="AF138" s="66">
        <v>0.21</v>
      </c>
      <c r="AG138" s="66">
        <v>1.55</v>
      </c>
      <c r="AH138" s="73">
        <f t="shared" si="11"/>
        <v>0.3104580822</v>
      </c>
      <c r="AI138" s="66">
        <v>0.105</v>
      </c>
      <c r="AJ138" s="66">
        <v>13.89</v>
      </c>
      <c r="AK138" s="73">
        <f t="shared" si="12"/>
        <v>0.4456784769</v>
      </c>
      <c r="AL138" s="65"/>
      <c r="AM138" s="65"/>
      <c r="AN138" s="65"/>
      <c r="AO138" s="65"/>
      <c r="AP138" s="65"/>
      <c r="AQ138" s="65"/>
      <c r="AR138" s="65"/>
      <c r="AS138" s="68"/>
      <c r="AT138" s="69"/>
    </row>
    <row r="139">
      <c r="A139" s="70" t="str">
        <f t="shared" si="1"/>
        <v>PU 3PT</v>
      </c>
      <c r="B139" s="71" t="s">
        <v>1594</v>
      </c>
      <c r="C139" s="71" t="str">
        <f t="shared" si="2"/>
        <v>CJ McCollum</v>
      </c>
      <c r="D139" s="71" t="s">
        <v>1488</v>
      </c>
      <c r="E139" s="66">
        <v>0.6795</v>
      </c>
      <c r="F139" s="66">
        <v>8.19</v>
      </c>
      <c r="G139" s="66">
        <v>25.84</v>
      </c>
      <c r="H139" s="66">
        <v>1.85</v>
      </c>
      <c r="I139" s="66">
        <v>3.36</v>
      </c>
      <c r="J139" s="73">
        <f t="shared" si="3"/>
        <v>0.6477873156</v>
      </c>
      <c r="K139" s="66">
        <v>0.1506</v>
      </c>
      <c r="L139" s="66">
        <v>55.13</v>
      </c>
      <c r="M139" s="73">
        <f t="shared" si="4"/>
        <v>0.8463534454</v>
      </c>
      <c r="N139" s="66">
        <v>2.54</v>
      </c>
      <c r="O139" s="66">
        <v>5.04</v>
      </c>
      <c r="P139" s="73">
        <f t="shared" si="5"/>
        <v>1.362087899</v>
      </c>
      <c r="Q139" s="66">
        <v>0.2259</v>
      </c>
      <c r="R139" s="66">
        <v>50.43</v>
      </c>
      <c r="S139" s="73">
        <f t="shared" si="6"/>
        <v>1.201428185</v>
      </c>
      <c r="T139" s="66">
        <v>0.91</v>
      </c>
      <c r="U139" s="66">
        <v>2.11</v>
      </c>
      <c r="V139" s="73">
        <f t="shared" si="7"/>
        <v>1.523766909</v>
      </c>
      <c r="W139" s="66">
        <v>0.0946</v>
      </c>
      <c r="X139" s="66">
        <v>42.86</v>
      </c>
      <c r="Y139" s="73">
        <f t="shared" si="8"/>
        <v>1.141298459</v>
      </c>
      <c r="Z139" s="66">
        <v>0.69</v>
      </c>
      <c r="AA139" s="66">
        <v>1.38</v>
      </c>
      <c r="AB139" s="73">
        <f t="shared" si="9"/>
        <v>0.7596973014</v>
      </c>
      <c r="AC139" s="66">
        <v>0.0618</v>
      </c>
      <c r="AD139" s="66">
        <v>50.0</v>
      </c>
      <c r="AE139" s="73">
        <f t="shared" si="10"/>
        <v>1.426252081</v>
      </c>
      <c r="AF139" s="66">
        <v>4.4</v>
      </c>
      <c r="AG139" s="66">
        <v>10.43</v>
      </c>
      <c r="AH139" s="73">
        <f t="shared" si="11"/>
        <v>2.08908245</v>
      </c>
      <c r="AI139" s="66">
        <v>0.4672</v>
      </c>
      <c r="AJ139" s="66">
        <v>42.15</v>
      </c>
      <c r="AK139" s="73">
        <f t="shared" si="12"/>
        <v>1.352436847</v>
      </c>
      <c r="AL139" s="65"/>
      <c r="AM139" s="65"/>
      <c r="AN139" s="65"/>
      <c r="AO139" s="65"/>
      <c r="AP139" s="65"/>
      <c r="AQ139" s="65"/>
      <c r="AR139" s="65"/>
      <c r="AS139" s="68"/>
      <c r="AT139" s="69"/>
    </row>
    <row r="140">
      <c r="A140" s="70" t="str">
        <f t="shared" si="1"/>
        <v>Rim Scorer</v>
      </c>
      <c r="B140" s="71" t="s">
        <v>1595</v>
      </c>
      <c r="C140" s="71" t="str">
        <f t="shared" si="2"/>
        <v>Nic Claxton</v>
      </c>
      <c r="D140" s="71" t="s">
        <v>1443</v>
      </c>
      <c r="E140" s="66">
        <v>0.6832</v>
      </c>
      <c r="F140" s="66">
        <v>3.4</v>
      </c>
      <c r="G140" s="66">
        <v>23.6</v>
      </c>
      <c r="H140" s="66">
        <v>6.95</v>
      </c>
      <c r="I140" s="66">
        <v>9.6</v>
      </c>
      <c r="J140" s="73">
        <f t="shared" si="3"/>
        <v>1.850820902</v>
      </c>
      <c r="K140" s="66">
        <v>0.6739</v>
      </c>
      <c r="L140" s="66">
        <v>72.35</v>
      </c>
      <c r="M140" s="73">
        <f t="shared" si="4"/>
        <v>1.110714162</v>
      </c>
      <c r="N140" s="66">
        <v>1.95</v>
      </c>
      <c r="O140" s="66">
        <v>4.25</v>
      </c>
      <c r="P140" s="73">
        <f t="shared" si="5"/>
        <v>1.148586026</v>
      </c>
      <c r="Q140" s="66">
        <v>0.2981</v>
      </c>
      <c r="R140" s="66">
        <v>45.83</v>
      </c>
      <c r="S140" s="73">
        <f t="shared" si="6"/>
        <v>1.091839257</v>
      </c>
      <c r="T140" s="66">
        <v>0.13</v>
      </c>
      <c r="U140" s="66">
        <v>0.27</v>
      </c>
      <c r="V140" s="73">
        <f t="shared" si="7"/>
        <v>0.1949843913</v>
      </c>
      <c r="W140" s="66">
        <v>0.0186</v>
      </c>
      <c r="X140" s="66">
        <v>50.0</v>
      </c>
      <c r="Y140" s="73">
        <f t="shared" si="8"/>
        <v>1.331426107</v>
      </c>
      <c r="Z140" s="66">
        <v>0.04</v>
      </c>
      <c r="AA140" s="66">
        <v>0.13</v>
      </c>
      <c r="AB140" s="73">
        <f t="shared" si="9"/>
        <v>0.07156568781</v>
      </c>
      <c r="AC140" s="66">
        <v>0.0093</v>
      </c>
      <c r="AD140" s="66">
        <v>33.33</v>
      </c>
      <c r="AE140" s="73">
        <f t="shared" si="10"/>
        <v>0.9507396371</v>
      </c>
      <c r="AF140" s="66">
        <v>0.0</v>
      </c>
      <c r="AG140" s="66">
        <v>0.0</v>
      </c>
      <c r="AH140" s="73">
        <f t="shared" si="11"/>
        <v>0</v>
      </c>
      <c r="AI140" s="66">
        <v>0.0</v>
      </c>
      <c r="AJ140" s="66">
        <v>0.0</v>
      </c>
      <c r="AK140" s="73">
        <f t="shared" si="12"/>
        <v>0</v>
      </c>
      <c r="AL140" s="65"/>
      <c r="AM140" s="65"/>
      <c r="AN140" s="65"/>
      <c r="AO140" s="65"/>
      <c r="AP140" s="65"/>
      <c r="AQ140" s="65"/>
      <c r="AR140" s="65"/>
      <c r="AS140" s="68"/>
      <c r="AT140" s="69"/>
    </row>
    <row r="141">
      <c r="A141" s="70" t="str">
        <f t="shared" si="1"/>
        <v>Rim Scorer</v>
      </c>
      <c r="B141" s="71" t="s">
        <v>1596</v>
      </c>
      <c r="C141" s="71" t="str">
        <f t="shared" si="2"/>
        <v>Jaden McDaniels</v>
      </c>
      <c r="D141" s="71" t="s">
        <v>1462</v>
      </c>
      <c r="E141" s="66">
        <v>0.6657</v>
      </c>
      <c r="F141" s="66">
        <v>6.43</v>
      </c>
      <c r="G141" s="66">
        <v>24.42</v>
      </c>
      <c r="H141" s="66">
        <v>3.07</v>
      </c>
      <c r="I141" s="66">
        <v>4.18</v>
      </c>
      <c r="J141" s="73">
        <f t="shared" si="3"/>
        <v>0.8058782676</v>
      </c>
      <c r="K141" s="66">
        <v>0.2757</v>
      </c>
      <c r="L141" s="66">
        <v>73.4</v>
      </c>
      <c r="M141" s="73">
        <f t="shared" si="4"/>
        <v>1.126833718</v>
      </c>
      <c r="N141" s="66">
        <v>2.18</v>
      </c>
      <c r="O141" s="66">
        <v>4.0</v>
      </c>
      <c r="P141" s="73">
        <f t="shared" si="5"/>
        <v>1.081022142</v>
      </c>
      <c r="Q141" s="66">
        <v>0.2639</v>
      </c>
      <c r="R141" s="66">
        <v>54.44</v>
      </c>
      <c r="S141" s="73">
        <f t="shared" si="6"/>
        <v>1.296961142</v>
      </c>
      <c r="T141" s="66">
        <v>0.36</v>
      </c>
      <c r="U141" s="66">
        <v>1.07</v>
      </c>
      <c r="V141" s="73">
        <f t="shared" si="7"/>
        <v>0.7727159209</v>
      </c>
      <c r="W141" s="66">
        <v>0.0704</v>
      </c>
      <c r="X141" s="66">
        <v>33.33</v>
      </c>
      <c r="Y141" s="73">
        <f t="shared" si="8"/>
        <v>0.8875286429</v>
      </c>
      <c r="Z141" s="66">
        <v>1.47</v>
      </c>
      <c r="AA141" s="66">
        <v>3.43</v>
      </c>
      <c r="AB141" s="73">
        <f t="shared" si="9"/>
        <v>1.888233148</v>
      </c>
      <c r="AC141" s="66">
        <v>0.2258</v>
      </c>
      <c r="AD141" s="66">
        <v>42.86</v>
      </c>
      <c r="AE141" s="73">
        <f t="shared" si="10"/>
        <v>1.222583284</v>
      </c>
      <c r="AF141" s="66">
        <v>0.71</v>
      </c>
      <c r="AG141" s="66">
        <v>2.49</v>
      </c>
      <c r="AH141" s="73">
        <f t="shared" si="11"/>
        <v>0.498735887</v>
      </c>
      <c r="AI141" s="66">
        <v>0.1642</v>
      </c>
      <c r="AJ141" s="66">
        <v>28.57</v>
      </c>
      <c r="AK141" s="73">
        <f t="shared" si="12"/>
        <v>0.9167051178</v>
      </c>
      <c r="AL141" s="65"/>
      <c r="AM141" s="65"/>
      <c r="AN141" s="65"/>
      <c r="AO141" s="65"/>
      <c r="AP141" s="65"/>
      <c r="AQ141" s="65"/>
      <c r="AR141" s="65"/>
      <c r="AS141" s="68"/>
      <c r="AT141" s="69"/>
    </row>
    <row r="142">
      <c r="A142" s="70" t="str">
        <f t="shared" si="1"/>
        <v>PU 3PT</v>
      </c>
      <c r="B142" s="71" t="s">
        <v>1597</v>
      </c>
      <c r="C142" s="71" t="str">
        <f t="shared" si="2"/>
        <v>Gary Trent Jr.</v>
      </c>
      <c r="D142" s="71" t="s">
        <v>1439</v>
      </c>
      <c r="E142" s="66">
        <v>0.6795</v>
      </c>
      <c r="F142" s="66">
        <v>10.19</v>
      </c>
      <c r="G142" s="66">
        <v>25.57</v>
      </c>
      <c r="H142" s="66">
        <v>1.36</v>
      </c>
      <c r="I142" s="66">
        <v>2.32</v>
      </c>
      <c r="J142" s="73">
        <f t="shared" si="3"/>
        <v>0.4472817179</v>
      </c>
      <c r="K142" s="66">
        <v>0.1196</v>
      </c>
      <c r="L142" s="66">
        <v>58.49</v>
      </c>
      <c r="M142" s="73">
        <f t="shared" si="4"/>
        <v>0.8979360244</v>
      </c>
      <c r="N142" s="66">
        <v>1.22</v>
      </c>
      <c r="O142" s="66">
        <v>3.5</v>
      </c>
      <c r="P142" s="73">
        <f t="shared" si="5"/>
        <v>0.9458943745</v>
      </c>
      <c r="Q142" s="66">
        <v>0.1806</v>
      </c>
      <c r="R142" s="66">
        <v>35.0</v>
      </c>
      <c r="S142" s="73">
        <f t="shared" si="6"/>
        <v>0.8338288018</v>
      </c>
      <c r="T142" s="66">
        <v>1.18</v>
      </c>
      <c r="U142" s="66">
        <v>2.71</v>
      </c>
      <c r="V142" s="73">
        <f t="shared" si="7"/>
        <v>1.957065557</v>
      </c>
      <c r="W142" s="66">
        <v>0.14</v>
      </c>
      <c r="X142" s="66">
        <v>43.55</v>
      </c>
      <c r="Y142" s="73">
        <f t="shared" si="8"/>
        <v>1.159672139</v>
      </c>
      <c r="Z142" s="66">
        <v>0.74</v>
      </c>
      <c r="AA142" s="66">
        <v>1.71</v>
      </c>
      <c r="AB142" s="73">
        <f t="shared" si="9"/>
        <v>0.9413640474</v>
      </c>
      <c r="AC142" s="66">
        <v>0.088</v>
      </c>
      <c r="AD142" s="66">
        <v>43.59</v>
      </c>
      <c r="AE142" s="73">
        <f t="shared" si="10"/>
        <v>1.243406564</v>
      </c>
      <c r="AF142" s="66">
        <v>3.85</v>
      </c>
      <c r="AG142" s="66">
        <v>9.14</v>
      </c>
      <c r="AH142" s="73">
        <f t="shared" si="11"/>
        <v>1.830701208</v>
      </c>
      <c r="AI142" s="66">
        <v>0.4718</v>
      </c>
      <c r="AJ142" s="66">
        <v>42.11</v>
      </c>
      <c r="AK142" s="73">
        <f t="shared" si="12"/>
        <v>1.351153396</v>
      </c>
      <c r="AL142" s="65"/>
      <c r="AM142" s="65"/>
      <c r="AN142" s="65"/>
      <c r="AO142" s="65"/>
      <c r="AP142" s="65"/>
      <c r="AQ142" s="65"/>
      <c r="AR142" s="65"/>
      <c r="AS142" s="68"/>
      <c r="AT142" s="69"/>
    </row>
    <row r="143">
      <c r="A143" s="70" t="str">
        <f t="shared" si="1"/>
        <v>Mid Range Weirdo</v>
      </c>
      <c r="B143" s="71" t="s">
        <v>1598</v>
      </c>
      <c r="C143" s="71" t="str">
        <f t="shared" si="2"/>
        <v>Khris Middleton</v>
      </c>
      <c r="D143" s="71" t="s">
        <v>1447</v>
      </c>
      <c r="E143" s="66">
        <v>0.5182</v>
      </c>
      <c r="F143" s="66">
        <v>10.88</v>
      </c>
      <c r="G143" s="66">
        <v>25.58</v>
      </c>
      <c r="H143" s="66">
        <v>1.78</v>
      </c>
      <c r="I143" s="66">
        <v>2.71</v>
      </c>
      <c r="J143" s="73">
        <f t="shared" si="3"/>
        <v>0.5224713171</v>
      </c>
      <c r="K143" s="66">
        <v>0.1296</v>
      </c>
      <c r="L143" s="66">
        <v>65.63</v>
      </c>
      <c r="M143" s="73">
        <f t="shared" si="4"/>
        <v>1.007549005</v>
      </c>
      <c r="N143" s="66">
        <v>2.54</v>
      </c>
      <c r="O143" s="66">
        <v>5.21</v>
      </c>
      <c r="P143" s="73">
        <f t="shared" si="5"/>
        <v>1.40803134</v>
      </c>
      <c r="Q143" s="66">
        <v>0.249</v>
      </c>
      <c r="R143" s="66">
        <v>48.78</v>
      </c>
      <c r="S143" s="73">
        <f t="shared" si="6"/>
        <v>1.162119113</v>
      </c>
      <c r="T143" s="66">
        <v>2.79</v>
      </c>
      <c r="U143" s="66">
        <v>4.87</v>
      </c>
      <c r="V143" s="73">
        <f t="shared" si="7"/>
        <v>3.516940687</v>
      </c>
      <c r="W143" s="66">
        <v>0.2328</v>
      </c>
      <c r="X143" s="66">
        <v>57.39</v>
      </c>
      <c r="Y143" s="73">
        <f t="shared" si="8"/>
        <v>1.528210886</v>
      </c>
      <c r="Z143" s="66">
        <v>0.76</v>
      </c>
      <c r="AA143" s="66">
        <v>1.82</v>
      </c>
      <c r="AB143" s="73">
        <f t="shared" si="9"/>
        <v>1.001919629</v>
      </c>
      <c r="AC143" s="66">
        <v>0.087</v>
      </c>
      <c r="AD143" s="66">
        <v>41.86</v>
      </c>
      <c r="AE143" s="73">
        <f t="shared" si="10"/>
        <v>1.194058242</v>
      </c>
      <c r="AF143" s="66">
        <v>2.29</v>
      </c>
      <c r="AG143" s="66">
        <v>6.31</v>
      </c>
      <c r="AH143" s="73">
        <f t="shared" si="11"/>
        <v>1.263864838</v>
      </c>
      <c r="AI143" s="66">
        <v>0.3016</v>
      </c>
      <c r="AJ143" s="66">
        <v>36.24</v>
      </c>
      <c r="AK143" s="73">
        <f t="shared" si="12"/>
        <v>1.162806912</v>
      </c>
      <c r="AL143" s="65"/>
      <c r="AM143" s="65"/>
      <c r="AN143" s="65"/>
      <c r="AO143" s="65"/>
      <c r="AP143" s="65"/>
      <c r="AQ143" s="65"/>
      <c r="AR143" s="65"/>
      <c r="AS143" s="68"/>
      <c r="AT143" s="69"/>
    </row>
    <row r="144">
      <c r="A144" s="70" t="str">
        <f t="shared" si="1"/>
        <v>Rim Scorer</v>
      </c>
      <c r="B144" s="71" t="s">
        <v>1599</v>
      </c>
      <c r="C144" s="71" t="str">
        <f t="shared" si="2"/>
        <v>Malcolm Brogdon</v>
      </c>
      <c r="D144" s="71" t="s">
        <v>1506</v>
      </c>
      <c r="E144" s="66">
        <v>0.6613</v>
      </c>
      <c r="F144" s="66">
        <v>8.26</v>
      </c>
      <c r="G144" s="66">
        <v>26.03</v>
      </c>
      <c r="H144" s="66">
        <v>3.25</v>
      </c>
      <c r="I144" s="66">
        <v>5.66</v>
      </c>
      <c r="J144" s="73">
        <f t="shared" si="3"/>
        <v>1.091213157</v>
      </c>
      <c r="K144" s="66">
        <v>0.2601</v>
      </c>
      <c r="L144" s="66">
        <v>57.36</v>
      </c>
      <c r="M144" s="73">
        <f t="shared" si="4"/>
        <v>0.8805883118</v>
      </c>
      <c r="N144" s="66">
        <v>1.32</v>
      </c>
      <c r="O144" s="66">
        <v>3.68</v>
      </c>
      <c r="P144" s="73">
        <f t="shared" si="5"/>
        <v>0.9945403709</v>
      </c>
      <c r="Q144" s="66">
        <v>0.1694</v>
      </c>
      <c r="R144" s="66">
        <v>35.71</v>
      </c>
      <c r="S144" s="73">
        <f t="shared" si="6"/>
        <v>0.8507436146</v>
      </c>
      <c r="T144" s="66">
        <v>1.4</v>
      </c>
      <c r="U144" s="66">
        <v>3.68</v>
      </c>
      <c r="V144" s="73">
        <f t="shared" si="7"/>
        <v>2.657565036</v>
      </c>
      <c r="W144" s="66">
        <v>0.1694</v>
      </c>
      <c r="X144" s="66">
        <v>38.1</v>
      </c>
      <c r="Y144" s="73">
        <f t="shared" si="8"/>
        <v>1.014546694</v>
      </c>
      <c r="Z144" s="66">
        <v>0.53</v>
      </c>
      <c r="AA144" s="66">
        <v>1.14</v>
      </c>
      <c r="AB144" s="73">
        <f t="shared" si="9"/>
        <v>0.6275760316</v>
      </c>
      <c r="AC144" s="66">
        <v>0.0524</v>
      </c>
      <c r="AD144" s="66">
        <v>46.15</v>
      </c>
      <c r="AE144" s="73">
        <f t="shared" si="10"/>
        <v>1.316430671</v>
      </c>
      <c r="AF144" s="66">
        <v>3.07</v>
      </c>
      <c r="AG144" s="66">
        <v>7.59</v>
      </c>
      <c r="AH144" s="73">
        <f t="shared" si="11"/>
        <v>1.520243125</v>
      </c>
      <c r="AI144" s="66">
        <v>0.3488</v>
      </c>
      <c r="AJ144" s="66">
        <v>40.46</v>
      </c>
      <c r="AK144" s="73">
        <f t="shared" si="12"/>
        <v>1.298211028</v>
      </c>
      <c r="AL144" s="65"/>
      <c r="AM144" s="65"/>
      <c r="AN144" s="65"/>
      <c r="AO144" s="65"/>
      <c r="AP144" s="65"/>
      <c r="AQ144" s="65"/>
      <c r="AR144" s="65"/>
      <c r="AS144" s="68"/>
      <c r="AT144" s="69"/>
    </row>
    <row r="145">
      <c r="A145" s="70" t="str">
        <f t="shared" si="1"/>
        <v>Rim Scorer</v>
      </c>
      <c r="B145" s="71" t="s">
        <v>1600</v>
      </c>
      <c r="C145" s="71" t="str">
        <f t="shared" si="2"/>
        <v>Jonathan Kuminga</v>
      </c>
      <c r="D145" s="71" t="s">
        <v>1500</v>
      </c>
      <c r="E145" s="66">
        <v>0.6297</v>
      </c>
      <c r="F145" s="66">
        <v>5.39</v>
      </c>
      <c r="G145" s="66">
        <v>25.46</v>
      </c>
      <c r="H145" s="66">
        <v>6.06</v>
      </c>
      <c r="I145" s="66">
        <v>8.05</v>
      </c>
      <c r="J145" s="73">
        <f t="shared" si="3"/>
        <v>1.551990444</v>
      </c>
      <c r="K145" s="66">
        <v>0.3891</v>
      </c>
      <c r="L145" s="66">
        <v>75.27</v>
      </c>
      <c r="M145" s="73">
        <f t="shared" si="4"/>
        <v>1.15554188</v>
      </c>
      <c r="N145" s="66">
        <v>2.68</v>
      </c>
      <c r="O145" s="66">
        <v>6.4</v>
      </c>
      <c r="P145" s="73">
        <f t="shared" si="5"/>
        <v>1.729635428</v>
      </c>
      <c r="Q145" s="66">
        <v>0.3096</v>
      </c>
      <c r="R145" s="66">
        <v>41.89</v>
      </c>
      <c r="S145" s="73">
        <f t="shared" si="6"/>
        <v>0.9979739574</v>
      </c>
      <c r="T145" s="66">
        <v>0.74</v>
      </c>
      <c r="U145" s="66">
        <v>1.25</v>
      </c>
      <c r="V145" s="73">
        <f t="shared" si="7"/>
        <v>0.9027055151</v>
      </c>
      <c r="W145" s="66">
        <v>0.0607</v>
      </c>
      <c r="X145" s="66">
        <v>58.62</v>
      </c>
      <c r="Y145" s="73">
        <f t="shared" si="8"/>
        <v>1.560963968</v>
      </c>
      <c r="Z145" s="66">
        <v>0.69</v>
      </c>
      <c r="AA145" s="66">
        <v>1.6</v>
      </c>
      <c r="AB145" s="73">
        <f t="shared" si="9"/>
        <v>0.8808084654</v>
      </c>
      <c r="AC145" s="66">
        <v>0.0774</v>
      </c>
      <c r="AD145" s="66">
        <v>43.24</v>
      </c>
      <c r="AE145" s="73">
        <f t="shared" si="10"/>
        <v>1.233422799</v>
      </c>
      <c r="AF145" s="66">
        <v>0.95</v>
      </c>
      <c r="AG145" s="66">
        <v>3.38</v>
      </c>
      <c r="AH145" s="73">
        <f t="shared" si="11"/>
        <v>0.6769989148</v>
      </c>
      <c r="AI145" s="66">
        <v>0.1632</v>
      </c>
      <c r="AJ145" s="66">
        <v>28.21</v>
      </c>
      <c r="AK145" s="73">
        <f t="shared" si="12"/>
        <v>0.9051540558</v>
      </c>
      <c r="AL145" s="65"/>
      <c r="AM145" s="65"/>
      <c r="AN145" s="65"/>
      <c r="AO145" s="65"/>
      <c r="AP145" s="65"/>
      <c r="AQ145" s="65"/>
      <c r="AR145" s="65"/>
      <c r="AS145" s="68"/>
      <c r="AT145" s="69"/>
    </row>
    <row r="146">
      <c r="A146" s="70" t="str">
        <f t="shared" si="1"/>
        <v>Rim Scorer</v>
      </c>
      <c r="B146" s="71" t="s">
        <v>1601</v>
      </c>
      <c r="C146" s="71" t="str">
        <f t="shared" si="2"/>
        <v>Cameron Johnson</v>
      </c>
      <c r="D146" s="71" t="s">
        <v>1443</v>
      </c>
      <c r="E146" s="66">
        <v>0.746</v>
      </c>
      <c r="F146" s="66">
        <v>7.31</v>
      </c>
      <c r="G146" s="66">
        <v>25.26</v>
      </c>
      <c r="H146" s="66">
        <v>2.67</v>
      </c>
      <c r="I146" s="66">
        <v>3.91</v>
      </c>
      <c r="J146" s="73">
        <f t="shared" si="3"/>
        <v>0.7538239298</v>
      </c>
      <c r="K146" s="66">
        <v>0.1995</v>
      </c>
      <c r="L146" s="66">
        <v>68.18</v>
      </c>
      <c r="M146" s="73">
        <f t="shared" si="4"/>
        <v>1.046696498</v>
      </c>
      <c r="N146" s="66">
        <v>1.2</v>
      </c>
      <c r="O146" s="66">
        <v>3.24</v>
      </c>
      <c r="P146" s="73">
        <f t="shared" si="5"/>
        <v>0.8756279352</v>
      </c>
      <c r="Q146" s="66">
        <v>0.1655</v>
      </c>
      <c r="R146" s="66">
        <v>36.99</v>
      </c>
      <c r="S146" s="73">
        <f t="shared" si="6"/>
        <v>0.8812379251</v>
      </c>
      <c r="T146" s="66">
        <v>0.8</v>
      </c>
      <c r="U146" s="66">
        <v>1.73</v>
      </c>
      <c r="V146" s="73">
        <f t="shared" si="7"/>
        <v>1.249344433</v>
      </c>
      <c r="W146" s="66">
        <v>0.0884</v>
      </c>
      <c r="X146" s="66">
        <v>46.15</v>
      </c>
      <c r="Y146" s="73">
        <f t="shared" si="8"/>
        <v>1.228906297</v>
      </c>
      <c r="Z146" s="66">
        <v>1.73</v>
      </c>
      <c r="AA146" s="66">
        <v>3.78</v>
      </c>
      <c r="AB146" s="73">
        <f t="shared" si="9"/>
        <v>2.08091</v>
      </c>
      <c r="AC146" s="66">
        <v>0.1927</v>
      </c>
      <c r="AD146" s="66">
        <v>45.88</v>
      </c>
      <c r="AE146" s="73">
        <f t="shared" si="10"/>
        <v>1.308728909</v>
      </c>
      <c r="AF146" s="66">
        <v>2.53</v>
      </c>
      <c r="AG146" s="66">
        <v>6.93</v>
      </c>
      <c r="AH146" s="73">
        <f t="shared" si="11"/>
        <v>1.388048071</v>
      </c>
      <c r="AI146" s="66">
        <v>0.3537</v>
      </c>
      <c r="AJ146" s="66">
        <v>36.54</v>
      </c>
      <c r="AK146" s="73">
        <f t="shared" si="12"/>
        <v>1.172432797</v>
      </c>
      <c r="AL146" s="65"/>
      <c r="AM146" s="65"/>
      <c r="AN146" s="65"/>
      <c r="AO146" s="65"/>
      <c r="AP146" s="65"/>
      <c r="AQ146" s="65"/>
      <c r="AR146" s="65"/>
      <c r="AS146" s="68"/>
      <c r="AT146" s="69"/>
    </row>
    <row r="147">
      <c r="A147" s="70" t="str">
        <f t="shared" si="1"/>
        <v>PU 3PT</v>
      </c>
      <c r="B147" s="71" t="s">
        <v>1602</v>
      </c>
      <c r="C147" s="71" t="str">
        <f t="shared" si="2"/>
        <v>Simone Fontecchio</v>
      </c>
      <c r="D147" s="71" t="s">
        <v>1534</v>
      </c>
      <c r="E147" s="66">
        <v>0.8649</v>
      </c>
      <c r="F147" s="66">
        <v>4.28</v>
      </c>
      <c r="G147" s="66">
        <v>24.88</v>
      </c>
      <c r="H147" s="66">
        <v>1.97</v>
      </c>
      <c r="I147" s="66">
        <v>3.13</v>
      </c>
      <c r="J147" s="73">
        <f t="shared" si="3"/>
        <v>0.6034447315</v>
      </c>
      <c r="K147" s="66">
        <v>0.2098</v>
      </c>
      <c r="L147" s="66">
        <v>63.01</v>
      </c>
      <c r="M147" s="73">
        <f t="shared" si="4"/>
        <v>0.9673268746</v>
      </c>
      <c r="N147" s="66">
        <v>0.73</v>
      </c>
      <c r="O147" s="66">
        <v>1.76</v>
      </c>
      <c r="P147" s="73">
        <f t="shared" si="5"/>
        <v>0.4756497426</v>
      </c>
      <c r="Q147" s="66">
        <v>0.1178</v>
      </c>
      <c r="R147" s="66">
        <v>41.46</v>
      </c>
      <c r="S147" s="73">
        <f t="shared" si="6"/>
        <v>0.9877297749</v>
      </c>
      <c r="T147" s="66">
        <v>0.13</v>
      </c>
      <c r="U147" s="66">
        <v>0.26</v>
      </c>
      <c r="V147" s="73">
        <f t="shared" si="7"/>
        <v>0.1877627471</v>
      </c>
      <c r="W147" s="66">
        <v>0.0172</v>
      </c>
      <c r="X147" s="66">
        <v>50.0</v>
      </c>
      <c r="Y147" s="73">
        <f t="shared" si="8"/>
        <v>1.331426107</v>
      </c>
      <c r="Z147" s="66">
        <v>1.84</v>
      </c>
      <c r="AA147" s="66">
        <v>4.63</v>
      </c>
      <c r="AB147" s="73">
        <f t="shared" si="9"/>
        <v>2.548839497</v>
      </c>
      <c r="AC147" s="66">
        <v>0.3103</v>
      </c>
      <c r="AD147" s="66">
        <v>39.81</v>
      </c>
      <c r="AE147" s="73">
        <f t="shared" si="10"/>
        <v>1.135581907</v>
      </c>
      <c r="AF147" s="66">
        <v>2.01</v>
      </c>
      <c r="AG147" s="66">
        <v>5.14</v>
      </c>
      <c r="AH147" s="73">
        <f t="shared" si="11"/>
        <v>1.02951906</v>
      </c>
      <c r="AI147" s="66">
        <v>0.3448</v>
      </c>
      <c r="AJ147" s="66">
        <v>39.17</v>
      </c>
      <c r="AK147" s="73">
        <f t="shared" si="12"/>
        <v>1.256819722</v>
      </c>
      <c r="AL147" s="65"/>
      <c r="AM147" s="65"/>
      <c r="AN147" s="65"/>
      <c r="AO147" s="65"/>
      <c r="AP147" s="65"/>
      <c r="AQ147" s="65"/>
      <c r="AR147" s="65"/>
      <c r="AS147" s="68"/>
      <c r="AT147" s="69"/>
    </row>
    <row r="148">
      <c r="A148" s="70" t="str">
        <f t="shared" si="1"/>
        <v>Rim Scorer</v>
      </c>
      <c r="B148" s="71" t="s">
        <v>1603</v>
      </c>
      <c r="C148" s="71" t="str">
        <f t="shared" si="2"/>
        <v>Naz Reid</v>
      </c>
      <c r="D148" s="71" t="s">
        <v>1462</v>
      </c>
      <c r="E148" s="66">
        <v>0.7948</v>
      </c>
      <c r="F148" s="66">
        <v>4.05</v>
      </c>
      <c r="G148" s="66">
        <v>25.31</v>
      </c>
      <c r="H148" s="66">
        <v>4.26</v>
      </c>
      <c r="I148" s="66">
        <v>6.19</v>
      </c>
      <c r="J148" s="73">
        <f t="shared" si="3"/>
        <v>1.193393894</v>
      </c>
      <c r="K148" s="66">
        <v>0.2981</v>
      </c>
      <c r="L148" s="66">
        <v>68.84</v>
      </c>
      <c r="M148" s="73">
        <f t="shared" si="4"/>
        <v>1.05682879</v>
      </c>
      <c r="N148" s="66">
        <v>1.61</v>
      </c>
      <c r="O148" s="66">
        <v>4.22</v>
      </c>
      <c r="P148" s="73">
        <f t="shared" si="5"/>
        <v>1.14047836</v>
      </c>
      <c r="Q148" s="66">
        <v>0.203</v>
      </c>
      <c r="R148" s="66">
        <v>38.3</v>
      </c>
      <c r="S148" s="73">
        <f t="shared" si="6"/>
        <v>0.912446946</v>
      </c>
      <c r="T148" s="66">
        <v>0.0</v>
      </c>
      <c r="U148" s="66">
        <v>0.04</v>
      </c>
      <c r="V148" s="73">
        <f t="shared" si="7"/>
        <v>0.02888657648</v>
      </c>
      <c r="W148" s="66">
        <v>0.0022</v>
      </c>
      <c r="X148" s="66">
        <v>0.0</v>
      </c>
      <c r="Y148" s="73">
        <f t="shared" si="8"/>
        <v>0</v>
      </c>
      <c r="Z148" s="66">
        <v>1.57</v>
      </c>
      <c r="AA148" s="66">
        <v>3.45</v>
      </c>
      <c r="AB148" s="73">
        <f t="shared" si="9"/>
        <v>1.899243254</v>
      </c>
      <c r="AC148" s="66">
        <v>0.1663</v>
      </c>
      <c r="AD148" s="66">
        <v>45.45</v>
      </c>
      <c r="AE148" s="73">
        <f t="shared" si="10"/>
        <v>1.296463141</v>
      </c>
      <c r="AF148" s="66">
        <v>2.74</v>
      </c>
      <c r="AG148" s="66">
        <v>6.86</v>
      </c>
      <c r="AH148" s="73">
        <f t="shared" si="11"/>
        <v>1.374027383</v>
      </c>
      <c r="AI148" s="66">
        <v>0.3305</v>
      </c>
      <c r="AJ148" s="66">
        <v>39.87</v>
      </c>
      <c r="AK148" s="73">
        <f t="shared" si="12"/>
        <v>1.279280121</v>
      </c>
      <c r="AL148" s="65"/>
      <c r="AM148" s="65"/>
      <c r="AN148" s="65"/>
      <c r="AO148" s="65"/>
      <c r="AP148" s="65"/>
      <c r="AQ148" s="65"/>
      <c r="AR148" s="65"/>
      <c r="AS148" s="68"/>
      <c r="AT148" s="69"/>
    </row>
    <row r="149">
      <c r="A149" s="70" t="str">
        <f t="shared" si="1"/>
        <v>Rim Scorer</v>
      </c>
      <c r="B149" s="71" t="s">
        <v>1604</v>
      </c>
      <c r="C149" s="71" t="str">
        <f t="shared" si="2"/>
        <v>Russell Westbrook</v>
      </c>
      <c r="D149" s="71" t="s">
        <v>1490</v>
      </c>
      <c r="E149" s="66">
        <v>0.7143</v>
      </c>
      <c r="F149" s="66">
        <v>4.79</v>
      </c>
      <c r="G149" s="66">
        <v>24.93</v>
      </c>
      <c r="H149" s="66">
        <v>6.1</v>
      </c>
      <c r="I149" s="66">
        <v>9.96</v>
      </c>
      <c r="J149" s="73">
        <f t="shared" si="3"/>
        <v>1.920226686</v>
      </c>
      <c r="K149" s="66">
        <v>0.4805</v>
      </c>
      <c r="L149" s="66">
        <v>61.26</v>
      </c>
      <c r="M149" s="73">
        <f t="shared" si="4"/>
        <v>0.9404609481</v>
      </c>
      <c r="N149" s="66">
        <v>1.61</v>
      </c>
      <c r="O149" s="66">
        <v>4.39</v>
      </c>
      <c r="P149" s="73">
        <f t="shared" si="5"/>
        <v>1.186421801</v>
      </c>
      <c r="Q149" s="66">
        <v>0.2121</v>
      </c>
      <c r="R149" s="66">
        <v>36.73</v>
      </c>
      <c r="S149" s="73">
        <f t="shared" si="6"/>
        <v>0.8750437683</v>
      </c>
      <c r="T149" s="66">
        <v>0.63</v>
      </c>
      <c r="U149" s="66">
        <v>1.52</v>
      </c>
      <c r="V149" s="73">
        <f t="shared" si="7"/>
        <v>1.097689906</v>
      </c>
      <c r="W149" s="66">
        <v>0.0736</v>
      </c>
      <c r="X149" s="66">
        <v>41.18</v>
      </c>
      <c r="Y149" s="73">
        <f t="shared" si="8"/>
        <v>1.096562542</v>
      </c>
      <c r="Z149" s="66">
        <v>0.63</v>
      </c>
      <c r="AA149" s="66">
        <v>2.2</v>
      </c>
      <c r="AB149" s="73">
        <f t="shared" si="9"/>
        <v>1.21111164</v>
      </c>
      <c r="AC149" s="66">
        <v>0.1061</v>
      </c>
      <c r="AD149" s="66">
        <v>28.57</v>
      </c>
      <c r="AE149" s="73">
        <f t="shared" si="10"/>
        <v>0.814960439</v>
      </c>
      <c r="AF149" s="66">
        <v>0.81</v>
      </c>
      <c r="AG149" s="66">
        <v>2.65</v>
      </c>
      <c r="AH149" s="73">
        <f t="shared" si="11"/>
        <v>0.5307831729</v>
      </c>
      <c r="AI149" s="66">
        <v>0.1277</v>
      </c>
      <c r="AJ149" s="66">
        <v>30.51</v>
      </c>
      <c r="AK149" s="73">
        <f t="shared" si="12"/>
        <v>0.9789525077</v>
      </c>
      <c r="AL149" s="65"/>
      <c r="AM149" s="65"/>
      <c r="AN149" s="65"/>
      <c r="AO149" s="65"/>
      <c r="AP149" s="65"/>
      <c r="AQ149" s="65"/>
      <c r="AR149" s="65"/>
      <c r="AS149" s="68"/>
      <c r="AT149" s="69"/>
    </row>
    <row r="150">
      <c r="A150" s="70" t="str">
        <f t="shared" si="1"/>
        <v>Mid Range Weirdo</v>
      </c>
      <c r="B150" s="71" t="s">
        <v>1605</v>
      </c>
      <c r="C150" s="71" t="str">
        <f t="shared" si="2"/>
        <v>Kyle Anderson</v>
      </c>
      <c r="D150" s="71" t="s">
        <v>1462</v>
      </c>
      <c r="E150" s="66">
        <v>0.3882</v>
      </c>
      <c r="F150" s="66">
        <v>6.49</v>
      </c>
      <c r="G150" s="66">
        <v>25.19</v>
      </c>
      <c r="H150" s="66">
        <v>1.82</v>
      </c>
      <c r="I150" s="66">
        <v>3.13</v>
      </c>
      <c r="J150" s="73">
        <f t="shared" si="3"/>
        <v>0.6034447315</v>
      </c>
      <c r="K150" s="66">
        <v>0.2706</v>
      </c>
      <c r="L150" s="66">
        <v>57.97</v>
      </c>
      <c r="M150" s="73">
        <f t="shared" si="4"/>
        <v>0.8899530062</v>
      </c>
      <c r="N150" s="66">
        <v>3.09</v>
      </c>
      <c r="O150" s="66">
        <v>6.72</v>
      </c>
      <c r="P150" s="73">
        <f t="shared" si="5"/>
        <v>1.816117199</v>
      </c>
      <c r="Q150" s="66">
        <v>0.5804</v>
      </c>
      <c r="R150" s="66">
        <v>45.95</v>
      </c>
      <c r="S150" s="73">
        <f t="shared" si="6"/>
        <v>1.094698098</v>
      </c>
      <c r="T150" s="66">
        <v>0.18</v>
      </c>
      <c r="U150" s="66">
        <v>0.36</v>
      </c>
      <c r="V150" s="73">
        <f t="shared" si="7"/>
        <v>0.2599791883</v>
      </c>
      <c r="W150" s="66">
        <v>0.0314</v>
      </c>
      <c r="X150" s="66">
        <v>50.0</v>
      </c>
      <c r="Y150" s="73">
        <f t="shared" si="8"/>
        <v>1.331426107</v>
      </c>
      <c r="Z150" s="66">
        <v>0.23</v>
      </c>
      <c r="AA150" s="66">
        <v>0.82</v>
      </c>
      <c r="AB150" s="73">
        <f t="shared" si="9"/>
        <v>0.4514143385</v>
      </c>
      <c r="AC150" s="66">
        <v>0.0706</v>
      </c>
      <c r="AD150" s="66">
        <v>27.78</v>
      </c>
      <c r="AE150" s="73">
        <f t="shared" si="10"/>
        <v>0.7924256561</v>
      </c>
      <c r="AF150" s="66">
        <v>0.05</v>
      </c>
      <c r="AG150" s="66">
        <v>0.55</v>
      </c>
      <c r="AH150" s="73">
        <f t="shared" si="11"/>
        <v>0.1101625453</v>
      </c>
      <c r="AI150" s="66">
        <v>0.0471</v>
      </c>
      <c r="AJ150" s="66">
        <v>8.33</v>
      </c>
      <c r="AK150" s="73">
        <f t="shared" si="12"/>
        <v>0.267278741</v>
      </c>
      <c r="AL150" s="65"/>
      <c r="AM150" s="65"/>
      <c r="AN150" s="65"/>
      <c r="AO150" s="65"/>
      <c r="AP150" s="65"/>
      <c r="AQ150" s="65"/>
      <c r="AR150" s="65"/>
      <c r="AS150" s="68"/>
      <c r="AT150" s="69"/>
    </row>
    <row r="151">
      <c r="A151" s="70" t="str">
        <f t="shared" si="1"/>
        <v>PU 3PT</v>
      </c>
      <c r="B151" s="71" t="s">
        <v>1606</v>
      </c>
      <c r="C151" s="71" t="str">
        <f t="shared" si="2"/>
        <v>Al Horford</v>
      </c>
      <c r="D151" s="71" t="s">
        <v>1451</v>
      </c>
      <c r="E151" s="66">
        <v>0.8583</v>
      </c>
      <c r="F151" s="66">
        <v>5.28</v>
      </c>
      <c r="G151" s="66">
        <v>25.04</v>
      </c>
      <c r="H151" s="66">
        <v>1.51</v>
      </c>
      <c r="I151" s="66">
        <v>2.06</v>
      </c>
      <c r="J151" s="73">
        <f t="shared" si="3"/>
        <v>0.3971553185</v>
      </c>
      <c r="K151" s="66">
        <v>0.1875</v>
      </c>
      <c r="L151" s="66">
        <v>73.33</v>
      </c>
      <c r="M151" s="73">
        <f t="shared" si="4"/>
        <v>1.125759081</v>
      </c>
      <c r="N151" s="66">
        <v>0.5</v>
      </c>
      <c r="O151" s="66">
        <v>1.1</v>
      </c>
      <c r="P151" s="73">
        <f t="shared" si="5"/>
        <v>0.2972810891</v>
      </c>
      <c r="Q151" s="66">
        <v>0.1</v>
      </c>
      <c r="R151" s="66">
        <v>45.83</v>
      </c>
      <c r="S151" s="73">
        <f t="shared" si="6"/>
        <v>1.091839257</v>
      </c>
      <c r="T151" s="66">
        <v>0.23</v>
      </c>
      <c r="U151" s="66">
        <v>0.46</v>
      </c>
      <c r="V151" s="73">
        <f t="shared" si="7"/>
        <v>0.3321956296</v>
      </c>
      <c r="W151" s="66">
        <v>0.0417</v>
      </c>
      <c r="X151" s="66">
        <v>50.0</v>
      </c>
      <c r="Y151" s="73">
        <f t="shared" si="8"/>
        <v>1.331426107</v>
      </c>
      <c r="Z151" s="66">
        <v>1.37</v>
      </c>
      <c r="AA151" s="66">
        <v>3.2</v>
      </c>
      <c r="AB151" s="73">
        <f t="shared" si="9"/>
        <v>1.761616931</v>
      </c>
      <c r="AC151" s="66">
        <v>0.2917</v>
      </c>
      <c r="AD151" s="66">
        <v>42.86</v>
      </c>
      <c r="AE151" s="73">
        <f t="shared" si="10"/>
        <v>1.222583284</v>
      </c>
      <c r="AF151" s="66">
        <v>1.65</v>
      </c>
      <c r="AG151" s="66">
        <v>4.16</v>
      </c>
      <c r="AH151" s="73">
        <f t="shared" si="11"/>
        <v>0.8332294336</v>
      </c>
      <c r="AI151" s="66">
        <v>0.3792</v>
      </c>
      <c r="AJ151" s="66">
        <v>39.56</v>
      </c>
      <c r="AK151" s="73">
        <f t="shared" si="12"/>
        <v>1.269333373</v>
      </c>
      <c r="AL151" s="65"/>
      <c r="AM151" s="65"/>
      <c r="AN151" s="65"/>
      <c r="AO151" s="65"/>
      <c r="AP151" s="65"/>
      <c r="AQ151" s="65"/>
      <c r="AR151" s="65"/>
      <c r="AS151" s="68"/>
      <c r="AT151" s="69"/>
    </row>
    <row r="152">
      <c r="A152" s="70" t="str">
        <f t="shared" si="1"/>
        <v>Rim Scorer</v>
      </c>
      <c r="B152" s="71" t="s">
        <v>1607</v>
      </c>
      <c r="C152" s="71" t="str">
        <f t="shared" si="2"/>
        <v>Isaiah Stewart</v>
      </c>
      <c r="D152" s="71" t="s">
        <v>1528</v>
      </c>
      <c r="E152" s="66">
        <v>0.8311</v>
      </c>
      <c r="F152" s="66">
        <v>3.66</v>
      </c>
      <c r="G152" s="66">
        <v>25.22</v>
      </c>
      <c r="H152" s="66">
        <v>3.22</v>
      </c>
      <c r="I152" s="66">
        <v>5.44</v>
      </c>
      <c r="J152" s="73">
        <f t="shared" si="3"/>
        <v>1.048798511</v>
      </c>
      <c r="K152" s="66">
        <v>0.3974</v>
      </c>
      <c r="L152" s="66">
        <v>59.17</v>
      </c>
      <c r="M152" s="73">
        <f t="shared" si="4"/>
        <v>0.9083753558</v>
      </c>
      <c r="N152" s="66">
        <v>0.91</v>
      </c>
      <c r="O152" s="66">
        <v>2.0</v>
      </c>
      <c r="P152" s="73">
        <f t="shared" si="5"/>
        <v>0.5405110711</v>
      </c>
      <c r="Q152" s="66">
        <v>0.1457</v>
      </c>
      <c r="R152" s="66">
        <v>45.45</v>
      </c>
      <c r="S152" s="73">
        <f t="shared" si="6"/>
        <v>1.082786258</v>
      </c>
      <c r="T152" s="66">
        <v>0.09</v>
      </c>
      <c r="U152" s="66">
        <v>0.32</v>
      </c>
      <c r="V152" s="73">
        <f t="shared" si="7"/>
        <v>0.2310926119</v>
      </c>
      <c r="W152" s="66">
        <v>0.0232</v>
      </c>
      <c r="X152" s="66">
        <v>28.57</v>
      </c>
      <c r="Y152" s="73">
        <f t="shared" si="8"/>
        <v>0.7607768775</v>
      </c>
      <c r="Z152" s="66">
        <v>0.82</v>
      </c>
      <c r="AA152" s="66">
        <v>2.0</v>
      </c>
      <c r="AB152" s="73">
        <f t="shared" si="9"/>
        <v>1.101010582</v>
      </c>
      <c r="AC152" s="66">
        <v>0.1457</v>
      </c>
      <c r="AD152" s="66">
        <v>40.91</v>
      </c>
      <c r="AE152" s="73">
        <f t="shared" si="10"/>
        <v>1.166959453</v>
      </c>
      <c r="AF152" s="66">
        <v>1.41</v>
      </c>
      <c r="AG152" s="66">
        <v>3.95</v>
      </c>
      <c r="AH152" s="73">
        <f t="shared" si="11"/>
        <v>0.7911673709</v>
      </c>
      <c r="AI152" s="66">
        <v>0.2881</v>
      </c>
      <c r="AJ152" s="66">
        <v>35.63</v>
      </c>
      <c r="AK152" s="73">
        <f t="shared" si="12"/>
        <v>1.143234279</v>
      </c>
      <c r="AL152" s="65"/>
      <c r="AM152" s="65"/>
      <c r="AN152" s="65"/>
      <c r="AO152" s="65"/>
      <c r="AP152" s="65"/>
      <c r="AQ152" s="65"/>
      <c r="AR152" s="65"/>
      <c r="AS152" s="68"/>
      <c r="AT152" s="69"/>
    </row>
    <row r="153">
      <c r="A153" s="70" t="str">
        <f t="shared" si="1"/>
        <v>Rim Scorer</v>
      </c>
      <c r="B153" s="71" t="s">
        <v>1608</v>
      </c>
      <c r="C153" s="71" t="str">
        <f t="shared" si="2"/>
        <v>Dyson Daniels</v>
      </c>
      <c r="D153" s="71" t="s">
        <v>1488</v>
      </c>
      <c r="E153" s="66">
        <v>0.725</v>
      </c>
      <c r="F153" s="66">
        <v>5.38</v>
      </c>
      <c r="G153" s="66">
        <v>25.92</v>
      </c>
      <c r="H153" s="66">
        <v>1.94</v>
      </c>
      <c r="I153" s="66">
        <v>3.28</v>
      </c>
      <c r="J153" s="73">
        <f t="shared" si="3"/>
        <v>0.6323638081</v>
      </c>
      <c r="K153" s="66">
        <v>0.2958</v>
      </c>
      <c r="L153" s="66">
        <v>59.15</v>
      </c>
      <c r="M153" s="73">
        <f t="shared" si="4"/>
        <v>0.9080683167</v>
      </c>
      <c r="N153" s="66">
        <v>1.43</v>
      </c>
      <c r="O153" s="66">
        <v>2.87</v>
      </c>
      <c r="P153" s="73">
        <f t="shared" si="5"/>
        <v>0.7756333871</v>
      </c>
      <c r="Q153" s="66">
        <v>0.2583</v>
      </c>
      <c r="R153" s="66">
        <v>50.0</v>
      </c>
      <c r="S153" s="73">
        <f t="shared" si="6"/>
        <v>1.191184003</v>
      </c>
      <c r="T153" s="66">
        <v>0.05</v>
      </c>
      <c r="U153" s="66">
        <v>0.19</v>
      </c>
      <c r="V153" s="73">
        <f t="shared" si="7"/>
        <v>0.1372112383</v>
      </c>
      <c r="W153" s="66">
        <v>0.0167</v>
      </c>
      <c r="X153" s="66">
        <v>25.0</v>
      </c>
      <c r="Y153" s="73">
        <f t="shared" si="8"/>
        <v>0.6657130535</v>
      </c>
      <c r="Z153" s="66">
        <v>0.65</v>
      </c>
      <c r="AA153" s="66">
        <v>1.85</v>
      </c>
      <c r="AB153" s="73">
        <f t="shared" si="9"/>
        <v>1.018434788</v>
      </c>
      <c r="AC153" s="66">
        <v>0.1667</v>
      </c>
      <c r="AD153" s="66">
        <v>35.0</v>
      </c>
      <c r="AE153" s="73">
        <f t="shared" si="10"/>
        <v>0.9983764566</v>
      </c>
      <c r="AF153" s="66">
        <v>0.69</v>
      </c>
      <c r="AG153" s="66">
        <v>2.91</v>
      </c>
      <c r="AH153" s="73">
        <f t="shared" si="11"/>
        <v>0.5828600125</v>
      </c>
      <c r="AI153" s="66">
        <v>0.2625</v>
      </c>
      <c r="AJ153" s="66">
        <v>23.81</v>
      </c>
      <c r="AK153" s="73">
        <f t="shared" si="12"/>
        <v>0.7639744086</v>
      </c>
      <c r="AL153" s="65"/>
      <c r="AM153" s="65"/>
      <c r="AN153" s="65"/>
      <c r="AO153" s="65"/>
      <c r="AP153" s="65"/>
      <c r="AQ153" s="65"/>
      <c r="AR153" s="65"/>
      <c r="AS153" s="68"/>
      <c r="AT153" s="69"/>
    </row>
    <row r="154">
      <c r="A154" s="70" t="str">
        <f t="shared" si="1"/>
        <v>PU 3PT</v>
      </c>
      <c r="B154" s="71" t="s">
        <v>1609</v>
      </c>
      <c r="C154" s="71" t="str">
        <f t="shared" si="2"/>
        <v>Matisse Thybulle</v>
      </c>
      <c r="D154" s="71" t="s">
        <v>1506</v>
      </c>
      <c r="E154" s="66">
        <v>0.9279</v>
      </c>
      <c r="F154" s="66">
        <v>3.73</v>
      </c>
      <c r="G154" s="66">
        <v>24.88</v>
      </c>
      <c r="H154" s="66">
        <v>0.92</v>
      </c>
      <c r="I154" s="66">
        <v>1.38</v>
      </c>
      <c r="J154" s="73">
        <f t="shared" si="3"/>
        <v>0.2660555046</v>
      </c>
      <c r="K154" s="66">
        <v>0.1351</v>
      </c>
      <c r="L154" s="66">
        <v>66.67</v>
      </c>
      <c r="M154" s="73">
        <f t="shared" si="4"/>
        <v>1.023515041</v>
      </c>
      <c r="N154" s="66">
        <v>0.37</v>
      </c>
      <c r="O154" s="66">
        <v>0.69</v>
      </c>
      <c r="P154" s="73">
        <f t="shared" si="5"/>
        <v>0.1864763195</v>
      </c>
      <c r="Q154" s="66">
        <v>0.0676</v>
      </c>
      <c r="R154" s="66">
        <v>53.33</v>
      </c>
      <c r="S154" s="73">
        <f t="shared" si="6"/>
        <v>1.270516857</v>
      </c>
      <c r="T154" s="66">
        <v>0.0</v>
      </c>
      <c r="U154" s="66">
        <v>0.05</v>
      </c>
      <c r="V154" s="73">
        <f t="shared" si="7"/>
        <v>0.0361082206</v>
      </c>
      <c r="W154" s="66">
        <v>0.0045</v>
      </c>
      <c r="X154" s="66">
        <v>0.0</v>
      </c>
      <c r="Y154" s="73">
        <f t="shared" si="8"/>
        <v>0</v>
      </c>
      <c r="Z154" s="66">
        <v>1.42</v>
      </c>
      <c r="AA154" s="66">
        <v>3.44</v>
      </c>
      <c r="AB154" s="73">
        <f t="shared" si="9"/>
        <v>1.893738201</v>
      </c>
      <c r="AC154" s="66">
        <v>0.3378</v>
      </c>
      <c r="AD154" s="66">
        <v>41.33</v>
      </c>
      <c r="AE154" s="73">
        <f t="shared" si="10"/>
        <v>1.17893997</v>
      </c>
      <c r="AF154" s="66">
        <v>1.51</v>
      </c>
      <c r="AG154" s="66">
        <v>4.63</v>
      </c>
      <c r="AH154" s="73">
        <f t="shared" si="11"/>
        <v>0.927368336</v>
      </c>
      <c r="AI154" s="66">
        <v>0.455</v>
      </c>
      <c r="AJ154" s="66">
        <v>32.67</v>
      </c>
      <c r="AK154" s="73">
        <f t="shared" si="12"/>
        <v>1.04825888</v>
      </c>
      <c r="AL154" s="65"/>
      <c r="AM154" s="65"/>
      <c r="AN154" s="65"/>
      <c r="AO154" s="65"/>
      <c r="AP154" s="65"/>
      <c r="AQ154" s="65"/>
      <c r="AR154" s="65"/>
      <c r="AS154" s="68"/>
      <c r="AT154" s="69"/>
    </row>
    <row r="155">
      <c r="A155" s="70" t="str">
        <f t="shared" si="1"/>
        <v>Rim Scorer</v>
      </c>
      <c r="B155" s="71" t="s">
        <v>1610</v>
      </c>
      <c r="C155" s="71" t="str">
        <f t="shared" si="2"/>
        <v>Scoot Henderson</v>
      </c>
      <c r="D155" s="71" t="s">
        <v>1506</v>
      </c>
      <c r="E155" s="66">
        <v>0.661</v>
      </c>
      <c r="F155" s="66">
        <v>7.0</v>
      </c>
      <c r="G155" s="66">
        <v>25.96</v>
      </c>
      <c r="H155" s="66">
        <v>3.4</v>
      </c>
      <c r="I155" s="66">
        <v>7.07</v>
      </c>
      <c r="J155" s="73">
        <f t="shared" si="3"/>
        <v>1.363052477</v>
      </c>
      <c r="K155" s="66">
        <v>0.3284</v>
      </c>
      <c r="L155" s="66">
        <v>48.05</v>
      </c>
      <c r="M155" s="73">
        <f t="shared" si="4"/>
        <v>0.7376615827</v>
      </c>
      <c r="N155" s="66">
        <v>1.56</v>
      </c>
      <c r="O155" s="66">
        <v>4.59</v>
      </c>
      <c r="P155" s="73">
        <f t="shared" si="5"/>
        <v>1.240472908</v>
      </c>
      <c r="Q155" s="66">
        <v>0.2132</v>
      </c>
      <c r="R155" s="66">
        <v>34.0</v>
      </c>
      <c r="S155" s="73">
        <f t="shared" si="6"/>
        <v>0.8100051217</v>
      </c>
      <c r="T155" s="66">
        <v>0.96</v>
      </c>
      <c r="U155" s="66">
        <v>2.71</v>
      </c>
      <c r="V155" s="73">
        <f t="shared" si="7"/>
        <v>1.957065557</v>
      </c>
      <c r="W155" s="66">
        <v>0.1258</v>
      </c>
      <c r="X155" s="66">
        <v>35.59</v>
      </c>
      <c r="Y155" s="73">
        <f t="shared" si="8"/>
        <v>0.947709103</v>
      </c>
      <c r="Z155" s="66">
        <v>0.23</v>
      </c>
      <c r="AA155" s="66">
        <v>1.06</v>
      </c>
      <c r="AB155" s="73">
        <f t="shared" si="9"/>
        <v>0.5835356083</v>
      </c>
      <c r="AC155" s="66">
        <v>0.049</v>
      </c>
      <c r="AD155" s="66">
        <v>21.74</v>
      </c>
      <c r="AE155" s="73">
        <f t="shared" si="10"/>
        <v>0.6201344047</v>
      </c>
      <c r="AF155" s="66">
        <v>2.02</v>
      </c>
      <c r="AG155" s="66">
        <v>6.11</v>
      </c>
      <c r="AH155" s="73">
        <f t="shared" si="11"/>
        <v>1.223805731</v>
      </c>
      <c r="AI155" s="66">
        <v>0.2836</v>
      </c>
      <c r="AJ155" s="66">
        <v>33.08</v>
      </c>
      <c r="AK155" s="73">
        <f t="shared" si="12"/>
        <v>1.061414256</v>
      </c>
      <c r="AL155" s="65"/>
      <c r="AM155" s="65"/>
      <c r="AN155" s="65"/>
      <c r="AO155" s="65"/>
      <c r="AP155" s="65"/>
      <c r="AQ155" s="65"/>
      <c r="AR155" s="65"/>
      <c r="AS155" s="68"/>
      <c r="AT155" s="69"/>
    </row>
    <row r="156">
      <c r="A156" s="70" t="str">
        <f t="shared" si="1"/>
        <v>PU 3PT</v>
      </c>
      <c r="B156" s="71" t="s">
        <v>1611</v>
      </c>
      <c r="C156" s="71" t="str">
        <f t="shared" si="2"/>
        <v>Keyonte George</v>
      </c>
      <c r="D156" s="71" t="s">
        <v>1534</v>
      </c>
      <c r="E156" s="66">
        <v>0.6825</v>
      </c>
      <c r="F156" s="66">
        <v>8.28</v>
      </c>
      <c r="G156" s="66">
        <v>26.25</v>
      </c>
      <c r="H156" s="66">
        <v>1.37</v>
      </c>
      <c r="I156" s="66">
        <v>2.28</v>
      </c>
      <c r="J156" s="73">
        <f t="shared" si="3"/>
        <v>0.4395699642</v>
      </c>
      <c r="K156" s="66">
        <v>0.125</v>
      </c>
      <c r="L156" s="66">
        <v>60.0</v>
      </c>
      <c r="M156" s="73">
        <f t="shared" si="4"/>
        <v>0.921117481</v>
      </c>
      <c r="N156" s="66">
        <v>1.73</v>
      </c>
      <c r="O156" s="66">
        <v>4.24</v>
      </c>
      <c r="P156" s="73">
        <f t="shared" si="5"/>
        <v>1.145883471</v>
      </c>
      <c r="Q156" s="66">
        <v>0.2325</v>
      </c>
      <c r="R156" s="66">
        <v>40.86</v>
      </c>
      <c r="S156" s="73">
        <f t="shared" si="6"/>
        <v>0.9734355669</v>
      </c>
      <c r="T156" s="66">
        <v>0.5</v>
      </c>
      <c r="U156" s="66">
        <v>1.55</v>
      </c>
      <c r="V156" s="73">
        <f t="shared" si="7"/>
        <v>1.119354839</v>
      </c>
      <c r="W156" s="66">
        <v>0.085</v>
      </c>
      <c r="X156" s="66">
        <v>32.35</v>
      </c>
      <c r="Y156" s="73">
        <f t="shared" si="8"/>
        <v>0.8614326912</v>
      </c>
      <c r="Z156" s="66">
        <v>0.32</v>
      </c>
      <c r="AA156" s="66">
        <v>1.23</v>
      </c>
      <c r="AB156" s="73">
        <f t="shared" si="9"/>
        <v>0.6771215078</v>
      </c>
      <c r="AC156" s="66">
        <v>0.0675</v>
      </c>
      <c r="AD156" s="66">
        <v>25.93</v>
      </c>
      <c r="AE156" s="73">
        <f t="shared" si="10"/>
        <v>0.7396543291</v>
      </c>
      <c r="AF156" s="66">
        <v>2.96</v>
      </c>
      <c r="AG156" s="66">
        <v>8.94</v>
      </c>
      <c r="AH156" s="73">
        <f t="shared" si="11"/>
        <v>1.7906421</v>
      </c>
      <c r="AI156" s="66">
        <v>0.49</v>
      </c>
      <c r="AJ156" s="66">
        <v>33.16</v>
      </c>
      <c r="AK156" s="73">
        <f t="shared" si="12"/>
        <v>1.063981159</v>
      </c>
      <c r="AL156" s="65"/>
      <c r="AM156" s="65"/>
      <c r="AN156" s="65"/>
      <c r="AO156" s="65"/>
      <c r="AP156" s="65"/>
      <c r="AQ156" s="65"/>
      <c r="AR156" s="65"/>
      <c r="AS156" s="68"/>
      <c r="AT156" s="69"/>
    </row>
    <row r="157">
      <c r="A157" s="70" t="str">
        <f t="shared" si="1"/>
        <v>Rim Scorer</v>
      </c>
      <c r="B157" s="71" t="s">
        <v>1612</v>
      </c>
      <c r="C157" s="71" t="str">
        <f t="shared" si="2"/>
        <v>Shaedon Sharpe</v>
      </c>
      <c r="D157" s="71" t="s">
        <v>1506</v>
      </c>
      <c r="E157" s="66">
        <v>0.7143</v>
      </c>
      <c r="F157" s="66">
        <v>6.95</v>
      </c>
      <c r="G157" s="66">
        <v>26.17</v>
      </c>
      <c r="H157" s="66">
        <v>3.25</v>
      </c>
      <c r="I157" s="66">
        <v>6.04</v>
      </c>
      <c r="J157" s="73">
        <f t="shared" si="3"/>
        <v>1.164474817</v>
      </c>
      <c r="K157" s="66">
        <v>0.2995</v>
      </c>
      <c r="L157" s="66">
        <v>53.85</v>
      </c>
      <c r="M157" s="73">
        <f t="shared" si="4"/>
        <v>0.8267029392</v>
      </c>
      <c r="N157" s="66">
        <v>1.07</v>
      </c>
      <c r="O157" s="66">
        <v>3.25</v>
      </c>
      <c r="P157" s="73">
        <f t="shared" si="5"/>
        <v>0.8783304906</v>
      </c>
      <c r="Q157" s="66">
        <v>0.1613</v>
      </c>
      <c r="R157" s="66">
        <v>32.86</v>
      </c>
      <c r="S157" s="73">
        <f t="shared" si="6"/>
        <v>0.7828461265</v>
      </c>
      <c r="T157" s="66">
        <v>1.07</v>
      </c>
      <c r="U157" s="66">
        <v>2.51</v>
      </c>
      <c r="V157" s="73">
        <f t="shared" si="7"/>
        <v>1.812632674</v>
      </c>
      <c r="W157" s="66">
        <v>0.1244</v>
      </c>
      <c r="X157" s="66">
        <v>42.59</v>
      </c>
      <c r="Y157" s="73">
        <f t="shared" si="8"/>
        <v>1.134108758</v>
      </c>
      <c r="Z157" s="66">
        <v>0.51</v>
      </c>
      <c r="AA157" s="66">
        <v>1.53</v>
      </c>
      <c r="AB157" s="73">
        <f t="shared" si="9"/>
        <v>0.842273095</v>
      </c>
      <c r="AC157" s="66">
        <v>0.076</v>
      </c>
      <c r="AD157" s="66">
        <v>33.33</v>
      </c>
      <c r="AE157" s="73">
        <f t="shared" si="10"/>
        <v>0.9507396371</v>
      </c>
      <c r="AF157" s="66">
        <v>2.28</v>
      </c>
      <c r="AG157" s="66">
        <v>6.83</v>
      </c>
      <c r="AH157" s="73">
        <f t="shared" si="11"/>
        <v>1.368018517</v>
      </c>
      <c r="AI157" s="66">
        <v>0.3387</v>
      </c>
      <c r="AJ157" s="66">
        <v>33.33</v>
      </c>
      <c r="AK157" s="73">
        <f t="shared" si="12"/>
        <v>1.069435827</v>
      </c>
      <c r="AL157" s="65"/>
      <c r="AM157" s="65"/>
      <c r="AN157" s="65"/>
      <c r="AO157" s="65"/>
      <c r="AP157" s="65"/>
      <c r="AQ157" s="65"/>
      <c r="AR157" s="65"/>
      <c r="AS157" s="68"/>
      <c r="AT157" s="69"/>
    </row>
    <row r="158">
      <c r="A158" s="70" t="str">
        <f t="shared" si="1"/>
        <v>Rim Scorer</v>
      </c>
      <c r="B158" s="71" t="s">
        <v>1613</v>
      </c>
      <c r="C158" s="71" t="str">
        <f t="shared" si="2"/>
        <v>David Roddy</v>
      </c>
      <c r="D158" s="71" t="s">
        <v>1486</v>
      </c>
      <c r="E158" s="66">
        <v>0.7849</v>
      </c>
      <c r="F158" s="66">
        <v>4.27</v>
      </c>
      <c r="G158" s="66">
        <v>25.24</v>
      </c>
      <c r="H158" s="66">
        <v>3.6</v>
      </c>
      <c r="I158" s="66">
        <v>6.22</v>
      </c>
      <c r="J158" s="73">
        <f t="shared" si="3"/>
        <v>1.199177709</v>
      </c>
      <c r="K158" s="66">
        <v>0.3771</v>
      </c>
      <c r="L158" s="66">
        <v>57.78</v>
      </c>
      <c r="M158" s="73">
        <f t="shared" si="4"/>
        <v>0.8870361342</v>
      </c>
      <c r="N158" s="66">
        <v>0.92</v>
      </c>
      <c r="O158" s="66">
        <v>3.27</v>
      </c>
      <c r="P158" s="73">
        <f t="shared" si="5"/>
        <v>0.8837356013</v>
      </c>
      <c r="Q158" s="66">
        <v>0.1983</v>
      </c>
      <c r="R158" s="66">
        <v>28.17</v>
      </c>
      <c r="S158" s="73">
        <f t="shared" si="6"/>
        <v>0.671113067</v>
      </c>
      <c r="T158" s="66">
        <v>0.05</v>
      </c>
      <c r="U158" s="66">
        <v>0.28</v>
      </c>
      <c r="V158" s="73">
        <f t="shared" si="7"/>
        <v>0.2022060354</v>
      </c>
      <c r="W158" s="66">
        <v>0.0168</v>
      </c>
      <c r="X158" s="66">
        <v>16.67</v>
      </c>
      <c r="Y158" s="73">
        <f t="shared" si="8"/>
        <v>0.4438974641</v>
      </c>
      <c r="Z158" s="66">
        <v>0.78</v>
      </c>
      <c r="AA158" s="66">
        <v>2.21</v>
      </c>
      <c r="AB158" s="73">
        <f t="shared" si="9"/>
        <v>1.216616693</v>
      </c>
      <c r="AC158" s="66">
        <v>0.1341</v>
      </c>
      <c r="AD158" s="66">
        <v>35.42</v>
      </c>
      <c r="AE158" s="73">
        <f t="shared" si="10"/>
        <v>1.010356974</v>
      </c>
      <c r="AF158" s="66">
        <v>1.24</v>
      </c>
      <c r="AG158" s="66">
        <v>4.52</v>
      </c>
      <c r="AH158" s="73">
        <f t="shared" si="11"/>
        <v>0.9053358269</v>
      </c>
      <c r="AI158" s="66">
        <v>0.2737</v>
      </c>
      <c r="AJ158" s="66">
        <v>27.55</v>
      </c>
      <c r="AK158" s="73">
        <f t="shared" si="12"/>
        <v>0.8839771087</v>
      </c>
      <c r="AL158" s="65"/>
      <c r="AM158" s="65"/>
      <c r="AN158" s="65"/>
      <c r="AO158" s="65"/>
      <c r="AP158" s="65"/>
      <c r="AQ158" s="65"/>
      <c r="AR158" s="65"/>
      <c r="AS158" s="68"/>
      <c r="AT158" s="69"/>
    </row>
    <row r="159">
      <c r="A159" s="70" t="str">
        <f t="shared" si="1"/>
        <v>Rim Scorer</v>
      </c>
      <c r="B159" s="71" t="s">
        <v>1614</v>
      </c>
      <c r="C159" s="71" t="str">
        <f t="shared" si="2"/>
        <v>Caris LeVert</v>
      </c>
      <c r="D159" s="71" t="s">
        <v>1474</v>
      </c>
      <c r="E159" s="66">
        <v>0.6771</v>
      </c>
      <c r="F159" s="66">
        <v>5.92</v>
      </c>
      <c r="G159" s="66">
        <v>25.74</v>
      </c>
      <c r="H159" s="66">
        <v>3.38</v>
      </c>
      <c r="I159" s="66">
        <v>5.74</v>
      </c>
      <c r="J159" s="73">
        <f t="shared" si="3"/>
        <v>1.106636664</v>
      </c>
      <c r="K159" s="66">
        <v>0.2583</v>
      </c>
      <c r="L159" s="66">
        <v>58.87</v>
      </c>
      <c r="M159" s="73">
        <f t="shared" si="4"/>
        <v>0.9037697684</v>
      </c>
      <c r="N159" s="66">
        <v>2.54</v>
      </c>
      <c r="O159" s="66">
        <v>6.38</v>
      </c>
      <c r="P159" s="73">
        <f t="shared" si="5"/>
        <v>1.724230317</v>
      </c>
      <c r="Q159" s="66">
        <v>0.2875</v>
      </c>
      <c r="R159" s="66">
        <v>39.86</v>
      </c>
      <c r="S159" s="73">
        <f t="shared" si="6"/>
        <v>0.9496118868</v>
      </c>
      <c r="T159" s="66">
        <v>0.32</v>
      </c>
      <c r="U159" s="66">
        <v>0.79</v>
      </c>
      <c r="V159" s="73">
        <f t="shared" si="7"/>
        <v>0.5705098855</v>
      </c>
      <c r="W159" s="66">
        <v>0.0354</v>
      </c>
      <c r="X159" s="66">
        <v>41.18</v>
      </c>
      <c r="Y159" s="73">
        <f t="shared" si="8"/>
        <v>1.096562542</v>
      </c>
      <c r="Z159" s="66">
        <v>0.42</v>
      </c>
      <c r="AA159" s="66">
        <v>1.57</v>
      </c>
      <c r="AB159" s="73">
        <f t="shared" si="9"/>
        <v>0.8642933067</v>
      </c>
      <c r="AC159" s="66">
        <v>0.0708</v>
      </c>
      <c r="AD159" s="66">
        <v>26.47</v>
      </c>
      <c r="AE159" s="73">
        <f t="shared" si="10"/>
        <v>0.7550578516</v>
      </c>
      <c r="AF159" s="66">
        <v>2.73</v>
      </c>
      <c r="AG159" s="66">
        <v>7.72</v>
      </c>
      <c r="AH159" s="73">
        <f t="shared" si="11"/>
        <v>1.546281545</v>
      </c>
      <c r="AI159" s="66">
        <v>0.3479</v>
      </c>
      <c r="AJ159" s="66">
        <v>35.33</v>
      </c>
      <c r="AK159" s="73">
        <f t="shared" si="12"/>
        <v>1.133608394</v>
      </c>
      <c r="AL159" s="65"/>
      <c r="AM159" s="65"/>
      <c r="AN159" s="65"/>
      <c r="AO159" s="65"/>
      <c r="AP159" s="65"/>
      <c r="AQ159" s="65"/>
      <c r="AR159" s="65"/>
      <c r="AS159" s="68"/>
      <c r="AT159" s="69"/>
    </row>
    <row r="160">
      <c r="A160" s="70" t="str">
        <f t="shared" si="1"/>
        <v>Rim Scorer</v>
      </c>
      <c r="B160" s="71" t="s">
        <v>1615</v>
      </c>
      <c r="C160" s="71" t="str">
        <f t="shared" si="2"/>
        <v>Deandre Ayton</v>
      </c>
      <c r="D160" s="71" t="s">
        <v>1506</v>
      </c>
      <c r="E160" s="66">
        <v>0.3631</v>
      </c>
      <c r="F160" s="66">
        <v>7.88</v>
      </c>
      <c r="G160" s="66">
        <v>0.0</v>
      </c>
      <c r="H160" s="66">
        <v>4.38</v>
      </c>
      <c r="I160" s="66">
        <v>6.32</v>
      </c>
      <c r="J160" s="73">
        <f t="shared" si="3"/>
        <v>1.218457094</v>
      </c>
      <c r="K160" s="66">
        <v>0.3631</v>
      </c>
      <c r="L160" s="66">
        <v>69.4</v>
      </c>
      <c r="M160" s="73">
        <f t="shared" si="4"/>
        <v>1.065425886</v>
      </c>
      <c r="N160" s="66">
        <v>3.21</v>
      </c>
      <c r="O160" s="66">
        <v>7.45</v>
      </c>
      <c r="P160" s="73">
        <f t="shared" si="5"/>
        <v>2.01340374</v>
      </c>
      <c r="Q160" s="66">
        <v>0.4282</v>
      </c>
      <c r="R160" s="66">
        <v>43.04</v>
      </c>
      <c r="S160" s="73">
        <f t="shared" si="6"/>
        <v>1.025371189</v>
      </c>
      <c r="T160" s="66">
        <v>1.98</v>
      </c>
      <c r="U160" s="66">
        <v>3.63</v>
      </c>
      <c r="V160" s="73">
        <f t="shared" si="7"/>
        <v>2.621456816</v>
      </c>
      <c r="W160" s="66">
        <v>0.2087</v>
      </c>
      <c r="X160" s="66">
        <v>54.55</v>
      </c>
      <c r="Y160" s="73">
        <f t="shared" si="8"/>
        <v>1.452585883</v>
      </c>
      <c r="Z160" s="66">
        <v>0.0</v>
      </c>
      <c r="AA160" s="66">
        <v>0.0</v>
      </c>
      <c r="AB160" s="73">
        <f t="shared" si="9"/>
        <v>0</v>
      </c>
      <c r="AC160" s="66">
        <v>0.0</v>
      </c>
      <c r="AD160" s="66">
        <v>0.0</v>
      </c>
      <c r="AE160" s="73">
        <f t="shared" si="10"/>
        <v>0</v>
      </c>
      <c r="AF160" s="66">
        <v>0.0</v>
      </c>
      <c r="AG160" s="66">
        <v>0.0</v>
      </c>
      <c r="AH160" s="73">
        <f t="shared" si="11"/>
        <v>0</v>
      </c>
      <c r="AI160" s="66">
        <v>0.0</v>
      </c>
      <c r="AJ160" s="66">
        <v>0.0</v>
      </c>
      <c r="AK160" s="73">
        <f t="shared" si="12"/>
        <v>0</v>
      </c>
      <c r="AL160" s="65"/>
      <c r="AM160" s="65"/>
      <c r="AN160" s="65"/>
      <c r="AO160" s="65"/>
      <c r="AP160" s="65"/>
      <c r="AQ160" s="65"/>
      <c r="AR160" s="65"/>
      <c r="AS160" s="68"/>
      <c r="AT160" s="69"/>
    </row>
    <row r="161">
      <c r="A161" s="70" t="str">
        <f t="shared" si="1"/>
        <v>Rim Scorer</v>
      </c>
      <c r="B161" s="71" t="s">
        <v>1616</v>
      </c>
      <c r="C161" s="71" t="str">
        <f t="shared" si="2"/>
        <v>Kristaps Porzingis</v>
      </c>
      <c r="D161" s="71" t="s">
        <v>1451</v>
      </c>
      <c r="E161" s="66">
        <v>0.6874</v>
      </c>
      <c r="F161" s="66">
        <v>6.51</v>
      </c>
      <c r="G161" s="66">
        <v>26.98</v>
      </c>
      <c r="H161" s="66">
        <v>4.32</v>
      </c>
      <c r="I161" s="66">
        <v>5.47</v>
      </c>
      <c r="J161" s="73">
        <f t="shared" si="3"/>
        <v>1.054582326</v>
      </c>
      <c r="K161" s="66">
        <v>0.2736</v>
      </c>
      <c r="L161" s="66">
        <v>78.99</v>
      </c>
      <c r="M161" s="73">
        <f t="shared" si="4"/>
        <v>1.212651164</v>
      </c>
      <c r="N161" s="66">
        <v>2.39</v>
      </c>
      <c r="O161" s="66">
        <v>4.32</v>
      </c>
      <c r="P161" s="73">
        <f t="shared" si="5"/>
        <v>1.167503914</v>
      </c>
      <c r="Q161" s="66">
        <v>0.2161</v>
      </c>
      <c r="R161" s="66">
        <v>55.32</v>
      </c>
      <c r="S161" s="73">
        <f t="shared" si="6"/>
        <v>1.31792598</v>
      </c>
      <c r="T161" s="66">
        <v>0.78</v>
      </c>
      <c r="U161" s="66">
        <v>1.93</v>
      </c>
      <c r="V161" s="73">
        <f t="shared" si="7"/>
        <v>1.393777315</v>
      </c>
      <c r="W161" s="66">
        <v>0.0966</v>
      </c>
      <c r="X161" s="66">
        <v>40.48</v>
      </c>
      <c r="Y161" s="73">
        <f t="shared" si="8"/>
        <v>1.077922576</v>
      </c>
      <c r="Z161" s="66">
        <v>0.0</v>
      </c>
      <c r="AA161" s="66">
        <v>0.28</v>
      </c>
      <c r="AB161" s="73">
        <f t="shared" si="9"/>
        <v>0.1541414814</v>
      </c>
      <c r="AC161" s="66">
        <v>0.0138</v>
      </c>
      <c r="AD161" s="66">
        <v>0.0</v>
      </c>
      <c r="AE161" s="73">
        <f t="shared" si="10"/>
        <v>0</v>
      </c>
      <c r="AF161" s="66">
        <v>2.9</v>
      </c>
      <c r="AG161" s="66">
        <v>8.0</v>
      </c>
      <c r="AH161" s="73">
        <f t="shared" si="11"/>
        <v>1.602364295</v>
      </c>
      <c r="AI161" s="66">
        <v>0.4</v>
      </c>
      <c r="AJ161" s="66">
        <v>36.21</v>
      </c>
      <c r="AK161" s="73">
        <f t="shared" si="12"/>
        <v>1.161844323</v>
      </c>
      <c r="AL161" s="65"/>
      <c r="AM161" s="65"/>
      <c r="AN161" s="65"/>
      <c r="AO161" s="65"/>
      <c r="AP161" s="65"/>
      <c r="AQ161" s="65"/>
      <c r="AR161" s="65"/>
      <c r="AS161" s="68"/>
      <c r="AT161" s="69"/>
    </row>
    <row r="162">
      <c r="A162" s="70" t="str">
        <f t="shared" si="1"/>
        <v>PU 3PT</v>
      </c>
      <c r="B162" s="71" t="s">
        <v>1617</v>
      </c>
      <c r="C162" s="71" t="str">
        <f t="shared" si="2"/>
        <v>Sam Hauser</v>
      </c>
      <c r="D162" s="71" t="s">
        <v>1451</v>
      </c>
      <c r="E162" s="66">
        <v>0.9383</v>
      </c>
      <c r="F162" s="66">
        <v>4.73</v>
      </c>
      <c r="G162" s="66">
        <v>26.24</v>
      </c>
      <c r="H162" s="66">
        <v>0.76</v>
      </c>
      <c r="I162" s="66">
        <v>1.19</v>
      </c>
      <c r="J162" s="73">
        <f t="shared" si="3"/>
        <v>0.2294246743</v>
      </c>
      <c r="K162" s="66">
        <v>0.0812</v>
      </c>
      <c r="L162" s="66">
        <v>64.0</v>
      </c>
      <c r="M162" s="73">
        <f t="shared" si="4"/>
        <v>0.982525313</v>
      </c>
      <c r="N162" s="66">
        <v>0.43</v>
      </c>
      <c r="O162" s="66">
        <v>0.76</v>
      </c>
      <c r="P162" s="73">
        <f t="shared" si="5"/>
        <v>0.205394207</v>
      </c>
      <c r="Q162" s="66">
        <v>0.0519</v>
      </c>
      <c r="R162" s="66">
        <v>56.25</v>
      </c>
      <c r="S162" s="73">
        <f t="shared" si="6"/>
        <v>1.340082003</v>
      </c>
      <c r="T162" s="66">
        <v>0.14</v>
      </c>
      <c r="U162" s="66">
        <v>0.14</v>
      </c>
      <c r="V162" s="73">
        <f t="shared" si="7"/>
        <v>0.1011030177</v>
      </c>
      <c r="W162" s="66">
        <v>0.0097</v>
      </c>
      <c r="X162" s="66">
        <v>100.0</v>
      </c>
      <c r="Y162" s="73">
        <f t="shared" si="8"/>
        <v>2.662852214</v>
      </c>
      <c r="Z162" s="66">
        <v>1.48</v>
      </c>
      <c r="AA162" s="66">
        <v>3.15</v>
      </c>
      <c r="AB162" s="73">
        <f t="shared" si="9"/>
        <v>1.734091666</v>
      </c>
      <c r="AC162" s="66">
        <v>0.2143</v>
      </c>
      <c r="AD162" s="66">
        <v>46.97</v>
      </c>
      <c r="AE162" s="73">
        <f t="shared" si="10"/>
        <v>1.339821205</v>
      </c>
      <c r="AF162" s="66">
        <v>3.77</v>
      </c>
      <c r="AG162" s="66">
        <v>9.44</v>
      </c>
      <c r="AH162" s="73">
        <f t="shared" si="11"/>
        <v>1.890789869</v>
      </c>
      <c r="AI162" s="66">
        <v>0.6429</v>
      </c>
      <c r="AJ162" s="66">
        <v>39.9</v>
      </c>
      <c r="AK162" s="73">
        <f t="shared" si="12"/>
        <v>1.280242709</v>
      </c>
      <c r="AL162" s="65"/>
      <c r="AM162" s="65"/>
      <c r="AN162" s="65"/>
      <c r="AO162" s="65"/>
      <c r="AP162" s="65"/>
      <c r="AQ162" s="65"/>
      <c r="AR162" s="65"/>
      <c r="AS162" s="68"/>
      <c r="AT162" s="69"/>
    </row>
    <row r="163">
      <c r="A163" s="70" t="str">
        <f t="shared" si="1"/>
        <v>PU 3PT</v>
      </c>
      <c r="B163" s="71" t="s">
        <v>1618</v>
      </c>
      <c r="C163" s="71" t="str">
        <f t="shared" si="2"/>
        <v>Kyle Lowry</v>
      </c>
      <c r="D163" s="71" t="s">
        <v>1521</v>
      </c>
      <c r="E163" s="66">
        <v>0.8099</v>
      </c>
      <c r="F163" s="66">
        <v>6.86</v>
      </c>
      <c r="G163" s="66">
        <v>25.96</v>
      </c>
      <c r="H163" s="66">
        <v>0.96</v>
      </c>
      <c r="I163" s="66">
        <v>1.68</v>
      </c>
      <c r="J163" s="73">
        <f t="shared" si="3"/>
        <v>0.3238936578</v>
      </c>
      <c r="K163" s="66">
        <v>0.1446</v>
      </c>
      <c r="L163" s="66">
        <v>57.14</v>
      </c>
      <c r="M163" s="73">
        <f t="shared" si="4"/>
        <v>0.877210881</v>
      </c>
      <c r="N163" s="66">
        <v>0.62</v>
      </c>
      <c r="O163" s="66">
        <v>1.68</v>
      </c>
      <c r="P163" s="73">
        <f t="shared" si="5"/>
        <v>0.4540292997</v>
      </c>
      <c r="Q163" s="66">
        <v>0.1446</v>
      </c>
      <c r="R163" s="66">
        <v>37.14</v>
      </c>
      <c r="S163" s="73">
        <f t="shared" si="6"/>
        <v>0.8848114771</v>
      </c>
      <c r="T163" s="66">
        <v>0.38</v>
      </c>
      <c r="U163" s="66">
        <v>0.53</v>
      </c>
      <c r="V163" s="73">
        <f t="shared" si="7"/>
        <v>0.3827471384</v>
      </c>
      <c r="W163" s="66">
        <v>0.0455</v>
      </c>
      <c r="X163" s="66">
        <v>72.73</v>
      </c>
      <c r="Y163" s="73">
        <f t="shared" si="8"/>
        <v>1.936692415</v>
      </c>
      <c r="Z163" s="66">
        <v>0.77</v>
      </c>
      <c r="AA163" s="66">
        <v>1.83</v>
      </c>
      <c r="AB163" s="73">
        <f t="shared" si="9"/>
        <v>1.007424682</v>
      </c>
      <c r="AC163" s="66">
        <v>0.157</v>
      </c>
      <c r="AD163" s="66">
        <v>42.11</v>
      </c>
      <c r="AE163" s="73">
        <f t="shared" si="10"/>
        <v>1.201189502</v>
      </c>
      <c r="AF163" s="66">
        <v>2.21</v>
      </c>
      <c r="AG163" s="66">
        <v>5.91</v>
      </c>
      <c r="AH163" s="73">
        <f t="shared" si="11"/>
        <v>1.183746623</v>
      </c>
      <c r="AI163" s="66">
        <v>0.5083</v>
      </c>
      <c r="AJ163" s="66">
        <v>37.4</v>
      </c>
      <c r="AK163" s="73">
        <f t="shared" si="12"/>
        <v>1.200027001</v>
      </c>
      <c r="AL163" s="65"/>
      <c r="AM163" s="65"/>
      <c r="AN163" s="65"/>
      <c r="AO163" s="65"/>
      <c r="AP163" s="65"/>
      <c r="AQ163" s="65"/>
      <c r="AR163" s="65"/>
      <c r="AS163" s="68"/>
      <c r="AT163" s="69"/>
    </row>
    <row r="164">
      <c r="A164" s="70" t="str">
        <f t="shared" si="1"/>
        <v>PU 3PT</v>
      </c>
      <c r="B164" s="71" t="s">
        <v>1619</v>
      </c>
      <c r="C164" s="71" t="str">
        <f t="shared" si="2"/>
        <v>Georges Niang</v>
      </c>
      <c r="D164" s="71" t="s">
        <v>1474</v>
      </c>
      <c r="E164" s="66">
        <v>0.7669</v>
      </c>
      <c r="F164" s="66">
        <v>6.09</v>
      </c>
      <c r="G164" s="66">
        <v>25.14</v>
      </c>
      <c r="H164" s="66">
        <v>1.61</v>
      </c>
      <c r="I164" s="66">
        <v>2.46</v>
      </c>
      <c r="J164" s="73">
        <f t="shared" si="3"/>
        <v>0.4742728561</v>
      </c>
      <c r="K164" s="66">
        <v>0.1409</v>
      </c>
      <c r="L164" s="66">
        <v>65.38</v>
      </c>
      <c r="M164" s="73">
        <f t="shared" si="4"/>
        <v>1.003711015</v>
      </c>
      <c r="N164" s="66">
        <v>1.7</v>
      </c>
      <c r="O164" s="66">
        <v>3.64</v>
      </c>
      <c r="P164" s="73">
        <f t="shared" si="5"/>
        <v>0.9837301495</v>
      </c>
      <c r="Q164" s="66">
        <v>0.2087</v>
      </c>
      <c r="R164" s="66">
        <v>46.75</v>
      </c>
      <c r="S164" s="73">
        <f t="shared" si="6"/>
        <v>1.113757042</v>
      </c>
      <c r="T164" s="66">
        <v>0.28</v>
      </c>
      <c r="U164" s="66">
        <v>0.43</v>
      </c>
      <c r="V164" s="73">
        <f t="shared" si="7"/>
        <v>0.3105306972</v>
      </c>
      <c r="W164" s="66">
        <v>0.0244</v>
      </c>
      <c r="X164" s="66">
        <v>66.67</v>
      </c>
      <c r="Y164" s="73">
        <f t="shared" si="8"/>
        <v>1.775323571</v>
      </c>
      <c r="Z164" s="66">
        <v>0.99</v>
      </c>
      <c r="AA164" s="66">
        <v>3.45</v>
      </c>
      <c r="AB164" s="73">
        <f t="shared" si="9"/>
        <v>1.899243254</v>
      </c>
      <c r="AC164" s="66">
        <v>0.1978</v>
      </c>
      <c r="AD164" s="66">
        <v>28.77</v>
      </c>
      <c r="AE164" s="73">
        <f t="shared" si="10"/>
        <v>0.8206654473</v>
      </c>
      <c r="AF164" s="66">
        <v>2.84</v>
      </c>
      <c r="AG164" s="66">
        <v>7.48</v>
      </c>
      <c r="AH164" s="73">
        <f t="shared" si="11"/>
        <v>1.498210616</v>
      </c>
      <c r="AI164" s="66">
        <v>0.4282</v>
      </c>
      <c r="AJ164" s="66">
        <v>37.97</v>
      </c>
      <c r="AK164" s="73">
        <f t="shared" si="12"/>
        <v>1.218316182</v>
      </c>
      <c r="AL164" s="65"/>
      <c r="AM164" s="65"/>
      <c r="AN164" s="65"/>
      <c r="AO164" s="65"/>
      <c r="AP164" s="65"/>
      <c r="AQ164" s="65"/>
      <c r="AR164" s="65"/>
      <c r="AS164" s="68"/>
      <c r="AT164" s="69"/>
    </row>
    <row r="165">
      <c r="A165" s="70" t="str">
        <f t="shared" si="1"/>
        <v>Rim Scorer</v>
      </c>
      <c r="B165" s="71" t="s">
        <v>1620</v>
      </c>
      <c r="C165" s="71" t="str">
        <f t="shared" si="2"/>
        <v>Cason Wallace</v>
      </c>
      <c r="D165" s="71" t="s">
        <v>1453</v>
      </c>
      <c r="E165" s="66">
        <v>0.7809</v>
      </c>
      <c r="F165" s="66">
        <v>6.17</v>
      </c>
      <c r="G165" s="66">
        <v>24.27</v>
      </c>
      <c r="H165" s="66">
        <v>2.31</v>
      </c>
      <c r="I165" s="66">
        <v>3.11</v>
      </c>
      <c r="J165" s="73">
        <f t="shared" si="3"/>
        <v>0.5995888546</v>
      </c>
      <c r="K165" s="66">
        <v>0.2629</v>
      </c>
      <c r="L165" s="66">
        <v>74.24</v>
      </c>
      <c r="M165" s="73">
        <f t="shared" si="4"/>
        <v>1.139729363</v>
      </c>
      <c r="N165" s="66">
        <v>0.66</v>
      </c>
      <c r="O165" s="66">
        <v>1.6</v>
      </c>
      <c r="P165" s="73">
        <f t="shared" si="5"/>
        <v>0.4324088569</v>
      </c>
      <c r="Q165" s="66">
        <v>0.1355</v>
      </c>
      <c r="R165" s="66">
        <v>41.18</v>
      </c>
      <c r="S165" s="73">
        <f t="shared" si="6"/>
        <v>0.9810591445</v>
      </c>
      <c r="T165" s="66">
        <v>0.52</v>
      </c>
      <c r="U165" s="66">
        <v>0.99</v>
      </c>
      <c r="V165" s="73">
        <f t="shared" si="7"/>
        <v>0.714942768</v>
      </c>
      <c r="W165" s="66">
        <v>0.0837</v>
      </c>
      <c r="X165" s="66">
        <v>52.38</v>
      </c>
      <c r="Y165" s="73">
        <f t="shared" si="8"/>
        <v>1.39480199</v>
      </c>
      <c r="Z165" s="66">
        <v>1.6</v>
      </c>
      <c r="AA165" s="66">
        <v>3.68</v>
      </c>
      <c r="AB165" s="73">
        <f t="shared" si="9"/>
        <v>2.02585947</v>
      </c>
      <c r="AC165" s="66">
        <v>0.3108</v>
      </c>
      <c r="AD165" s="66">
        <v>43.59</v>
      </c>
      <c r="AE165" s="73">
        <f t="shared" si="10"/>
        <v>1.243406564</v>
      </c>
      <c r="AF165" s="66">
        <v>0.99</v>
      </c>
      <c r="AG165" s="66">
        <v>2.45</v>
      </c>
      <c r="AH165" s="73">
        <f t="shared" si="11"/>
        <v>0.4907240655</v>
      </c>
      <c r="AI165" s="66">
        <v>0.2072</v>
      </c>
      <c r="AJ165" s="66">
        <v>40.38</v>
      </c>
      <c r="AK165" s="73">
        <f t="shared" si="12"/>
        <v>1.295644125</v>
      </c>
      <c r="AL165" s="65"/>
      <c r="AM165" s="65"/>
      <c r="AN165" s="65"/>
      <c r="AO165" s="65"/>
      <c r="AP165" s="65"/>
      <c r="AQ165" s="65"/>
      <c r="AR165" s="65"/>
      <c r="AS165" s="68"/>
      <c r="AT165" s="69"/>
    </row>
    <row r="166">
      <c r="A166" s="70" t="str">
        <f t="shared" si="1"/>
        <v>Rim Scorer</v>
      </c>
      <c r="B166" s="71" t="s">
        <v>1621</v>
      </c>
      <c r="C166" s="71" t="str">
        <f t="shared" si="2"/>
        <v>Ivica Zubac</v>
      </c>
      <c r="D166" s="71" t="s">
        <v>1490</v>
      </c>
      <c r="E166" s="66">
        <v>0.6384</v>
      </c>
      <c r="F166" s="66">
        <v>3.32</v>
      </c>
      <c r="G166" s="66">
        <v>0.0</v>
      </c>
      <c r="H166" s="66">
        <v>6.13</v>
      </c>
      <c r="I166" s="66">
        <v>9.46</v>
      </c>
      <c r="J166" s="73">
        <f t="shared" si="3"/>
        <v>1.823829764</v>
      </c>
      <c r="K166" s="66">
        <v>0.6384</v>
      </c>
      <c r="L166" s="66">
        <v>64.8</v>
      </c>
      <c r="M166" s="73">
        <f t="shared" si="4"/>
        <v>0.9948068794</v>
      </c>
      <c r="N166" s="66">
        <v>3.52</v>
      </c>
      <c r="O166" s="66">
        <v>5.31</v>
      </c>
      <c r="P166" s="73">
        <f t="shared" si="5"/>
        <v>1.435056894</v>
      </c>
      <c r="Q166" s="66">
        <v>0.3583</v>
      </c>
      <c r="R166" s="66">
        <v>66.36</v>
      </c>
      <c r="S166" s="73">
        <f t="shared" si="6"/>
        <v>1.580939408</v>
      </c>
      <c r="T166" s="66">
        <v>0.05</v>
      </c>
      <c r="U166" s="66">
        <v>0.05</v>
      </c>
      <c r="V166" s="73">
        <f t="shared" si="7"/>
        <v>0.0361082206</v>
      </c>
      <c r="W166" s="66">
        <v>0.0033</v>
      </c>
      <c r="X166" s="66">
        <v>100.0</v>
      </c>
      <c r="Y166" s="73">
        <f t="shared" si="8"/>
        <v>2.662852214</v>
      </c>
      <c r="Z166" s="66">
        <v>0.0</v>
      </c>
      <c r="AA166" s="66">
        <v>0.0</v>
      </c>
      <c r="AB166" s="73">
        <f t="shared" si="9"/>
        <v>0</v>
      </c>
      <c r="AC166" s="66">
        <v>0.0</v>
      </c>
      <c r="AD166" s="66">
        <v>0.0</v>
      </c>
      <c r="AE166" s="73">
        <f t="shared" si="10"/>
        <v>0</v>
      </c>
      <c r="AF166" s="66">
        <v>0.0</v>
      </c>
      <c r="AG166" s="66">
        <v>0.0</v>
      </c>
      <c r="AH166" s="73">
        <f t="shared" si="11"/>
        <v>0</v>
      </c>
      <c r="AI166" s="66">
        <v>0.0</v>
      </c>
      <c r="AJ166" s="66">
        <v>0.0</v>
      </c>
      <c r="AK166" s="73">
        <f t="shared" si="12"/>
        <v>0</v>
      </c>
      <c r="AL166" s="65"/>
      <c r="AM166" s="65"/>
      <c r="AN166" s="65"/>
      <c r="AO166" s="65"/>
      <c r="AP166" s="65"/>
      <c r="AQ166" s="65"/>
      <c r="AR166" s="65"/>
      <c r="AS166" s="68"/>
      <c r="AT166" s="69"/>
    </row>
    <row r="167">
      <c r="A167" s="70" t="str">
        <f t="shared" si="1"/>
        <v>Rim Scorer</v>
      </c>
      <c r="B167" s="71" t="s">
        <v>1622</v>
      </c>
      <c r="C167" s="71" t="str">
        <f t="shared" si="2"/>
        <v>Terance Mann</v>
      </c>
      <c r="D167" s="71" t="s">
        <v>1490</v>
      </c>
      <c r="E167" s="66">
        <v>0.7757</v>
      </c>
      <c r="F167" s="66">
        <v>5.19</v>
      </c>
      <c r="G167" s="66">
        <v>24.79</v>
      </c>
      <c r="H167" s="66">
        <v>3.02</v>
      </c>
      <c r="I167" s="66">
        <v>4.04</v>
      </c>
      <c r="J167" s="73">
        <f t="shared" si="3"/>
        <v>0.7788871295</v>
      </c>
      <c r="K167" s="66">
        <v>0.3156</v>
      </c>
      <c r="L167" s="66">
        <v>74.7</v>
      </c>
      <c r="M167" s="73">
        <f t="shared" si="4"/>
        <v>1.146791264</v>
      </c>
      <c r="N167" s="66">
        <v>0.97</v>
      </c>
      <c r="O167" s="66">
        <v>2.14</v>
      </c>
      <c r="P167" s="73">
        <f t="shared" si="5"/>
        <v>0.5783468461</v>
      </c>
      <c r="Q167" s="66">
        <v>0.1673</v>
      </c>
      <c r="R167" s="66">
        <v>45.45</v>
      </c>
      <c r="S167" s="73">
        <f t="shared" si="6"/>
        <v>1.082786258</v>
      </c>
      <c r="T167" s="66">
        <v>0.15</v>
      </c>
      <c r="U167" s="66">
        <v>0.73</v>
      </c>
      <c r="V167" s="73">
        <f t="shared" si="7"/>
        <v>0.5271800208</v>
      </c>
      <c r="W167" s="66">
        <v>0.057</v>
      </c>
      <c r="X167" s="66">
        <v>20.0</v>
      </c>
      <c r="Y167" s="73">
        <f t="shared" si="8"/>
        <v>0.5325704428</v>
      </c>
      <c r="Z167" s="66">
        <v>1.07</v>
      </c>
      <c r="AA167" s="66">
        <v>3.26</v>
      </c>
      <c r="AB167" s="73">
        <f t="shared" si="9"/>
        <v>1.794647248</v>
      </c>
      <c r="AC167" s="66">
        <v>0.2548</v>
      </c>
      <c r="AD167" s="66">
        <v>32.84</v>
      </c>
      <c r="AE167" s="73">
        <f t="shared" si="10"/>
        <v>0.9367623667</v>
      </c>
      <c r="AF167" s="66">
        <v>0.68</v>
      </c>
      <c r="AG167" s="66">
        <v>2.63</v>
      </c>
      <c r="AH167" s="73">
        <f t="shared" si="11"/>
        <v>0.5267772621</v>
      </c>
      <c r="AI167" s="66">
        <v>0.2053</v>
      </c>
      <c r="AJ167" s="66">
        <v>25.93</v>
      </c>
      <c r="AK167" s="73">
        <f t="shared" si="12"/>
        <v>0.8319973295</v>
      </c>
      <c r="AL167" s="65"/>
      <c r="AM167" s="65"/>
      <c r="AN167" s="65"/>
      <c r="AO167" s="65"/>
      <c r="AP167" s="65"/>
      <c r="AQ167" s="65"/>
      <c r="AR167" s="65"/>
      <c r="AS167" s="68"/>
      <c r="AT167" s="69"/>
    </row>
    <row r="168">
      <c r="A168" s="70" t="str">
        <f t="shared" si="1"/>
        <v>Rim Scorer</v>
      </c>
      <c r="B168" s="71" t="s">
        <v>1623</v>
      </c>
      <c r="C168" s="71" t="str">
        <f t="shared" si="2"/>
        <v>Corey Kispert</v>
      </c>
      <c r="D168" s="71" t="s">
        <v>1481</v>
      </c>
      <c r="E168" s="66">
        <v>0.8731</v>
      </c>
      <c r="F168" s="66">
        <v>4.11</v>
      </c>
      <c r="G168" s="66">
        <v>26.43</v>
      </c>
      <c r="H168" s="66">
        <v>3.41</v>
      </c>
      <c r="I168" s="66">
        <v>4.51</v>
      </c>
      <c r="J168" s="73">
        <f t="shared" si="3"/>
        <v>0.8695002361</v>
      </c>
      <c r="K168" s="66">
        <v>0.2438</v>
      </c>
      <c r="L168" s="66">
        <v>75.51</v>
      </c>
      <c r="M168" s="73">
        <f t="shared" si="4"/>
        <v>1.15922635</v>
      </c>
      <c r="N168" s="66">
        <v>1.15</v>
      </c>
      <c r="O168" s="66">
        <v>2.16</v>
      </c>
      <c r="P168" s="73">
        <f t="shared" si="5"/>
        <v>0.5837519568</v>
      </c>
      <c r="Q168" s="66">
        <v>0.1169</v>
      </c>
      <c r="R168" s="66">
        <v>53.19</v>
      </c>
      <c r="S168" s="73">
        <f t="shared" si="6"/>
        <v>1.267181542</v>
      </c>
      <c r="T168" s="66">
        <v>0.09</v>
      </c>
      <c r="U168" s="66">
        <v>0.18</v>
      </c>
      <c r="V168" s="73">
        <f t="shared" si="7"/>
        <v>0.1299895942</v>
      </c>
      <c r="W168" s="66">
        <v>0.01</v>
      </c>
      <c r="X168" s="66">
        <v>50.0</v>
      </c>
      <c r="Y168" s="73">
        <f t="shared" si="8"/>
        <v>1.331426107</v>
      </c>
      <c r="Z168" s="66">
        <v>1.01</v>
      </c>
      <c r="AA168" s="66">
        <v>2.58</v>
      </c>
      <c r="AB168" s="73">
        <f t="shared" si="9"/>
        <v>1.42030365</v>
      </c>
      <c r="AC168" s="66">
        <v>0.1393</v>
      </c>
      <c r="AD168" s="66">
        <v>39.29</v>
      </c>
      <c r="AE168" s="73">
        <f t="shared" si="10"/>
        <v>1.120748885</v>
      </c>
      <c r="AF168" s="66">
        <v>3.27</v>
      </c>
      <c r="AG168" s="66">
        <v>9.07</v>
      </c>
      <c r="AH168" s="73">
        <f t="shared" si="11"/>
        <v>1.81668052</v>
      </c>
      <c r="AI168" s="66">
        <v>0.49</v>
      </c>
      <c r="AJ168" s="66">
        <v>36.04</v>
      </c>
      <c r="AK168" s="73">
        <f t="shared" si="12"/>
        <v>1.156389655</v>
      </c>
      <c r="AL168" s="65"/>
      <c r="AM168" s="65"/>
      <c r="AN168" s="65"/>
      <c r="AO168" s="65"/>
      <c r="AP168" s="65"/>
      <c r="AQ168" s="65"/>
      <c r="AR168" s="65"/>
      <c r="AS168" s="68"/>
      <c r="AT168" s="69"/>
    </row>
    <row r="169">
      <c r="A169" s="70" t="str">
        <f t="shared" si="1"/>
        <v>PU 3PT</v>
      </c>
      <c r="B169" s="71" t="s">
        <v>1624</v>
      </c>
      <c r="C169" s="71" t="str">
        <f t="shared" si="2"/>
        <v>Payton Pritchard</v>
      </c>
      <c r="D169" s="71" t="s">
        <v>1451</v>
      </c>
      <c r="E169" s="66">
        <v>0.808</v>
      </c>
      <c r="F169" s="66">
        <v>8.38</v>
      </c>
      <c r="G169" s="66">
        <v>26.13</v>
      </c>
      <c r="H169" s="66">
        <v>1.52</v>
      </c>
      <c r="I169" s="66">
        <v>2.15</v>
      </c>
      <c r="J169" s="73">
        <f t="shared" si="3"/>
        <v>0.4145067645</v>
      </c>
      <c r="K169" s="66">
        <v>0.1362</v>
      </c>
      <c r="L169" s="66">
        <v>70.45</v>
      </c>
      <c r="M169" s="73">
        <f t="shared" si="4"/>
        <v>1.081545442</v>
      </c>
      <c r="N169" s="66">
        <v>0.73</v>
      </c>
      <c r="O169" s="66">
        <v>1.76</v>
      </c>
      <c r="P169" s="73">
        <f t="shared" si="5"/>
        <v>0.4756497426</v>
      </c>
      <c r="Q169" s="66">
        <v>0.1115</v>
      </c>
      <c r="R169" s="66">
        <v>41.67</v>
      </c>
      <c r="S169" s="73">
        <f t="shared" si="6"/>
        <v>0.9927327477</v>
      </c>
      <c r="T169" s="66">
        <v>0.44</v>
      </c>
      <c r="U169" s="66">
        <v>1.27</v>
      </c>
      <c r="V169" s="73">
        <f t="shared" si="7"/>
        <v>0.9171488033</v>
      </c>
      <c r="W169" s="66">
        <v>0.0805</v>
      </c>
      <c r="X169" s="66">
        <v>34.62</v>
      </c>
      <c r="Y169" s="73">
        <f t="shared" si="8"/>
        <v>0.9218794365</v>
      </c>
      <c r="Z169" s="66">
        <v>1.17</v>
      </c>
      <c r="AA169" s="66">
        <v>2.89</v>
      </c>
      <c r="AB169" s="73">
        <f t="shared" si="9"/>
        <v>1.590960291</v>
      </c>
      <c r="AC169" s="66">
        <v>0.1827</v>
      </c>
      <c r="AD169" s="66">
        <v>40.68</v>
      </c>
      <c r="AE169" s="73">
        <f t="shared" si="10"/>
        <v>1.160398693</v>
      </c>
      <c r="AF169" s="66">
        <v>2.84</v>
      </c>
      <c r="AG169" s="66">
        <v>7.73</v>
      </c>
      <c r="AH169" s="73">
        <f t="shared" si="11"/>
        <v>1.5482845</v>
      </c>
      <c r="AI169" s="66">
        <v>0.4892</v>
      </c>
      <c r="AJ169" s="66">
        <v>36.71</v>
      </c>
      <c r="AK169" s="73">
        <f t="shared" si="12"/>
        <v>1.177887465</v>
      </c>
      <c r="AL169" s="65"/>
      <c r="AM169" s="65"/>
      <c r="AN169" s="65"/>
      <c r="AO169" s="65"/>
      <c r="AP169" s="65"/>
      <c r="AQ169" s="65"/>
      <c r="AR169" s="65"/>
      <c r="AS169" s="68"/>
      <c r="AT169" s="69"/>
    </row>
    <row r="170">
      <c r="A170" s="70" t="str">
        <f t="shared" si="1"/>
        <v>Rim Scorer</v>
      </c>
      <c r="B170" s="71" t="s">
        <v>1625</v>
      </c>
      <c r="C170" s="71" t="str">
        <f t="shared" si="2"/>
        <v>Brandin Podziemski</v>
      </c>
      <c r="D170" s="71" t="s">
        <v>1500</v>
      </c>
      <c r="E170" s="66">
        <v>0.6502</v>
      </c>
      <c r="F170" s="66">
        <v>5.64</v>
      </c>
      <c r="G170" s="66">
        <v>25.86</v>
      </c>
      <c r="H170" s="66">
        <v>2.88</v>
      </c>
      <c r="I170" s="66">
        <v>3.85</v>
      </c>
      <c r="J170" s="73">
        <f t="shared" si="3"/>
        <v>0.7422562991</v>
      </c>
      <c r="K170" s="66">
        <v>0.2477</v>
      </c>
      <c r="L170" s="66">
        <v>75.0</v>
      </c>
      <c r="M170" s="73">
        <f t="shared" si="4"/>
        <v>1.151396851</v>
      </c>
      <c r="N170" s="66">
        <v>1.92</v>
      </c>
      <c r="O170" s="66">
        <v>4.81</v>
      </c>
      <c r="P170" s="73">
        <f t="shared" si="5"/>
        <v>1.299929126</v>
      </c>
      <c r="Q170" s="66">
        <v>0.3096</v>
      </c>
      <c r="R170" s="66">
        <v>40.0</v>
      </c>
      <c r="S170" s="73">
        <f t="shared" si="6"/>
        <v>0.9529472021</v>
      </c>
      <c r="T170" s="66">
        <v>0.14</v>
      </c>
      <c r="U170" s="66">
        <v>0.63</v>
      </c>
      <c r="V170" s="73">
        <f t="shared" si="7"/>
        <v>0.4549635796</v>
      </c>
      <c r="W170" s="66">
        <v>0.0402</v>
      </c>
      <c r="X170" s="66">
        <v>23.08</v>
      </c>
      <c r="Y170" s="73">
        <f t="shared" si="8"/>
        <v>0.614586291</v>
      </c>
      <c r="Z170" s="66">
        <v>0.58</v>
      </c>
      <c r="AA170" s="66">
        <v>1.49</v>
      </c>
      <c r="AB170" s="73">
        <f t="shared" si="9"/>
        <v>0.8202528834</v>
      </c>
      <c r="AC170" s="66">
        <v>0.096</v>
      </c>
      <c r="AD170" s="66">
        <v>38.71</v>
      </c>
      <c r="AE170" s="73">
        <f t="shared" si="10"/>
        <v>1.104204361</v>
      </c>
      <c r="AF170" s="66">
        <v>1.73</v>
      </c>
      <c r="AG170" s="66">
        <v>4.76</v>
      </c>
      <c r="AH170" s="73">
        <f t="shared" si="11"/>
        <v>0.9534067558</v>
      </c>
      <c r="AI170" s="66">
        <v>0.3065</v>
      </c>
      <c r="AJ170" s="66">
        <v>36.36</v>
      </c>
      <c r="AK170" s="73">
        <f t="shared" si="12"/>
        <v>1.166657266</v>
      </c>
      <c r="AL170" s="65"/>
      <c r="AM170" s="65"/>
      <c r="AN170" s="65"/>
      <c r="AO170" s="65"/>
      <c r="AP170" s="65"/>
      <c r="AQ170" s="65"/>
      <c r="AR170" s="65"/>
      <c r="AS170" s="68"/>
      <c r="AT170" s="69"/>
    </row>
    <row r="171">
      <c r="A171" s="70" t="str">
        <f t="shared" si="1"/>
        <v>PU 3PT</v>
      </c>
      <c r="B171" s="71" t="s">
        <v>1626</v>
      </c>
      <c r="C171" s="71" t="str">
        <f t="shared" si="2"/>
        <v>Tyler Herro</v>
      </c>
      <c r="D171" s="71" t="s">
        <v>1521</v>
      </c>
      <c r="E171" s="66">
        <v>0.5641</v>
      </c>
      <c r="F171" s="66">
        <v>9.95</v>
      </c>
      <c r="G171" s="66">
        <v>25.87</v>
      </c>
      <c r="H171" s="66">
        <v>1.3</v>
      </c>
      <c r="I171" s="66">
        <v>2.89</v>
      </c>
      <c r="J171" s="73">
        <f t="shared" si="3"/>
        <v>0.557174209</v>
      </c>
      <c r="K171" s="66">
        <v>0.1099</v>
      </c>
      <c r="L171" s="66">
        <v>45.0</v>
      </c>
      <c r="M171" s="73">
        <f t="shared" si="4"/>
        <v>0.6908381107</v>
      </c>
      <c r="N171" s="66">
        <v>3.66</v>
      </c>
      <c r="O171" s="66">
        <v>7.62</v>
      </c>
      <c r="P171" s="73">
        <f t="shared" si="5"/>
        <v>2.059347181</v>
      </c>
      <c r="Q171" s="66">
        <v>0.2894</v>
      </c>
      <c r="R171" s="66">
        <v>48.1</v>
      </c>
      <c r="S171" s="73">
        <f t="shared" si="6"/>
        <v>1.14591901</v>
      </c>
      <c r="T171" s="66">
        <v>1.49</v>
      </c>
      <c r="U171" s="66">
        <v>3.86</v>
      </c>
      <c r="V171" s="73">
        <f t="shared" si="7"/>
        <v>2.787554631</v>
      </c>
      <c r="W171" s="66">
        <v>0.1465</v>
      </c>
      <c r="X171" s="66">
        <v>38.75</v>
      </c>
      <c r="Y171" s="73">
        <f t="shared" si="8"/>
        <v>1.031855233</v>
      </c>
      <c r="Z171" s="66">
        <v>0.63</v>
      </c>
      <c r="AA171" s="66">
        <v>1.59</v>
      </c>
      <c r="AB171" s="73">
        <f t="shared" si="9"/>
        <v>0.8753034125</v>
      </c>
      <c r="AC171" s="66">
        <v>0.0604</v>
      </c>
      <c r="AD171" s="66">
        <v>39.39</v>
      </c>
      <c r="AE171" s="73">
        <f t="shared" si="10"/>
        <v>1.123601389</v>
      </c>
      <c r="AF171" s="66">
        <v>4.19</v>
      </c>
      <c r="AG171" s="66">
        <v>10.37</v>
      </c>
      <c r="AH171" s="73">
        <f t="shared" si="11"/>
        <v>2.077064718</v>
      </c>
      <c r="AI171" s="66">
        <v>0.3938</v>
      </c>
      <c r="AJ171" s="66">
        <v>40.47</v>
      </c>
      <c r="AK171" s="73">
        <f t="shared" si="12"/>
        <v>1.298531891</v>
      </c>
      <c r="AL171" s="65"/>
      <c r="AM171" s="65"/>
      <c r="AN171" s="65"/>
      <c r="AO171" s="65"/>
      <c r="AP171" s="65"/>
      <c r="AQ171" s="65"/>
      <c r="AR171" s="65"/>
      <c r="AS171" s="68"/>
      <c r="AT171" s="69"/>
    </row>
    <row r="172">
      <c r="A172" s="70" t="str">
        <f t="shared" si="1"/>
        <v>Rim Scorer</v>
      </c>
      <c r="B172" s="71" t="s">
        <v>1627</v>
      </c>
      <c r="C172" s="71" t="str">
        <f t="shared" si="2"/>
        <v>Kelly Oubre Jr.</v>
      </c>
      <c r="D172" s="71" t="s">
        <v>1455</v>
      </c>
      <c r="E172" s="66">
        <v>0.7964</v>
      </c>
      <c r="F172" s="66">
        <v>4.03</v>
      </c>
      <c r="G172" s="66">
        <v>25.49</v>
      </c>
      <c r="H172" s="66">
        <v>4.78</v>
      </c>
      <c r="I172" s="66">
        <v>7.2</v>
      </c>
      <c r="J172" s="73">
        <f t="shared" si="3"/>
        <v>1.388115676</v>
      </c>
      <c r="K172" s="66">
        <v>0.384</v>
      </c>
      <c r="L172" s="66">
        <v>66.44</v>
      </c>
      <c r="M172" s="73">
        <f t="shared" si="4"/>
        <v>1.019984091</v>
      </c>
      <c r="N172" s="66">
        <v>1.16</v>
      </c>
      <c r="O172" s="66">
        <v>3.38</v>
      </c>
      <c r="P172" s="73">
        <f t="shared" si="5"/>
        <v>0.9134637102</v>
      </c>
      <c r="Q172" s="66">
        <v>0.1804</v>
      </c>
      <c r="R172" s="66">
        <v>34.29</v>
      </c>
      <c r="S172" s="73">
        <f t="shared" si="6"/>
        <v>0.816913989</v>
      </c>
      <c r="T172" s="66">
        <v>0.19</v>
      </c>
      <c r="U172" s="66">
        <v>0.43</v>
      </c>
      <c r="V172" s="73">
        <f t="shared" si="7"/>
        <v>0.3105306972</v>
      </c>
      <c r="W172" s="66">
        <v>0.0232</v>
      </c>
      <c r="X172" s="66">
        <v>44.44</v>
      </c>
      <c r="Y172" s="73">
        <f t="shared" si="8"/>
        <v>1.183371524</v>
      </c>
      <c r="Z172" s="66">
        <v>0.87</v>
      </c>
      <c r="AA172" s="66">
        <v>2.32</v>
      </c>
      <c r="AB172" s="73">
        <f t="shared" si="9"/>
        <v>1.277172275</v>
      </c>
      <c r="AC172" s="66">
        <v>0.1237</v>
      </c>
      <c r="AD172" s="66">
        <v>37.5</v>
      </c>
      <c r="AE172" s="73">
        <f t="shared" si="10"/>
        <v>1.069689061</v>
      </c>
      <c r="AF172" s="66">
        <v>1.69</v>
      </c>
      <c r="AG172" s="66">
        <v>5.41</v>
      </c>
      <c r="AH172" s="73">
        <f t="shared" si="11"/>
        <v>1.083598855</v>
      </c>
      <c r="AI172" s="66">
        <v>0.2887</v>
      </c>
      <c r="AJ172" s="66">
        <v>31.25</v>
      </c>
      <c r="AK172" s="73">
        <f t="shared" si="12"/>
        <v>1.002696357</v>
      </c>
      <c r="AL172" s="65"/>
      <c r="AM172" s="65"/>
      <c r="AN172" s="65"/>
      <c r="AO172" s="65"/>
      <c r="AP172" s="65"/>
      <c r="AQ172" s="65"/>
      <c r="AR172" s="65"/>
      <c r="AS172" s="68"/>
      <c r="AT172" s="69"/>
    </row>
    <row r="173">
      <c r="A173" s="70" t="str">
        <f t="shared" si="1"/>
        <v>PU 3PT</v>
      </c>
      <c r="B173" s="71" t="s">
        <v>1628</v>
      </c>
      <c r="C173" s="71" t="str">
        <f t="shared" si="2"/>
        <v>Josh Richardson</v>
      </c>
      <c r="D173" s="71" t="s">
        <v>1521</v>
      </c>
      <c r="E173" s="66">
        <v>0.7044</v>
      </c>
      <c r="F173" s="66">
        <v>8.52</v>
      </c>
      <c r="G173" s="66">
        <v>25.65</v>
      </c>
      <c r="H173" s="66">
        <v>1.63</v>
      </c>
      <c r="I173" s="66">
        <v>2.52</v>
      </c>
      <c r="J173" s="73">
        <f t="shared" si="3"/>
        <v>0.4858404867</v>
      </c>
      <c r="K173" s="66">
        <v>0.1604</v>
      </c>
      <c r="L173" s="66">
        <v>64.71</v>
      </c>
      <c r="M173" s="73">
        <f t="shared" si="4"/>
        <v>0.9934252032</v>
      </c>
      <c r="N173" s="66">
        <v>1.53</v>
      </c>
      <c r="O173" s="66">
        <v>2.81</v>
      </c>
      <c r="P173" s="73">
        <f t="shared" si="5"/>
        <v>0.7594180549</v>
      </c>
      <c r="Q173" s="66">
        <v>0.1792</v>
      </c>
      <c r="R173" s="66">
        <v>54.39</v>
      </c>
      <c r="S173" s="73">
        <f t="shared" si="6"/>
        <v>1.295769958</v>
      </c>
      <c r="T173" s="66">
        <v>0.79</v>
      </c>
      <c r="U173" s="66">
        <v>1.83</v>
      </c>
      <c r="V173" s="73">
        <f t="shared" si="7"/>
        <v>1.321560874</v>
      </c>
      <c r="W173" s="66">
        <v>0.1164</v>
      </c>
      <c r="X173" s="66">
        <v>43.24</v>
      </c>
      <c r="Y173" s="73">
        <f t="shared" si="8"/>
        <v>1.151417297</v>
      </c>
      <c r="Z173" s="66">
        <v>0.69</v>
      </c>
      <c r="AA173" s="66">
        <v>1.97</v>
      </c>
      <c r="AB173" s="73">
        <f t="shared" si="9"/>
        <v>1.084495423</v>
      </c>
      <c r="AC173" s="66">
        <v>0.1258</v>
      </c>
      <c r="AD173" s="66">
        <v>35.0</v>
      </c>
      <c r="AE173" s="73">
        <f t="shared" si="10"/>
        <v>0.9983764566</v>
      </c>
      <c r="AF173" s="66">
        <v>2.27</v>
      </c>
      <c r="AG173" s="66">
        <v>6.56</v>
      </c>
      <c r="AH173" s="73">
        <f t="shared" si="11"/>
        <v>1.313938722</v>
      </c>
      <c r="AI173" s="66">
        <v>0.4182</v>
      </c>
      <c r="AJ173" s="66">
        <v>34.59</v>
      </c>
      <c r="AK173" s="73">
        <f t="shared" si="12"/>
        <v>1.109864544</v>
      </c>
      <c r="AL173" s="65"/>
      <c r="AM173" s="65"/>
      <c r="AN173" s="65"/>
      <c r="AO173" s="65"/>
      <c r="AP173" s="65"/>
      <c r="AQ173" s="65"/>
      <c r="AR173" s="65"/>
      <c r="AS173" s="68"/>
      <c r="AT173" s="69"/>
    </row>
    <row r="174">
      <c r="A174" s="70" t="str">
        <f t="shared" si="1"/>
        <v>Rim Scorer</v>
      </c>
      <c r="B174" s="71" t="s">
        <v>1629</v>
      </c>
      <c r="C174" s="71" t="str">
        <f t="shared" si="2"/>
        <v>Isaac Okoro</v>
      </c>
      <c r="D174" s="71" t="s">
        <v>1474</v>
      </c>
      <c r="E174" s="66">
        <v>0.8589</v>
      </c>
      <c r="F174" s="66">
        <v>2.64</v>
      </c>
      <c r="G174" s="66">
        <v>24.27</v>
      </c>
      <c r="H174" s="66">
        <v>3.53</v>
      </c>
      <c r="I174" s="66">
        <v>5.91</v>
      </c>
      <c r="J174" s="73">
        <f t="shared" si="3"/>
        <v>1.139411618</v>
      </c>
      <c r="K174" s="66">
        <v>0.4798</v>
      </c>
      <c r="L174" s="66">
        <v>59.66</v>
      </c>
      <c r="M174" s="73">
        <f t="shared" si="4"/>
        <v>0.9158978152</v>
      </c>
      <c r="N174" s="66">
        <v>0.75</v>
      </c>
      <c r="O174" s="66">
        <v>1.64</v>
      </c>
      <c r="P174" s="73">
        <f t="shared" si="5"/>
        <v>0.4432190783</v>
      </c>
      <c r="Q174" s="66">
        <v>0.1331</v>
      </c>
      <c r="R174" s="66">
        <v>45.45</v>
      </c>
      <c r="S174" s="73">
        <f t="shared" si="6"/>
        <v>1.082786258</v>
      </c>
      <c r="T174" s="66">
        <v>0.05</v>
      </c>
      <c r="U174" s="66">
        <v>0.1</v>
      </c>
      <c r="V174" s="73">
        <f t="shared" si="7"/>
        <v>0.07221644121</v>
      </c>
      <c r="W174" s="66">
        <v>0.0081</v>
      </c>
      <c r="X174" s="66">
        <v>50.0</v>
      </c>
      <c r="Y174" s="73">
        <f t="shared" si="8"/>
        <v>1.331426107</v>
      </c>
      <c r="Z174" s="66">
        <v>1.19</v>
      </c>
      <c r="AA174" s="66">
        <v>3.13</v>
      </c>
      <c r="AB174" s="73">
        <f t="shared" si="9"/>
        <v>1.72308156</v>
      </c>
      <c r="AC174" s="66">
        <v>0.254</v>
      </c>
      <c r="AD174" s="66">
        <v>38.1</v>
      </c>
      <c r="AE174" s="73">
        <f t="shared" si="10"/>
        <v>1.086804086</v>
      </c>
      <c r="AF174" s="66">
        <v>0.55</v>
      </c>
      <c r="AG174" s="66">
        <v>1.54</v>
      </c>
      <c r="AH174" s="73">
        <f t="shared" si="11"/>
        <v>0.3084551269</v>
      </c>
      <c r="AI174" s="66">
        <v>0.125</v>
      </c>
      <c r="AJ174" s="66">
        <v>35.48</v>
      </c>
      <c r="AK174" s="73">
        <f t="shared" si="12"/>
        <v>1.138421336</v>
      </c>
      <c r="AL174" s="65"/>
      <c r="AM174" s="65"/>
      <c r="AN174" s="65"/>
      <c r="AO174" s="65"/>
      <c r="AP174" s="65"/>
      <c r="AQ174" s="65"/>
      <c r="AR174" s="65"/>
      <c r="AS174" s="68"/>
      <c r="AT174" s="69"/>
    </row>
    <row r="175">
      <c r="A175" s="70" t="str">
        <f t="shared" si="1"/>
        <v>Rim Scorer</v>
      </c>
      <c r="B175" s="71" t="s">
        <v>1630</v>
      </c>
      <c r="C175" s="71" t="str">
        <f t="shared" si="2"/>
        <v>Ochai Agbaji</v>
      </c>
      <c r="D175" s="71" t="s">
        <v>1534</v>
      </c>
      <c r="E175" s="66">
        <v>0.83</v>
      </c>
      <c r="F175" s="66">
        <v>4.31</v>
      </c>
      <c r="G175" s="66">
        <v>24.59</v>
      </c>
      <c r="H175" s="66">
        <v>2.25</v>
      </c>
      <c r="I175" s="66">
        <v>3.18</v>
      </c>
      <c r="J175" s="73">
        <f t="shared" si="3"/>
        <v>0.6130844237</v>
      </c>
      <c r="K175" s="66">
        <v>0.2632</v>
      </c>
      <c r="L175" s="66">
        <v>70.77</v>
      </c>
      <c r="M175" s="73">
        <f t="shared" si="4"/>
        <v>1.086458069</v>
      </c>
      <c r="N175" s="66">
        <v>0.49</v>
      </c>
      <c r="O175" s="66">
        <v>1.76</v>
      </c>
      <c r="P175" s="73">
        <f t="shared" si="5"/>
        <v>0.4756497426</v>
      </c>
      <c r="Q175" s="66">
        <v>0.1457</v>
      </c>
      <c r="R175" s="66">
        <v>27.78</v>
      </c>
      <c r="S175" s="73">
        <f t="shared" si="6"/>
        <v>0.6618218318</v>
      </c>
      <c r="T175" s="66">
        <v>0.15</v>
      </c>
      <c r="U175" s="66">
        <v>0.29</v>
      </c>
      <c r="V175" s="73">
        <f t="shared" si="7"/>
        <v>0.2094276795</v>
      </c>
      <c r="W175" s="66">
        <v>0.0243</v>
      </c>
      <c r="X175" s="66">
        <v>50.0</v>
      </c>
      <c r="Y175" s="73">
        <f t="shared" si="8"/>
        <v>1.331426107</v>
      </c>
      <c r="Z175" s="66">
        <v>1.37</v>
      </c>
      <c r="AA175" s="66">
        <v>3.23</v>
      </c>
      <c r="AB175" s="73">
        <f t="shared" si="9"/>
        <v>1.77813209</v>
      </c>
      <c r="AC175" s="66">
        <v>0.2672</v>
      </c>
      <c r="AD175" s="66">
        <v>42.42</v>
      </c>
      <c r="AE175" s="73">
        <f t="shared" si="10"/>
        <v>1.210032265</v>
      </c>
      <c r="AF175" s="66">
        <v>0.88</v>
      </c>
      <c r="AG175" s="66">
        <v>3.62</v>
      </c>
      <c r="AH175" s="73">
        <f t="shared" si="11"/>
        <v>0.7250698437</v>
      </c>
      <c r="AI175" s="66">
        <v>0.2996</v>
      </c>
      <c r="AJ175" s="66">
        <v>24.32</v>
      </c>
      <c r="AK175" s="73">
        <f t="shared" si="12"/>
        <v>0.7803384132</v>
      </c>
      <c r="AL175" s="65"/>
      <c r="AM175" s="65"/>
      <c r="AN175" s="65"/>
      <c r="AO175" s="65"/>
      <c r="AP175" s="65"/>
      <c r="AQ175" s="65"/>
      <c r="AR175" s="65"/>
      <c r="AS175" s="68"/>
      <c r="AT175" s="69"/>
    </row>
    <row r="176">
      <c r="A176" s="70" t="str">
        <f t="shared" si="1"/>
        <v>Rim Scorer</v>
      </c>
      <c r="B176" s="71" t="s">
        <v>1631</v>
      </c>
      <c r="C176" s="71" t="str">
        <f t="shared" si="2"/>
        <v>Jalen Duren</v>
      </c>
      <c r="D176" s="71" t="s">
        <v>1528</v>
      </c>
      <c r="E176" s="66">
        <v>0.7013</v>
      </c>
      <c r="F176" s="66">
        <v>3.64</v>
      </c>
      <c r="G176" s="66">
        <v>26.25</v>
      </c>
      <c r="H176" s="66">
        <v>8.02</v>
      </c>
      <c r="I176" s="66">
        <v>10.74</v>
      </c>
      <c r="J176" s="73">
        <f t="shared" si="3"/>
        <v>2.070605884</v>
      </c>
      <c r="K176" s="66">
        <v>0.695</v>
      </c>
      <c r="L176" s="66">
        <v>74.66</v>
      </c>
      <c r="M176" s="73">
        <f t="shared" si="4"/>
        <v>1.146177185</v>
      </c>
      <c r="N176" s="66">
        <v>1.9</v>
      </c>
      <c r="O176" s="66">
        <v>4.28</v>
      </c>
      <c r="P176" s="73">
        <f t="shared" si="5"/>
        <v>1.156693692</v>
      </c>
      <c r="Q176" s="66">
        <v>0.2767</v>
      </c>
      <c r="R176" s="66">
        <v>44.32</v>
      </c>
      <c r="S176" s="73">
        <f t="shared" si="6"/>
        <v>1.0558655</v>
      </c>
      <c r="T176" s="66">
        <v>0.0</v>
      </c>
      <c r="U176" s="66">
        <v>0.34</v>
      </c>
      <c r="V176" s="73">
        <f t="shared" si="7"/>
        <v>0.2455359001</v>
      </c>
      <c r="W176" s="66">
        <v>0.022</v>
      </c>
      <c r="X176" s="66">
        <v>0.0</v>
      </c>
      <c r="Y176" s="73">
        <f t="shared" si="8"/>
        <v>0</v>
      </c>
      <c r="Z176" s="66">
        <v>0.0</v>
      </c>
      <c r="AA176" s="66">
        <v>0.0</v>
      </c>
      <c r="AB176" s="73">
        <f t="shared" si="9"/>
        <v>0</v>
      </c>
      <c r="AC176" s="66">
        <v>0.0</v>
      </c>
      <c r="AD176" s="66">
        <v>0.0</v>
      </c>
      <c r="AE176" s="73">
        <f t="shared" si="10"/>
        <v>0</v>
      </c>
      <c r="AF176" s="66">
        <v>0.0</v>
      </c>
      <c r="AG176" s="66">
        <v>0.1</v>
      </c>
      <c r="AH176" s="73">
        <f t="shared" si="11"/>
        <v>0.02002955369</v>
      </c>
      <c r="AI176" s="66">
        <v>0.0063</v>
      </c>
      <c r="AJ176" s="66">
        <v>0.0</v>
      </c>
      <c r="AK176" s="73">
        <f t="shared" si="12"/>
        <v>0</v>
      </c>
      <c r="AL176" s="65"/>
      <c r="AM176" s="65"/>
      <c r="AN176" s="65"/>
      <c r="AO176" s="65"/>
      <c r="AP176" s="65"/>
      <c r="AQ176" s="65"/>
      <c r="AR176" s="65"/>
      <c r="AS176" s="68"/>
      <c r="AT176" s="69"/>
    </row>
    <row r="177">
      <c r="A177" s="70" t="str">
        <f t="shared" si="1"/>
        <v>Rim Scorer</v>
      </c>
      <c r="B177" s="71" t="s">
        <v>1632</v>
      </c>
      <c r="C177" s="71" t="str">
        <f t="shared" si="2"/>
        <v>Kelly Olynyk</v>
      </c>
      <c r="D177" s="71" t="s">
        <v>1534</v>
      </c>
      <c r="E177" s="66">
        <v>0.7247</v>
      </c>
      <c r="F177" s="66">
        <v>5.56</v>
      </c>
      <c r="G177" s="66">
        <v>25.61</v>
      </c>
      <c r="H177" s="66">
        <v>3.62</v>
      </c>
      <c r="I177" s="66">
        <v>4.75</v>
      </c>
      <c r="J177" s="73">
        <f t="shared" si="3"/>
        <v>0.9157707587</v>
      </c>
      <c r="K177" s="66">
        <v>0.3927</v>
      </c>
      <c r="L177" s="66">
        <v>76.29</v>
      </c>
      <c r="M177" s="73">
        <f t="shared" si="4"/>
        <v>1.171200877</v>
      </c>
      <c r="N177" s="66">
        <v>1.17</v>
      </c>
      <c r="O177" s="66">
        <v>2.5</v>
      </c>
      <c r="P177" s="73">
        <f t="shared" si="5"/>
        <v>0.6756388389</v>
      </c>
      <c r="Q177" s="66">
        <v>0.2065</v>
      </c>
      <c r="R177" s="66">
        <v>47.06</v>
      </c>
      <c r="S177" s="73">
        <f t="shared" si="6"/>
        <v>1.121142383</v>
      </c>
      <c r="T177" s="66">
        <v>0.29</v>
      </c>
      <c r="U177" s="66">
        <v>0.83</v>
      </c>
      <c r="V177" s="73">
        <f t="shared" si="7"/>
        <v>0.599396462</v>
      </c>
      <c r="W177" s="66">
        <v>0.0688</v>
      </c>
      <c r="X177" s="66">
        <v>35.29</v>
      </c>
      <c r="Y177" s="73">
        <f t="shared" si="8"/>
        <v>0.9397205463</v>
      </c>
      <c r="Z177" s="66">
        <v>0.24</v>
      </c>
      <c r="AA177" s="66">
        <v>0.78</v>
      </c>
      <c r="AB177" s="73">
        <f t="shared" si="9"/>
        <v>0.4293941269</v>
      </c>
      <c r="AC177" s="66">
        <v>0.0648</v>
      </c>
      <c r="AD177" s="66">
        <v>31.25</v>
      </c>
      <c r="AE177" s="73">
        <f t="shared" si="10"/>
        <v>0.8914075505</v>
      </c>
      <c r="AF177" s="66">
        <v>1.47</v>
      </c>
      <c r="AG177" s="66">
        <v>3.23</v>
      </c>
      <c r="AH177" s="73">
        <f t="shared" si="11"/>
        <v>0.6469545843</v>
      </c>
      <c r="AI177" s="66">
        <v>0.2672</v>
      </c>
      <c r="AJ177" s="66">
        <v>45.45</v>
      </c>
      <c r="AK177" s="73">
        <f t="shared" si="12"/>
        <v>1.458321582</v>
      </c>
      <c r="AL177" s="65"/>
      <c r="AM177" s="65"/>
      <c r="AN177" s="65"/>
      <c r="AO177" s="65"/>
      <c r="AP177" s="65"/>
      <c r="AQ177" s="65"/>
      <c r="AR177" s="65"/>
      <c r="AS177" s="68"/>
      <c r="AT177" s="69"/>
    </row>
    <row r="178">
      <c r="A178" s="70" t="str">
        <f t="shared" si="1"/>
        <v>Mid Range Weirdo</v>
      </c>
      <c r="B178" s="71" t="s">
        <v>1633</v>
      </c>
      <c r="C178" s="71" t="str">
        <f t="shared" si="2"/>
        <v>Killian Hayes</v>
      </c>
      <c r="D178" s="71" t="s">
        <v>1528</v>
      </c>
      <c r="E178" s="66">
        <v>0.3406</v>
      </c>
      <c r="F178" s="66">
        <v>11.0</v>
      </c>
      <c r="G178" s="66">
        <v>25.1</v>
      </c>
      <c r="H178" s="66">
        <v>0.83</v>
      </c>
      <c r="I178" s="66">
        <v>1.18</v>
      </c>
      <c r="J178" s="73">
        <f t="shared" si="3"/>
        <v>0.2274967358</v>
      </c>
      <c r="K178" s="66">
        <v>0.087</v>
      </c>
      <c r="L178" s="66">
        <v>70.83</v>
      </c>
      <c r="M178" s="73">
        <f t="shared" si="4"/>
        <v>1.087379186</v>
      </c>
      <c r="N178" s="66">
        <v>2.65</v>
      </c>
      <c r="O178" s="66">
        <v>5.94</v>
      </c>
      <c r="P178" s="73">
        <f t="shared" si="5"/>
        <v>1.605317881</v>
      </c>
      <c r="Q178" s="66">
        <v>0.4384</v>
      </c>
      <c r="R178" s="66">
        <v>44.63</v>
      </c>
      <c r="S178" s="73">
        <f t="shared" si="6"/>
        <v>1.063250841</v>
      </c>
      <c r="T178" s="66">
        <v>1.13</v>
      </c>
      <c r="U178" s="66">
        <v>2.99</v>
      </c>
      <c r="V178" s="73">
        <f t="shared" si="7"/>
        <v>2.159271592</v>
      </c>
      <c r="W178" s="66">
        <v>0.221</v>
      </c>
      <c r="X178" s="66">
        <v>37.7</v>
      </c>
      <c r="Y178" s="73">
        <f t="shared" si="8"/>
        <v>1.003895285</v>
      </c>
      <c r="Z178" s="66">
        <v>0.39</v>
      </c>
      <c r="AA178" s="66">
        <v>1.03</v>
      </c>
      <c r="AB178" s="73">
        <f t="shared" si="9"/>
        <v>0.5670204496</v>
      </c>
      <c r="AC178" s="66">
        <v>0.0761</v>
      </c>
      <c r="AD178" s="66">
        <v>38.1</v>
      </c>
      <c r="AE178" s="73">
        <f t="shared" si="10"/>
        <v>1.086804086</v>
      </c>
      <c r="AF178" s="66">
        <v>0.59</v>
      </c>
      <c r="AG178" s="66">
        <v>2.41</v>
      </c>
      <c r="AH178" s="73">
        <f t="shared" si="11"/>
        <v>0.482712244</v>
      </c>
      <c r="AI178" s="66">
        <v>0.1775</v>
      </c>
      <c r="AJ178" s="66">
        <v>24.49</v>
      </c>
      <c r="AK178" s="73">
        <f t="shared" si="12"/>
        <v>0.7857930814</v>
      </c>
      <c r="AL178" s="65"/>
      <c r="AM178" s="65"/>
      <c r="AN178" s="65"/>
      <c r="AO178" s="65"/>
      <c r="AP178" s="65"/>
      <c r="AQ178" s="65"/>
      <c r="AR178" s="65"/>
      <c r="AS178" s="68"/>
      <c r="AT178" s="69"/>
    </row>
    <row r="179">
      <c r="A179" s="70" t="str">
        <f t="shared" si="1"/>
        <v>Rim Scorer</v>
      </c>
      <c r="B179" s="71" t="s">
        <v>1634</v>
      </c>
      <c r="C179" s="71" t="str">
        <f t="shared" si="2"/>
        <v>Josh Green</v>
      </c>
      <c r="D179" s="71" t="s">
        <v>1476</v>
      </c>
      <c r="E179" s="66">
        <v>0.8089</v>
      </c>
      <c r="F179" s="66">
        <v>5.0</v>
      </c>
      <c r="G179" s="66">
        <v>24.32</v>
      </c>
      <c r="H179" s="66">
        <v>2.54</v>
      </c>
      <c r="I179" s="66">
        <v>3.69</v>
      </c>
      <c r="J179" s="73">
        <f t="shared" si="3"/>
        <v>0.7114092841</v>
      </c>
      <c r="K179" s="66">
        <v>0.3008</v>
      </c>
      <c r="L179" s="66">
        <v>68.92</v>
      </c>
      <c r="M179" s="73">
        <f t="shared" si="4"/>
        <v>1.058056946</v>
      </c>
      <c r="N179" s="66">
        <v>0.45</v>
      </c>
      <c r="O179" s="66">
        <v>1.74</v>
      </c>
      <c r="P179" s="73">
        <f t="shared" si="5"/>
        <v>0.4702446319</v>
      </c>
      <c r="Q179" s="66">
        <v>0.1423</v>
      </c>
      <c r="R179" s="66">
        <v>25.71</v>
      </c>
      <c r="S179" s="73">
        <f t="shared" si="6"/>
        <v>0.6125068141</v>
      </c>
      <c r="T179" s="66">
        <v>0.35</v>
      </c>
      <c r="U179" s="66">
        <v>0.6</v>
      </c>
      <c r="V179" s="73">
        <f t="shared" si="7"/>
        <v>0.4332986472</v>
      </c>
      <c r="W179" s="66">
        <v>0.0488</v>
      </c>
      <c r="X179" s="66">
        <v>58.33</v>
      </c>
      <c r="Y179" s="73">
        <f t="shared" si="8"/>
        <v>1.553241696</v>
      </c>
      <c r="Z179" s="66">
        <v>1.49</v>
      </c>
      <c r="AA179" s="66">
        <v>3.69</v>
      </c>
      <c r="AB179" s="73">
        <f t="shared" si="9"/>
        <v>2.031364523</v>
      </c>
      <c r="AC179" s="66">
        <v>0.3008</v>
      </c>
      <c r="AD179" s="66">
        <v>40.54</v>
      </c>
      <c r="AE179" s="73">
        <f t="shared" si="10"/>
        <v>1.156405187</v>
      </c>
      <c r="AF179" s="66">
        <v>1.0</v>
      </c>
      <c r="AG179" s="66">
        <v>2.54</v>
      </c>
      <c r="AH179" s="73">
        <f t="shared" si="11"/>
        <v>0.5087506638</v>
      </c>
      <c r="AI179" s="66">
        <v>0.2073</v>
      </c>
      <c r="AJ179" s="66">
        <v>39.22</v>
      </c>
      <c r="AK179" s="73">
        <f t="shared" si="12"/>
        <v>1.258424036</v>
      </c>
      <c r="AL179" s="65"/>
      <c r="AM179" s="65"/>
      <c r="AN179" s="65"/>
      <c r="AO179" s="65"/>
      <c r="AP179" s="65"/>
      <c r="AQ179" s="65"/>
      <c r="AR179" s="65"/>
      <c r="AS179" s="68"/>
      <c r="AT179" s="69"/>
    </row>
    <row r="180">
      <c r="A180" s="70" t="str">
        <f t="shared" si="1"/>
        <v>Rim Scorer</v>
      </c>
      <c r="B180" s="71" t="s">
        <v>1635</v>
      </c>
      <c r="C180" s="71" t="str">
        <f t="shared" si="2"/>
        <v>Jakob Poeltl</v>
      </c>
      <c r="D180" s="71" t="s">
        <v>1439</v>
      </c>
      <c r="E180" s="66">
        <v>0.6324</v>
      </c>
      <c r="F180" s="66">
        <v>3.8</v>
      </c>
      <c r="G180" s="66">
        <v>0.0</v>
      </c>
      <c r="H180" s="66">
        <v>6.33</v>
      </c>
      <c r="I180" s="66">
        <v>8.03</v>
      </c>
      <c r="J180" s="73">
        <f t="shared" si="3"/>
        <v>1.548134567</v>
      </c>
      <c r="K180" s="66">
        <v>0.6324</v>
      </c>
      <c r="L180" s="66">
        <v>78.75</v>
      </c>
      <c r="M180" s="73">
        <f t="shared" si="4"/>
        <v>1.208966694</v>
      </c>
      <c r="N180" s="66">
        <v>2.36</v>
      </c>
      <c r="O180" s="66">
        <v>4.62</v>
      </c>
      <c r="P180" s="73">
        <f t="shared" si="5"/>
        <v>1.248580574</v>
      </c>
      <c r="Q180" s="66">
        <v>0.3636</v>
      </c>
      <c r="R180" s="66">
        <v>51.09</v>
      </c>
      <c r="S180" s="73">
        <f t="shared" si="6"/>
        <v>1.217151814</v>
      </c>
      <c r="T180" s="66">
        <v>0.0</v>
      </c>
      <c r="U180" s="66">
        <v>0.05</v>
      </c>
      <c r="V180" s="73">
        <f t="shared" si="7"/>
        <v>0.0361082206</v>
      </c>
      <c r="W180" s="66">
        <v>0.004</v>
      </c>
      <c r="X180" s="66">
        <v>0.0</v>
      </c>
      <c r="Y180" s="73">
        <f t="shared" si="8"/>
        <v>0</v>
      </c>
      <c r="Z180" s="66">
        <v>0.0</v>
      </c>
      <c r="AA180" s="66">
        <v>0.0</v>
      </c>
      <c r="AB180" s="73">
        <f t="shared" si="9"/>
        <v>0</v>
      </c>
      <c r="AC180" s="66">
        <v>0.0</v>
      </c>
      <c r="AD180" s="66">
        <v>0.0</v>
      </c>
      <c r="AE180" s="73">
        <f t="shared" si="10"/>
        <v>0</v>
      </c>
      <c r="AF180" s="66">
        <v>0.0</v>
      </c>
      <c r="AG180" s="66">
        <v>0.0</v>
      </c>
      <c r="AH180" s="73">
        <f t="shared" si="11"/>
        <v>0</v>
      </c>
      <c r="AI180" s="66">
        <v>0.0</v>
      </c>
      <c r="AJ180" s="66">
        <v>0.0</v>
      </c>
      <c r="AK180" s="73">
        <f t="shared" si="12"/>
        <v>0</v>
      </c>
      <c r="AL180" s="65"/>
      <c r="AM180" s="65"/>
      <c r="AN180" s="65"/>
      <c r="AO180" s="65"/>
      <c r="AP180" s="65"/>
      <c r="AQ180" s="65"/>
      <c r="AR180" s="65"/>
      <c r="AS180" s="68"/>
      <c r="AT180" s="69"/>
    </row>
    <row r="181">
      <c r="A181" s="70" t="str">
        <f t="shared" si="1"/>
        <v>Rim Scorer</v>
      </c>
      <c r="B181" s="71" t="s">
        <v>1636</v>
      </c>
      <c r="C181" s="71" t="str">
        <f t="shared" si="2"/>
        <v>Walker Kessler</v>
      </c>
      <c r="D181" s="71" t="s">
        <v>1534</v>
      </c>
      <c r="E181" s="66">
        <v>0.8655</v>
      </c>
      <c r="F181" s="66">
        <v>2.24</v>
      </c>
      <c r="G181" s="66">
        <v>23.32</v>
      </c>
      <c r="H181" s="66">
        <v>7.2</v>
      </c>
      <c r="I181" s="66">
        <v>9.57</v>
      </c>
      <c r="J181" s="73">
        <f t="shared" si="3"/>
        <v>1.845037086</v>
      </c>
      <c r="K181" s="66">
        <v>0.7983</v>
      </c>
      <c r="L181" s="66">
        <v>75.26</v>
      </c>
      <c r="M181" s="73">
        <f t="shared" si="4"/>
        <v>1.15538836</v>
      </c>
      <c r="N181" s="66">
        <v>0.5</v>
      </c>
      <c r="O181" s="66">
        <v>1.51</v>
      </c>
      <c r="P181" s="73">
        <f t="shared" si="5"/>
        <v>0.4080858587</v>
      </c>
      <c r="Q181" s="66">
        <v>0.1261</v>
      </c>
      <c r="R181" s="66">
        <v>33.33</v>
      </c>
      <c r="S181" s="73">
        <f t="shared" si="6"/>
        <v>0.7940432561</v>
      </c>
      <c r="T181" s="66">
        <v>0.0</v>
      </c>
      <c r="U181" s="66">
        <v>0.1</v>
      </c>
      <c r="V181" s="73">
        <f t="shared" si="7"/>
        <v>0.07221644121</v>
      </c>
      <c r="W181" s="66">
        <v>0.0084</v>
      </c>
      <c r="X181" s="66">
        <v>0.0</v>
      </c>
      <c r="Y181" s="73">
        <f t="shared" si="8"/>
        <v>0</v>
      </c>
      <c r="Z181" s="66">
        <v>0.2</v>
      </c>
      <c r="AA181" s="66">
        <v>0.81</v>
      </c>
      <c r="AB181" s="73">
        <f t="shared" si="9"/>
        <v>0.4459092856</v>
      </c>
      <c r="AC181" s="66">
        <v>0.0672</v>
      </c>
      <c r="AD181" s="66">
        <v>25.0</v>
      </c>
      <c r="AE181" s="73">
        <f t="shared" si="10"/>
        <v>0.7131260404</v>
      </c>
      <c r="AF181" s="66">
        <v>0.0</v>
      </c>
      <c r="AG181" s="66">
        <v>0.0</v>
      </c>
      <c r="AH181" s="73">
        <f t="shared" si="11"/>
        <v>0</v>
      </c>
      <c r="AI181" s="66">
        <v>0.0</v>
      </c>
      <c r="AJ181" s="66">
        <v>0.0</v>
      </c>
      <c r="AK181" s="73">
        <f t="shared" si="12"/>
        <v>0</v>
      </c>
      <c r="AL181" s="65"/>
      <c r="AM181" s="65"/>
      <c r="AN181" s="65"/>
      <c r="AO181" s="65"/>
      <c r="AP181" s="65"/>
      <c r="AQ181" s="65"/>
      <c r="AR181" s="65"/>
      <c r="AS181" s="68"/>
      <c r="AT181" s="69"/>
    </row>
    <row r="182">
      <c r="A182" s="70" t="str">
        <f t="shared" si="1"/>
        <v>Rim Scorer</v>
      </c>
      <c r="B182" s="71" t="s">
        <v>1637</v>
      </c>
      <c r="C182" s="71" t="str">
        <f t="shared" si="2"/>
        <v>Jabari Walker</v>
      </c>
      <c r="D182" s="71" t="s">
        <v>1506</v>
      </c>
      <c r="E182" s="66">
        <v>0.7832</v>
      </c>
      <c r="F182" s="66">
        <v>4.03</v>
      </c>
      <c r="G182" s="66">
        <v>25.06</v>
      </c>
      <c r="H182" s="66">
        <v>4.55</v>
      </c>
      <c r="I182" s="66">
        <v>6.95</v>
      </c>
      <c r="J182" s="73">
        <f t="shared" si="3"/>
        <v>1.339917215</v>
      </c>
      <c r="K182" s="66">
        <v>0.4755</v>
      </c>
      <c r="L182" s="66">
        <v>65.44</v>
      </c>
      <c r="M182" s="73">
        <f t="shared" si="4"/>
        <v>1.004632133</v>
      </c>
      <c r="N182" s="66">
        <v>0.87</v>
      </c>
      <c r="O182" s="66">
        <v>2.45</v>
      </c>
      <c r="P182" s="73">
        <f t="shared" si="5"/>
        <v>0.6621260621</v>
      </c>
      <c r="Q182" s="66">
        <v>0.1678</v>
      </c>
      <c r="R182" s="66">
        <v>35.42</v>
      </c>
      <c r="S182" s="73">
        <f t="shared" si="6"/>
        <v>0.8438347474</v>
      </c>
      <c r="T182" s="66">
        <v>0.2</v>
      </c>
      <c r="U182" s="66">
        <v>0.72</v>
      </c>
      <c r="V182" s="73">
        <f t="shared" si="7"/>
        <v>0.5199583767</v>
      </c>
      <c r="W182" s="66">
        <v>0.049</v>
      </c>
      <c r="X182" s="66">
        <v>28.57</v>
      </c>
      <c r="Y182" s="73">
        <f t="shared" si="8"/>
        <v>0.7607768775</v>
      </c>
      <c r="Z182" s="66">
        <v>0.77</v>
      </c>
      <c r="AA182" s="66">
        <v>2.45</v>
      </c>
      <c r="AB182" s="73">
        <f t="shared" si="9"/>
        <v>1.348737963</v>
      </c>
      <c r="AC182" s="66">
        <v>0.1678</v>
      </c>
      <c r="AD182" s="66">
        <v>31.25</v>
      </c>
      <c r="AE182" s="73">
        <f t="shared" si="10"/>
        <v>0.8914075505</v>
      </c>
      <c r="AF182" s="66">
        <v>0.56</v>
      </c>
      <c r="AG182" s="66">
        <v>2.04</v>
      </c>
      <c r="AH182" s="73">
        <f t="shared" si="11"/>
        <v>0.4086028953</v>
      </c>
      <c r="AI182" s="66">
        <v>0.1399</v>
      </c>
      <c r="AJ182" s="66">
        <v>27.5</v>
      </c>
      <c r="AK182" s="73">
        <f t="shared" si="12"/>
        <v>0.8823727945</v>
      </c>
      <c r="AL182" s="65"/>
      <c r="AM182" s="65"/>
      <c r="AN182" s="65"/>
      <c r="AO182" s="65"/>
      <c r="AP182" s="65"/>
      <c r="AQ182" s="65"/>
      <c r="AR182" s="65"/>
      <c r="AS182" s="68"/>
      <c r="AT182" s="69"/>
    </row>
    <row r="183">
      <c r="A183" s="70" t="str">
        <f t="shared" si="1"/>
        <v>Rim Scorer</v>
      </c>
      <c r="B183" s="71" t="s">
        <v>1638</v>
      </c>
      <c r="C183" s="71" t="str">
        <f t="shared" si="2"/>
        <v>Nick Richards</v>
      </c>
      <c r="D183" s="71" t="s">
        <v>1530</v>
      </c>
      <c r="E183" s="66">
        <v>0.7745</v>
      </c>
      <c r="F183" s="66">
        <v>2.98</v>
      </c>
      <c r="G183" s="66">
        <v>0.0</v>
      </c>
      <c r="H183" s="66">
        <v>5.95</v>
      </c>
      <c r="I183" s="66">
        <v>8.17</v>
      </c>
      <c r="J183" s="73">
        <f t="shared" si="3"/>
        <v>1.575125705</v>
      </c>
      <c r="K183" s="66">
        <v>0.7745</v>
      </c>
      <c r="L183" s="66">
        <v>72.78</v>
      </c>
      <c r="M183" s="73">
        <f t="shared" si="4"/>
        <v>1.117315504</v>
      </c>
      <c r="N183" s="66">
        <v>1.24</v>
      </c>
      <c r="O183" s="66">
        <v>2.02</v>
      </c>
      <c r="P183" s="73">
        <f t="shared" si="5"/>
        <v>0.5459161818</v>
      </c>
      <c r="Q183" s="66">
        <v>0.1912</v>
      </c>
      <c r="R183" s="66">
        <v>61.54</v>
      </c>
      <c r="S183" s="73">
        <f t="shared" si="6"/>
        <v>1.46610927</v>
      </c>
      <c r="T183" s="66">
        <v>0.05</v>
      </c>
      <c r="U183" s="66">
        <v>0.36</v>
      </c>
      <c r="V183" s="73">
        <f t="shared" si="7"/>
        <v>0.2599791883</v>
      </c>
      <c r="W183" s="66">
        <v>0.0343</v>
      </c>
      <c r="X183" s="66">
        <v>14.29</v>
      </c>
      <c r="Y183" s="73">
        <f t="shared" si="8"/>
        <v>0.3805215814</v>
      </c>
      <c r="Z183" s="66">
        <v>0.0</v>
      </c>
      <c r="AA183" s="66">
        <v>0.0</v>
      </c>
      <c r="AB183" s="73">
        <f t="shared" si="9"/>
        <v>0</v>
      </c>
      <c r="AC183" s="66">
        <v>0.0</v>
      </c>
      <c r="AD183" s="66">
        <v>0.0</v>
      </c>
      <c r="AE183" s="73">
        <f t="shared" si="10"/>
        <v>0</v>
      </c>
      <c r="AF183" s="66">
        <v>0.0</v>
      </c>
      <c r="AG183" s="66">
        <v>0.0</v>
      </c>
      <c r="AH183" s="73">
        <f t="shared" si="11"/>
        <v>0</v>
      </c>
      <c r="AI183" s="66">
        <v>0.0</v>
      </c>
      <c r="AJ183" s="66">
        <v>0.0</v>
      </c>
      <c r="AK183" s="73">
        <f t="shared" si="12"/>
        <v>0</v>
      </c>
      <c r="AL183" s="65"/>
      <c r="AM183" s="65"/>
      <c r="AN183" s="65"/>
      <c r="AO183" s="65"/>
      <c r="AP183" s="65"/>
      <c r="AQ183" s="65"/>
      <c r="AR183" s="65"/>
      <c r="AS183" s="68"/>
      <c r="AT183" s="69"/>
    </row>
    <row r="184">
      <c r="A184" s="70" t="str">
        <f t="shared" si="1"/>
        <v>PU 3PT</v>
      </c>
      <c r="B184" s="71" t="s">
        <v>1639</v>
      </c>
      <c r="C184" s="71" t="str">
        <f t="shared" si="2"/>
        <v>De'Anthony Melton</v>
      </c>
      <c r="D184" s="71" t="s">
        <v>1455</v>
      </c>
      <c r="E184" s="66">
        <v>0.8354</v>
      </c>
      <c r="F184" s="66">
        <v>5.5</v>
      </c>
      <c r="G184" s="66">
        <v>25.78</v>
      </c>
      <c r="H184" s="66">
        <v>2.11</v>
      </c>
      <c r="I184" s="66">
        <v>4.07</v>
      </c>
      <c r="J184" s="73">
        <f t="shared" si="3"/>
        <v>0.7846709448</v>
      </c>
      <c r="K184" s="66">
        <v>0.247</v>
      </c>
      <c r="L184" s="66">
        <v>51.85</v>
      </c>
      <c r="M184" s="73">
        <f t="shared" si="4"/>
        <v>0.7959990231</v>
      </c>
      <c r="N184" s="66">
        <v>0.6</v>
      </c>
      <c r="O184" s="66">
        <v>1.76</v>
      </c>
      <c r="P184" s="73">
        <f t="shared" si="5"/>
        <v>0.4756497426</v>
      </c>
      <c r="Q184" s="66">
        <v>0.1067</v>
      </c>
      <c r="R184" s="66">
        <v>34.29</v>
      </c>
      <c r="S184" s="73">
        <f t="shared" si="6"/>
        <v>0.816913989</v>
      </c>
      <c r="T184" s="66">
        <v>0.25</v>
      </c>
      <c r="U184" s="66">
        <v>0.95</v>
      </c>
      <c r="V184" s="73">
        <f t="shared" si="7"/>
        <v>0.6860561915</v>
      </c>
      <c r="W184" s="66">
        <v>0.0579</v>
      </c>
      <c r="X184" s="66">
        <v>26.32</v>
      </c>
      <c r="Y184" s="73">
        <f t="shared" si="8"/>
        <v>0.7008627027</v>
      </c>
      <c r="Z184" s="66">
        <v>0.6</v>
      </c>
      <c r="AA184" s="66">
        <v>1.91</v>
      </c>
      <c r="AB184" s="73">
        <f t="shared" si="9"/>
        <v>1.051465106</v>
      </c>
      <c r="AC184" s="66">
        <v>0.1159</v>
      </c>
      <c r="AD184" s="66">
        <v>31.58</v>
      </c>
      <c r="AE184" s="73">
        <f t="shared" si="10"/>
        <v>0.9008208142</v>
      </c>
      <c r="AF184" s="66">
        <v>2.91</v>
      </c>
      <c r="AG184" s="66">
        <v>7.78</v>
      </c>
      <c r="AH184" s="73">
        <f t="shared" si="11"/>
        <v>1.558299277</v>
      </c>
      <c r="AI184" s="66">
        <v>0.4726</v>
      </c>
      <c r="AJ184" s="66">
        <v>37.42</v>
      </c>
      <c r="AK184" s="73">
        <f t="shared" si="12"/>
        <v>1.200668726</v>
      </c>
      <c r="AL184" s="65"/>
      <c r="AM184" s="65"/>
      <c r="AN184" s="65"/>
      <c r="AO184" s="65"/>
      <c r="AP184" s="65"/>
      <c r="AQ184" s="65"/>
      <c r="AR184" s="65"/>
      <c r="AS184" s="68"/>
      <c r="AT184" s="69"/>
    </row>
    <row r="185">
      <c r="A185" s="70" t="str">
        <f t="shared" si="1"/>
        <v>Rim Scorer</v>
      </c>
      <c r="B185" s="71" t="s">
        <v>1640</v>
      </c>
      <c r="C185" s="71" t="str">
        <f t="shared" si="2"/>
        <v>Vince Williams Jr.</v>
      </c>
      <c r="D185" s="71" t="s">
        <v>1486</v>
      </c>
      <c r="E185" s="66">
        <v>0.887</v>
      </c>
      <c r="F185" s="66">
        <v>4.02</v>
      </c>
      <c r="G185" s="66">
        <v>24.58</v>
      </c>
      <c r="H185" s="66">
        <v>1.99</v>
      </c>
      <c r="I185" s="66">
        <v>2.96</v>
      </c>
      <c r="J185" s="73">
        <f t="shared" si="3"/>
        <v>0.570669778</v>
      </c>
      <c r="K185" s="66">
        <v>0.2427</v>
      </c>
      <c r="L185" s="66">
        <v>67.24</v>
      </c>
      <c r="M185" s="73">
        <f t="shared" si="4"/>
        <v>1.032265657</v>
      </c>
      <c r="N185" s="66">
        <v>0.36</v>
      </c>
      <c r="O185" s="66">
        <v>1.17</v>
      </c>
      <c r="P185" s="73">
        <f t="shared" si="5"/>
        <v>0.3161989766</v>
      </c>
      <c r="Q185" s="66">
        <v>0.0962</v>
      </c>
      <c r="R185" s="66">
        <v>30.43</v>
      </c>
      <c r="S185" s="73">
        <f t="shared" si="6"/>
        <v>0.724954584</v>
      </c>
      <c r="T185" s="66">
        <v>0.1</v>
      </c>
      <c r="U185" s="66">
        <v>0.2</v>
      </c>
      <c r="V185" s="73">
        <f t="shared" si="7"/>
        <v>0.1444328824</v>
      </c>
      <c r="W185" s="66">
        <v>0.0167</v>
      </c>
      <c r="X185" s="66">
        <v>50.0</v>
      </c>
      <c r="Y185" s="73">
        <f t="shared" si="8"/>
        <v>1.331426107</v>
      </c>
      <c r="Z185" s="66">
        <v>1.17</v>
      </c>
      <c r="AA185" s="66">
        <v>3.32</v>
      </c>
      <c r="AB185" s="73">
        <f t="shared" si="9"/>
        <v>1.827677566</v>
      </c>
      <c r="AC185" s="66">
        <v>0.272</v>
      </c>
      <c r="AD185" s="66">
        <v>35.38</v>
      </c>
      <c r="AE185" s="73">
        <f t="shared" si="10"/>
        <v>1.009215972</v>
      </c>
      <c r="AF185" s="66">
        <v>1.79</v>
      </c>
      <c r="AG185" s="66">
        <v>4.54</v>
      </c>
      <c r="AH185" s="73">
        <f t="shared" si="11"/>
        <v>0.9093417377</v>
      </c>
      <c r="AI185" s="66">
        <v>0.3724</v>
      </c>
      <c r="AJ185" s="66">
        <v>39.33</v>
      </c>
      <c r="AK185" s="73">
        <f t="shared" si="12"/>
        <v>1.261953528</v>
      </c>
      <c r="AL185" s="65"/>
      <c r="AM185" s="65"/>
      <c r="AN185" s="65"/>
      <c r="AO185" s="65"/>
      <c r="AP185" s="65"/>
      <c r="AQ185" s="65"/>
      <c r="AR185" s="65"/>
      <c r="AS185" s="68"/>
      <c r="AT185" s="69"/>
    </row>
    <row r="186">
      <c r="A186" s="70" t="str">
        <f t="shared" si="1"/>
        <v>Rim Scorer</v>
      </c>
      <c r="B186" s="71" t="s">
        <v>1641</v>
      </c>
      <c r="C186" s="71" t="str">
        <f t="shared" si="2"/>
        <v>Zach Collins</v>
      </c>
      <c r="D186" s="71" t="s">
        <v>1495</v>
      </c>
      <c r="E186" s="66">
        <v>0.6649</v>
      </c>
      <c r="F186" s="66">
        <v>5.35</v>
      </c>
      <c r="G186" s="66">
        <v>25.65</v>
      </c>
      <c r="H186" s="66">
        <v>4.15</v>
      </c>
      <c r="I186" s="66">
        <v>5.95</v>
      </c>
      <c r="J186" s="73">
        <f t="shared" si="3"/>
        <v>1.147123371</v>
      </c>
      <c r="K186" s="66">
        <v>0.3216</v>
      </c>
      <c r="L186" s="66">
        <v>69.75</v>
      </c>
      <c r="M186" s="73">
        <f t="shared" si="4"/>
        <v>1.070799072</v>
      </c>
      <c r="N186" s="66">
        <v>2.25</v>
      </c>
      <c r="O186" s="66">
        <v>4.9</v>
      </c>
      <c r="P186" s="73">
        <f t="shared" si="5"/>
        <v>1.324252124</v>
      </c>
      <c r="Q186" s="66">
        <v>0.2649</v>
      </c>
      <c r="R186" s="66">
        <v>45.92</v>
      </c>
      <c r="S186" s="73">
        <f t="shared" si="6"/>
        <v>1.093983388</v>
      </c>
      <c r="T186" s="66">
        <v>0.6</v>
      </c>
      <c r="U186" s="66">
        <v>1.3</v>
      </c>
      <c r="V186" s="73">
        <f t="shared" si="7"/>
        <v>0.9388137357</v>
      </c>
      <c r="W186" s="66">
        <v>0.0703</v>
      </c>
      <c r="X186" s="66">
        <v>46.15</v>
      </c>
      <c r="Y186" s="73">
        <f t="shared" si="8"/>
        <v>1.228906297</v>
      </c>
      <c r="Z186" s="66">
        <v>0.1</v>
      </c>
      <c r="AA186" s="66">
        <v>0.6</v>
      </c>
      <c r="AB186" s="73">
        <f t="shared" si="9"/>
        <v>0.3303031745</v>
      </c>
      <c r="AC186" s="66">
        <v>0.0324</v>
      </c>
      <c r="AD186" s="66">
        <v>16.67</v>
      </c>
      <c r="AE186" s="73">
        <f t="shared" si="10"/>
        <v>0.4755124437</v>
      </c>
      <c r="AF186" s="66">
        <v>1.7</v>
      </c>
      <c r="AG186" s="66">
        <v>5.75</v>
      </c>
      <c r="AH186" s="73">
        <f t="shared" si="11"/>
        <v>1.151699337</v>
      </c>
      <c r="AI186" s="66">
        <v>0.3108</v>
      </c>
      <c r="AJ186" s="66">
        <v>29.57</v>
      </c>
      <c r="AK186" s="73">
        <f t="shared" si="12"/>
        <v>0.9487914012</v>
      </c>
      <c r="AL186" s="65"/>
      <c r="AM186" s="65"/>
      <c r="AN186" s="65"/>
      <c r="AO186" s="65"/>
      <c r="AP186" s="65"/>
      <c r="AQ186" s="65"/>
      <c r="AR186" s="65"/>
      <c r="AS186" s="68"/>
      <c r="AT186" s="69"/>
    </row>
    <row r="187">
      <c r="A187" s="70" t="str">
        <f t="shared" si="1"/>
        <v>PU 3PT</v>
      </c>
      <c r="B187" s="71" t="s">
        <v>1642</v>
      </c>
      <c r="C187" s="71" t="str">
        <f t="shared" si="2"/>
        <v>Jordan Hawkins</v>
      </c>
      <c r="D187" s="71" t="s">
        <v>1488</v>
      </c>
      <c r="E187" s="66">
        <v>0.7575</v>
      </c>
      <c r="F187" s="66">
        <v>10.55</v>
      </c>
      <c r="G187" s="66">
        <v>25.45</v>
      </c>
      <c r="H187" s="66">
        <v>1.03</v>
      </c>
      <c r="I187" s="66">
        <v>1.91</v>
      </c>
      <c r="J187" s="73">
        <f t="shared" si="3"/>
        <v>0.3682362419</v>
      </c>
      <c r="K187" s="66">
        <v>0.1008</v>
      </c>
      <c r="L187" s="66">
        <v>54.05</v>
      </c>
      <c r="M187" s="73">
        <f t="shared" si="4"/>
        <v>0.8297733308</v>
      </c>
      <c r="N187" s="66">
        <v>0.67</v>
      </c>
      <c r="O187" s="66">
        <v>1.8</v>
      </c>
      <c r="P187" s="73">
        <f t="shared" si="5"/>
        <v>0.486459964</v>
      </c>
      <c r="Q187" s="66">
        <v>0.0954</v>
      </c>
      <c r="R187" s="66">
        <v>37.14</v>
      </c>
      <c r="S187" s="73">
        <f t="shared" si="6"/>
        <v>0.8848114771</v>
      </c>
      <c r="T187" s="66">
        <v>1.13</v>
      </c>
      <c r="U187" s="66">
        <v>2.78</v>
      </c>
      <c r="V187" s="73">
        <f t="shared" si="7"/>
        <v>2.007617066</v>
      </c>
      <c r="W187" s="66">
        <v>0.1471</v>
      </c>
      <c r="X187" s="66">
        <v>40.74</v>
      </c>
      <c r="Y187" s="73">
        <f t="shared" si="8"/>
        <v>1.084845992</v>
      </c>
      <c r="Z187" s="66">
        <v>1.55</v>
      </c>
      <c r="AA187" s="66">
        <v>3.35</v>
      </c>
      <c r="AB187" s="73">
        <f t="shared" si="9"/>
        <v>1.844192724</v>
      </c>
      <c r="AC187" s="66">
        <v>0.1771</v>
      </c>
      <c r="AD187" s="66">
        <v>46.15</v>
      </c>
      <c r="AE187" s="73">
        <f t="shared" si="10"/>
        <v>1.316430671</v>
      </c>
      <c r="AF187" s="66">
        <v>3.19</v>
      </c>
      <c r="AG187" s="66">
        <v>9.07</v>
      </c>
      <c r="AH187" s="73">
        <f t="shared" si="11"/>
        <v>1.81668052</v>
      </c>
      <c r="AI187" s="66">
        <v>0.4796</v>
      </c>
      <c r="AJ187" s="66">
        <v>35.23</v>
      </c>
      <c r="AK187" s="73">
        <f t="shared" si="12"/>
        <v>1.130399766</v>
      </c>
      <c r="AL187" s="65"/>
      <c r="AM187" s="65"/>
      <c r="AN187" s="65"/>
      <c r="AO187" s="65"/>
      <c r="AP187" s="65"/>
      <c r="AQ187" s="65"/>
      <c r="AR187" s="65"/>
      <c r="AS187" s="68"/>
      <c r="AT187" s="69"/>
    </row>
    <row r="188">
      <c r="A188" s="70" t="str">
        <f t="shared" si="1"/>
        <v>Rim Scorer</v>
      </c>
      <c r="B188" s="71" t="s">
        <v>1643</v>
      </c>
      <c r="C188" s="71" t="str">
        <f t="shared" si="2"/>
        <v>Dereck Lively II</v>
      </c>
      <c r="D188" s="71" t="s">
        <v>1476</v>
      </c>
      <c r="E188" s="66">
        <v>0.8079</v>
      </c>
      <c r="F188" s="66">
        <v>2.37</v>
      </c>
      <c r="G188" s="66">
        <v>22.8</v>
      </c>
      <c r="H188" s="66">
        <v>6.69</v>
      </c>
      <c r="I188" s="66">
        <v>8.4</v>
      </c>
      <c r="J188" s="73">
        <f t="shared" si="3"/>
        <v>1.619468289</v>
      </c>
      <c r="K188" s="66">
        <v>0.798</v>
      </c>
      <c r="L188" s="66">
        <v>79.63</v>
      </c>
      <c r="M188" s="73">
        <f t="shared" si="4"/>
        <v>1.222476417</v>
      </c>
      <c r="N188" s="66">
        <v>1.04</v>
      </c>
      <c r="O188" s="66">
        <v>1.97</v>
      </c>
      <c r="P188" s="73">
        <f t="shared" si="5"/>
        <v>0.5324034051</v>
      </c>
      <c r="Q188" s="66">
        <v>0.1872</v>
      </c>
      <c r="R188" s="66">
        <v>52.63</v>
      </c>
      <c r="S188" s="73">
        <f t="shared" si="6"/>
        <v>1.253840281</v>
      </c>
      <c r="T188" s="66">
        <v>0.05</v>
      </c>
      <c r="U188" s="66">
        <v>0.05</v>
      </c>
      <c r="V188" s="73">
        <f t="shared" si="7"/>
        <v>0.0361082206</v>
      </c>
      <c r="W188" s="66">
        <v>0.0049</v>
      </c>
      <c r="X188" s="66">
        <v>100.0</v>
      </c>
      <c r="Y188" s="73">
        <f t="shared" si="8"/>
        <v>2.662852214</v>
      </c>
      <c r="Z188" s="66">
        <v>0.0</v>
      </c>
      <c r="AA188" s="66">
        <v>0.1</v>
      </c>
      <c r="AB188" s="73">
        <f t="shared" si="9"/>
        <v>0.05505052909</v>
      </c>
      <c r="AC188" s="66">
        <v>0.0099</v>
      </c>
      <c r="AD188" s="66">
        <v>0.0</v>
      </c>
      <c r="AE188" s="73">
        <f t="shared" si="10"/>
        <v>0</v>
      </c>
      <c r="AF188" s="66">
        <v>0.0</v>
      </c>
      <c r="AG188" s="66">
        <v>0.0</v>
      </c>
      <c r="AH188" s="73">
        <f t="shared" si="11"/>
        <v>0</v>
      </c>
      <c r="AI188" s="66">
        <v>0.0</v>
      </c>
      <c r="AJ188" s="66">
        <v>0.0</v>
      </c>
      <c r="AK188" s="73">
        <f t="shared" si="12"/>
        <v>0</v>
      </c>
      <c r="AL188" s="65"/>
      <c r="AM188" s="65"/>
      <c r="AN188" s="65"/>
      <c r="AO188" s="65"/>
      <c r="AP188" s="65"/>
      <c r="AQ188" s="65"/>
      <c r="AR188" s="65"/>
      <c r="AS188" s="68"/>
      <c r="AT188" s="69"/>
    </row>
    <row r="189">
      <c r="A189" s="70" t="str">
        <f t="shared" si="1"/>
        <v>Rim Scorer</v>
      </c>
      <c r="B189" s="71" t="s">
        <v>1644</v>
      </c>
      <c r="C189" s="71" t="str">
        <f t="shared" si="2"/>
        <v>Christian Braun</v>
      </c>
      <c r="D189" s="71" t="s">
        <v>1459</v>
      </c>
      <c r="E189" s="66">
        <v>0.77</v>
      </c>
      <c r="F189" s="66">
        <v>4.45</v>
      </c>
      <c r="G189" s="66">
        <v>25.46</v>
      </c>
      <c r="H189" s="66">
        <v>4.11</v>
      </c>
      <c r="I189" s="66">
        <v>6.97</v>
      </c>
      <c r="J189" s="73">
        <f t="shared" si="3"/>
        <v>1.343773092</v>
      </c>
      <c r="K189" s="66">
        <v>0.4495</v>
      </c>
      <c r="L189" s="66">
        <v>58.91</v>
      </c>
      <c r="M189" s="73">
        <f t="shared" si="4"/>
        <v>0.9043838467</v>
      </c>
      <c r="N189" s="66">
        <v>0.92</v>
      </c>
      <c r="O189" s="66">
        <v>3.03</v>
      </c>
      <c r="P189" s="73">
        <f t="shared" si="5"/>
        <v>0.8188742728</v>
      </c>
      <c r="Q189" s="66">
        <v>0.1951</v>
      </c>
      <c r="R189" s="66">
        <v>30.36</v>
      </c>
      <c r="S189" s="73">
        <f t="shared" si="6"/>
        <v>0.7232869264</v>
      </c>
      <c r="T189" s="66">
        <v>0.16</v>
      </c>
      <c r="U189" s="66">
        <v>0.54</v>
      </c>
      <c r="V189" s="73">
        <f t="shared" si="7"/>
        <v>0.3899687825</v>
      </c>
      <c r="W189" s="66">
        <v>0.0348</v>
      </c>
      <c r="X189" s="66">
        <v>30.0</v>
      </c>
      <c r="Y189" s="73">
        <f t="shared" si="8"/>
        <v>0.7988556642</v>
      </c>
      <c r="Z189" s="66">
        <v>0.32</v>
      </c>
      <c r="AA189" s="66">
        <v>1.46</v>
      </c>
      <c r="AB189" s="73">
        <f t="shared" si="9"/>
        <v>0.8037377247</v>
      </c>
      <c r="AC189" s="66">
        <v>0.0941</v>
      </c>
      <c r="AD189" s="66">
        <v>22.22</v>
      </c>
      <c r="AE189" s="73">
        <f t="shared" si="10"/>
        <v>0.6338264247</v>
      </c>
      <c r="AF189" s="66">
        <v>1.46</v>
      </c>
      <c r="AG189" s="66">
        <v>3.51</v>
      </c>
      <c r="AH189" s="73">
        <f t="shared" si="11"/>
        <v>0.7030373346</v>
      </c>
      <c r="AI189" s="66">
        <v>0.2265</v>
      </c>
      <c r="AJ189" s="66">
        <v>41.54</v>
      </c>
      <c r="AK189" s="73">
        <f t="shared" si="12"/>
        <v>1.332864214</v>
      </c>
      <c r="AL189" s="65"/>
      <c r="AM189" s="65"/>
      <c r="AN189" s="65"/>
      <c r="AO189" s="65"/>
      <c r="AP189" s="65"/>
      <c r="AQ189" s="65"/>
      <c r="AR189" s="65"/>
      <c r="AS189" s="68"/>
      <c r="AT189" s="69"/>
    </row>
    <row r="190">
      <c r="A190" s="70" t="str">
        <f t="shared" si="1"/>
        <v>Rim Scorer</v>
      </c>
      <c r="B190" s="71" t="s">
        <v>1645</v>
      </c>
      <c r="C190" s="71" t="str">
        <f t="shared" si="2"/>
        <v>Malaki Branham</v>
      </c>
      <c r="D190" s="71" t="s">
        <v>1495</v>
      </c>
      <c r="E190" s="66">
        <v>0.6122</v>
      </c>
      <c r="F190" s="66">
        <v>8.0</v>
      </c>
      <c r="G190" s="66">
        <v>25.27</v>
      </c>
      <c r="H190" s="66">
        <v>2.61</v>
      </c>
      <c r="I190" s="66">
        <v>3.79</v>
      </c>
      <c r="J190" s="73">
        <f t="shared" si="3"/>
        <v>0.7306886685</v>
      </c>
      <c r="K190" s="66">
        <v>0.2157</v>
      </c>
      <c r="L190" s="66">
        <v>68.92</v>
      </c>
      <c r="M190" s="73">
        <f t="shared" si="4"/>
        <v>1.058056946</v>
      </c>
      <c r="N190" s="66">
        <v>1.79</v>
      </c>
      <c r="O190" s="66">
        <v>4.61</v>
      </c>
      <c r="P190" s="73">
        <f t="shared" si="5"/>
        <v>1.245878019</v>
      </c>
      <c r="Q190" s="66">
        <v>0.2624</v>
      </c>
      <c r="R190" s="66">
        <v>38.89</v>
      </c>
      <c r="S190" s="73">
        <f t="shared" si="6"/>
        <v>0.9265029172</v>
      </c>
      <c r="T190" s="66">
        <v>1.07</v>
      </c>
      <c r="U190" s="66">
        <v>2.2</v>
      </c>
      <c r="V190" s="73">
        <f t="shared" si="7"/>
        <v>1.588761707</v>
      </c>
      <c r="W190" s="66">
        <v>0.1254</v>
      </c>
      <c r="X190" s="66">
        <v>48.84</v>
      </c>
      <c r="Y190" s="73">
        <f t="shared" si="8"/>
        <v>1.300537021</v>
      </c>
      <c r="Z190" s="66">
        <v>0.51</v>
      </c>
      <c r="AA190" s="66">
        <v>1.69</v>
      </c>
      <c r="AB190" s="73">
        <f t="shared" si="9"/>
        <v>0.9303539416</v>
      </c>
      <c r="AC190" s="66">
        <v>0.0962</v>
      </c>
      <c r="AD190" s="66">
        <v>30.3</v>
      </c>
      <c r="AE190" s="73">
        <f t="shared" si="10"/>
        <v>0.864308761</v>
      </c>
      <c r="AF190" s="66">
        <v>1.59</v>
      </c>
      <c r="AG190" s="66">
        <v>5.27</v>
      </c>
      <c r="AH190" s="73">
        <f t="shared" si="11"/>
        <v>1.05555748</v>
      </c>
      <c r="AI190" s="66">
        <v>0.3003</v>
      </c>
      <c r="AJ190" s="66">
        <v>30.1</v>
      </c>
      <c r="AK190" s="73">
        <f t="shared" si="12"/>
        <v>0.9657971315</v>
      </c>
      <c r="AL190" s="65"/>
      <c r="AM190" s="65"/>
      <c r="AN190" s="65"/>
      <c r="AO190" s="65"/>
      <c r="AP190" s="65"/>
      <c r="AQ190" s="65"/>
      <c r="AR190" s="65"/>
      <c r="AS190" s="68"/>
      <c r="AT190" s="69"/>
    </row>
    <row r="191">
      <c r="A191" s="70" t="str">
        <f t="shared" si="1"/>
        <v>Rim Scorer</v>
      </c>
      <c r="B191" s="71" t="s">
        <v>1646</v>
      </c>
      <c r="C191" s="71" t="str">
        <f t="shared" si="2"/>
        <v>Santi Aldama</v>
      </c>
      <c r="D191" s="71" t="s">
        <v>1486</v>
      </c>
      <c r="E191" s="66">
        <v>0.78</v>
      </c>
      <c r="F191" s="66">
        <v>4.94</v>
      </c>
      <c r="G191" s="66">
        <v>25.07</v>
      </c>
      <c r="H191" s="66">
        <v>2.97</v>
      </c>
      <c r="I191" s="66">
        <v>4.96</v>
      </c>
      <c r="J191" s="73">
        <f t="shared" si="3"/>
        <v>0.9562574659</v>
      </c>
      <c r="K191" s="66">
        <v>0.2629</v>
      </c>
      <c r="L191" s="66">
        <v>59.78</v>
      </c>
      <c r="M191" s="73">
        <f t="shared" si="4"/>
        <v>0.9177400502</v>
      </c>
      <c r="N191" s="66">
        <v>1.51</v>
      </c>
      <c r="O191" s="66">
        <v>3.61</v>
      </c>
      <c r="P191" s="73">
        <f t="shared" si="5"/>
        <v>0.9756224834</v>
      </c>
      <c r="Q191" s="66">
        <v>0.1914</v>
      </c>
      <c r="R191" s="66">
        <v>41.79</v>
      </c>
      <c r="S191" s="73">
        <f t="shared" si="6"/>
        <v>0.9955915893</v>
      </c>
      <c r="T191" s="66">
        <v>0.27</v>
      </c>
      <c r="U191" s="66">
        <v>0.54</v>
      </c>
      <c r="V191" s="73">
        <f t="shared" si="7"/>
        <v>0.3899687825</v>
      </c>
      <c r="W191" s="66">
        <v>0.0286</v>
      </c>
      <c r="X191" s="66">
        <v>50.0</v>
      </c>
      <c r="Y191" s="73">
        <f t="shared" si="8"/>
        <v>1.331426107</v>
      </c>
      <c r="Z191" s="66">
        <v>1.02</v>
      </c>
      <c r="AA191" s="66">
        <v>3.72</v>
      </c>
      <c r="AB191" s="73">
        <f t="shared" si="9"/>
        <v>2.047879682</v>
      </c>
      <c r="AC191" s="66">
        <v>0.1971</v>
      </c>
      <c r="AD191" s="66">
        <v>27.54</v>
      </c>
      <c r="AE191" s="73">
        <f t="shared" si="10"/>
        <v>0.7855796461</v>
      </c>
      <c r="AF191" s="66">
        <v>2.37</v>
      </c>
      <c r="AG191" s="66">
        <v>6.04</v>
      </c>
      <c r="AH191" s="73">
        <f t="shared" si="11"/>
        <v>1.209785043</v>
      </c>
      <c r="AI191" s="66">
        <v>0.32</v>
      </c>
      <c r="AJ191" s="66">
        <v>39.29</v>
      </c>
      <c r="AK191" s="73">
        <f t="shared" si="12"/>
        <v>1.260670076</v>
      </c>
      <c r="AL191" s="65"/>
      <c r="AM191" s="65"/>
      <c r="AN191" s="65"/>
      <c r="AO191" s="65"/>
      <c r="AP191" s="65"/>
      <c r="AQ191" s="65"/>
      <c r="AR191" s="65"/>
      <c r="AS191" s="68"/>
      <c r="AT191" s="69"/>
    </row>
    <row r="192">
      <c r="A192" s="70" t="str">
        <f t="shared" si="1"/>
        <v>PU 3PT</v>
      </c>
      <c r="B192" s="71" t="s">
        <v>1647</v>
      </c>
      <c r="C192" s="71" t="str">
        <f t="shared" si="2"/>
        <v>Anfernee Simons</v>
      </c>
      <c r="D192" s="71" t="s">
        <v>1506</v>
      </c>
      <c r="E192" s="66">
        <v>0.6747</v>
      </c>
      <c r="F192" s="66">
        <v>8.29</v>
      </c>
      <c r="G192" s="66">
        <v>26.48</v>
      </c>
      <c r="H192" s="66">
        <v>3.22</v>
      </c>
      <c r="I192" s="66">
        <v>5.4</v>
      </c>
      <c r="J192" s="73">
        <f t="shared" si="3"/>
        <v>1.041086757</v>
      </c>
      <c r="K192" s="66">
        <v>0.2</v>
      </c>
      <c r="L192" s="66">
        <v>59.6</v>
      </c>
      <c r="M192" s="73">
        <f t="shared" si="4"/>
        <v>0.9149766978</v>
      </c>
      <c r="N192" s="66">
        <v>2.23</v>
      </c>
      <c r="O192" s="66">
        <v>5.12</v>
      </c>
      <c r="P192" s="73">
        <f t="shared" si="5"/>
        <v>1.383708342</v>
      </c>
      <c r="Q192" s="66">
        <v>0.1899</v>
      </c>
      <c r="R192" s="66">
        <v>43.62</v>
      </c>
      <c r="S192" s="73">
        <f t="shared" si="6"/>
        <v>1.039188924</v>
      </c>
      <c r="T192" s="66">
        <v>1.47</v>
      </c>
      <c r="U192" s="66">
        <v>3.65</v>
      </c>
      <c r="V192" s="73">
        <f t="shared" si="7"/>
        <v>2.635900104</v>
      </c>
      <c r="W192" s="66">
        <v>0.1354</v>
      </c>
      <c r="X192" s="66">
        <v>40.3</v>
      </c>
      <c r="Y192" s="73">
        <f t="shared" si="8"/>
        <v>1.073129442</v>
      </c>
      <c r="Z192" s="66">
        <v>0.16</v>
      </c>
      <c r="AA192" s="66">
        <v>0.93</v>
      </c>
      <c r="AB192" s="73">
        <f t="shared" si="9"/>
        <v>0.5119699205</v>
      </c>
      <c r="AC192" s="66">
        <v>0.0343</v>
      </c>
      <c r="AD192" s="66">
        <v>17.65</v>
      </c>
      <c r="AE192" s="73">
        <f t="shared" si="10"/>
        <v>0.5034669845</v>
      </c>
      <c r="AF192" s="66">
        <v>4.8</v>
      </c>
      <c r="AG192" s="66">
        <v>11.88</v>
      </c>
      <c r="AH192" s="73">
        <f t="shared" si="11"/>
        <v>2.379510979</v>
      </c>
      <c r="AI192" s="66">
        <v>0.4404</v>
      </c>
      <c r="AJ192" s="66">
        <v>40.37</v>
      </c>
      <c r="AK192" s="73">
        <f t="shared" si="12"/>
        <v>1.295323262</v>
      </c>
      <c r="AL192" s="65"/>
      <c r="AM192" s="65"/>
      <c r="AN192" s="65"/>
      <c r="AO192" s="65"/>
      <c r="AP192" s="65"/>
      <c r="AQ192" s="65"/>
      <c r="AR192" s="65"/>
      <c r="AS192" s="68"/>
      <c r="AT192" s="69"/>
    </row>
    <row r="193">
      <c r="A193" s="70" t="str">
        <f t="shared" si="1"/>
        <v>PU 3PT</v>
      </c>
      <c r="B193" s="71" t="s">
        <v>1648</v>
      </c>
      <c r="C193" s="71" t="str">
        <f t="shared" si="2"/>
        <v>Quentin Grimes</v>
      </c>
      <c r="D193" s="71" t="s">
        <v>1431</v>
      </c>
      <c r="E193" s="66">
        <v>0.9406</v>
      </c>
      <c r="F193" s="66">
        <v>4.6</v>
      </c>
      <c r="G193" s="66">
        <v>24.83</v>
      </c>
      <c r="H193" s="66">
        <v>1.84</v>
      </c>
      <c r="I193" s="66">
        <v>3.17</v>
      </c>
      <c r="J193" s="73">
        <f t="shared" si="3"/>
        <v>0.6111564853</v>
      </c>
      <c r="K193" s="66">
        <v>0.1993</v>
      </c>
      <c r="L193" s="66">
        <v>57.89</v>
      </c>
      <c r="M193" s="73">
        <f t="shared" si="4"/>
        <v>0.8887248496</v>
      </c>
      <c r="N193" s="66">
        <v>0.06</v>
      </c>
      <c r="O193" s="66">
        <v>0.39</v>
      </c>
      <c r="P193" s="73">
        <f t="shared" si="5"/>
        <v>0.1053996589</v>
      </c>
      <c r="Q193" s="66">
        <v>0.0245</v>
      </c>
      <c r="R193" s="66">
        <v>14.29</v>
      </c>
      <c r="S193" s="73">
        <f t="shared" si="6"/>
        <v>0.3404403879</v>
      </c>
      <c r="T193" s="66">
        <v>0.11</v>
      </c>
      <c r="U193" s="66">
        <v>0.56</v>
      </c>
      <c r="V193" s="73">
        <f t="shared" si="7"/>
        <v>0.4044120708</v>
      </c>
      <c r="W193" s="66">
        <v>0.035</v>
      </c>
      <c r="X193" s="66">
        <v>20.0</v>
      </c>
      <c r="Y193" s="73">
        <f t="shared" si="8"/>
        <v>0.5325704428</v>
      </c>
      <c r="Z193" s="66">
        <v>1.5</v>
      </c>
      <c r="AA193" s="66">
        <v>4.12</v>
      </c>
      <c r="AB193" s="73">
        <f t="shared" si="9"/>
        <v>2.268081798</v>
      </c>
      <c r="AC193" s="66">
        <v>0.2587</v>
      </c>
      <c r="AD193" s="66">
        <v>36.49</v>
      </c>
      <c r="AE193" s="73">
        <f t="shared" si="10"/>
        <v>1.040878769</v>
      </c>
      <c r="AF193" s="66">
        <v>2.78</v>
      </c>
      <c r="AG193" s="66">
        <v>7.68</v>
      </c>
      <c r="AH193" s="73">
        <f t="shared" si="11"/>
        <v>1.538269724</v>
      </c>
      <c r="AI193" s="66">
        <v>0.4825</v>
      </c>
      <c r="AJ193" s="66">
        <v>36.23</v>
      </c>
      <c r="AK193" s="73">
        <f t="shared" si="12"/>
        <v>1.162486049</v>
      </c>
      <c r="AL193" s="65"/>
      <c r="AM193" s="65"/>
      <c r="AN193" s="65"/>
      <c r="AO193" s="65"/>
      <c r="AP193" s="65"/>
      <c r="AQ193" s="65"/>
      <c r="AR193" s="65"/>
      <c r="AS193" s="68"/>
      <c r="AT193" s="69"/>
    </row>
    <row r="194">
      <c r="A194" s="70" t="str">
        <f t="shared" si="1"/>
        <v>Rim Scorer</v>
      </c>
      <c r="B194" s="71" t="s">
        <v>1649</v>
      </c>
      <c r="C194" s="71" t="str">
        <f t="shared" si="2"/>
        <v>Cedi Osman</v>
      </c>
      <c r="D194" s="71" t="s">
        <v>1495</v>
      </c>
      <c r="E194" s="66">
        <v>0.8217</v>
      </c>
      <c r="F194" s="66">
        <v>4.79</v>
      </c>
      <c r="G194" s="66">
        <v>25.63</v>
      </c>
      <c r="H194" s="66">
        <v>2.92</v>
      </c>
      <c r="I194" s="66">
        <v>3.8</v>
      </c>
      <c r="J194" s="73">
        <f t="shared" si="3"/>
        <v>0.7326166069</v>
      </c>
      <c r="K194" s="66">
        <v>0.2552</v>
      </c>
      <c r="L194" s="66">
        <v>76.71</v>
      </c>
      <c r="M194" s="73">
        <f t="shared" si="4"/>
        <v>1.177648699</v>
      </c>
      <c r="N194" s="66">
        <v>0.89</v>
      </c>
      <c r="O194" s="66">
        <v>2.24</v>
      </c>
      <c r="P194" s="73">
        <f t="shared" si="5"/>
        <v>0.6053723997</v>
      </c>
      <c r="Q194" s="66">
        <v>0.1503</v>
      </c>
      <c r="R194" s="66">
        <v>39.53</v>
      </c>
      <c r="S194" s="73">
        <f t="shared" si="6"/>
        <v>0.9417500724</v>
      </c>
      <c r="T194" s="66">
        <v>0.16</v>
      </c>
      <c r="U194" s="66">
        <v>0.42</v>
      </c>
      <c r="V194" s="73">
        <f t="shared" si="7"/>
        <v>0.3033090531</v>
      </c>
      <c r="W194" s="66">
        <v>0.028</v>
      </c>
      <c r="X194" s="66">
        <v>37.5</v>
      </c>
      <c r="Y194" s="73">
        <f t="shared" si="8"/>
        <v>0.9985695803</v>
      </c>
      <c r="Z194" s="66">
        <v>0.83</v>
      </c>
      <c r="AA194" s="66">
        <v>1.88</v>
      </c>
      <c r="AB194" s="73">
        <f t="shared" si="9"/>
        <v>1.034949947</v>
      </c>
      <c r="AC194" s="66">
        <v>0.1259</v>
      </c>
      <c r="AD194" s="66">
        <v>44.44</v>
      </c>
      <c r="AE194" s="73">
        <f t="shared" si="10"/>
        <v>1.267652849</v>
      </c>
      <c r="AF194" s="66">
        <v>2.29</v>
      </c>
      <c r="AG194" s="66">
        <v>6.56</v>
      </c>
      <c r="AH194" s="73">
        <f t="shared" si="11"/>
        <v>1.313938722</v>
      </c>
      <c r="AI194" s="66">
        <v>0.4406</v>
      </c>
      <c r="AJ194" s="66">
        <v>34.92</v>
      </c>
      <c r="AK194" s="73">
        <f t="shared" si="12"/>
        <v>1.120453018</v>
      </c>
      <c r="AL194" s="65"/>
      <c r="AM194" s="65"/>
      <c r="AN194" s="65"/>
      <c r="AO194" s="65"/>
      <c r="AP194" s="65"/>
      <c r="AQ194" s="65"/>
      <c r="AR194" s="65"/>
      <c r="AS194" s="68"/>
      <c r="AT194" s="69"/>
    </row>
    <row r="195">
      <c r="A195" s="70" t="str">
        <f t="shared" si="1"/>
        <v>PU 3PT</v>
      </c>
      <c r="B195" s="71" t="s">
        <v>1650</v>
      </c>
      <c r="C195" s="71" t="str">
        <f t="shared" si="2"/>
        <v>Dario Saric</v>
      </c>
      <c r="D195" s="71" t="s">
        <v>1500</v>
      </c>
      <c r="E195" s="66">
        <v>0.7191</v>
      </c>
      <c r="F195" s="66">
        <v>6.09</v>
      </c>
      <c r="G195" s="66">
        <v>26.1</v>
      </c>
      <c r="H195" s="66">
        <v>2.78</v>
      </c>
      <c r="I195" s="66">
        <v>3.7</v>
      </c>
      <c r="J195" s="73">
        <f t="shared" si="3"/>
        <v>0.7133372225</v>
      </c>
      <c r="K195" s="66">
        <v>0.2099</v>
      </c>
      <c r="L195" s="66">
        <v>75.0</v>
      </c>
      <c r="M195" s="73">
        <f t="shared" si="4"/>
        <v>1.151396851</v>
      </c>
      <c r="N195" s="66">
        <v>1.74</v>
      </c>
      <c r="O195" s="66">
        <v>3.97</v>
      </c>
      <c r="P195" s="73">
        <f t="shared" si="5"/>
        <v>1.072914476</v>
      </c>
      <c r="Q195" s="66">
        <v>0.2253</v>
      </c>
      <c r="R195" s="66">
        <v>43.84</v>
      </c>
      <c r="S195" s="73">
        <f t="shared" si="6"/>
        <v>1.044430133</v>
      </c>
      <c r="T195" s="66">
        <v>0.27</v>
      </c>
      <c r="U195" s="66">
        <v>0.98</v>
      </c>
      <c r="V195" s="73">
        <f t="shared" si="7"/>
        <v>0.7077211238</v>
      </c>
      <c r="W195" s="66">
        <v>0.0556</v>
      </c>
      <c r="X195" s="66">
        <v>27.78</v>
      </c>
      <c r="Y195" s="73">
        <f t="shared" si="8"/>
        <v>0.7397403451</v>
      </c>
      <c r="Z195" s="66">
        <v>0.22</v>
      </c>
      <c r="AA195" s="66">
        <v>0.93</v>
      </c>
      <c r="AB195" s="73">
        <f t="shared" si="9"/>
        <v>0.5119699205</v>
      </c>
      <c r="AC195" s="66">
        <v>0.0525</v>
      </c>
      <c r="AD195" s="66">
        <v>23.53</v>
      </c>
      <c r="AE195" s="73">
        <f t="shared" si="10"/>
        <v>0.6711942292</v>
      </c>
      <c r="AF195" s="66">
        <v>3.48</v>
      </c>
      <c r="AG195" s="66">
        <v>8.06</v>
      </c>
      <c r="AH195" s="73">
        <f t="shared" si="11"/>
        <v>1.614382028</v>
      </c>
      <c r="AI195" s="66">
        <v>0.4568</v>
      </c>
      <c r="AJ195" s="66">
        <v>43.24</v>
      </c>
      <c r="AK195" s="73">
        <f t="shared" si="12"/>
        <v>1.387410896</v>
      </c>
      <c r="AL195" s="65"/>
      <c r="AM195" s="65"/>
      <c r="AN195" s="65"/>
      <c r="AO195" s="65"/>
      <c r="AP195" s="65"/>
      <c r="AQ195" s="65"/>
      <c r="AR195" s="65"/>
      <c r="AS195" s="68"/>
      <c r="AT195" s="69"/>
    </row>
    <row r="196">
      <c r="A196" s="70" t="str">
        <f t="shared" si="1"/>
        <v>Mid Range Weirdo</v>
      </c>
      <c r="B196" s="71" t="s">
        <v>1651</v>
      </c>
      <c r="C196" s="71" t="str">
        <f t="shared" si="2"/>
        <v>Kyrie Irving</v>
      </c>
      <c r="D196" s="71" t="s">
        <v>1476</v>
      </c>
      <c r="E196" s="66">
        <v>0.5539</v>
      </c>
      <c r="F196" s="66">
        <v>8.57</v>
      </c>
      <c r="G196" s="66">
        <v>25.64</v>
      </c>
      <c r="H196" s="66">
        <v>3.4</v>
      </c>
      <c r="I196" s="66">
        <v>5.56</v>
      </c>
      <c r="J196" s="73">
        <f t="shared" si="3"/>
        <v>1.071933772</v>
      </c>
      <c r="K196" s="66">
        <v>0.1947</v>
      </c>
      <c r="L196" s="66">
        <v>61.17</v>
      </c>
      <c r="M196" s="73">
        <f t="shared" si="4"/>
        <v>0.9390792718</v>
      </c>
      <c r="N196" s="66">
        <v>4.27</v>
      </c>
      <c r="O196" s="66">
        <v>8.75</v>
      </c>
      <c r="P196" s="73">
        <f t="shared" si="5"/>
        <v>2.364735936</v>
      </c>
      <c r="Q196" s="66">
        <v>0.3062</v>
      </c>
      <c r="R196" s="66">
        <v>48.77</v>
      </c>
      <c r="S196" s="73">
        <f t="shared" si="6"/>
        <v>1.161880876</v>
      </c>
      <c r="T196" s="66">
        <v>1.57</v>
      </c>
      <c r="U196" s="66">
        <v>4.0</v>
      </c>
      <c r="V196" s="73">
        <f t="shared" si="7"/>
        <v>2.888657648</v>
      </c>
      <c r="W196" s="66">
        <v>0.1399</v>
      </c>
      <c r="X196" s="66">
        <v>39.19</v>
      </c>
      <c r="Y196" s="73">
        <f t="shared" si="8"/>
        <v>1.043571783</v>
      </c>
      <c r="Z196" s="66">
        <v>1.08</v>
      </c>
      <c r="AA196" s="66">
        <v>1.94</v>
      </c>
      <c r="AB196" s="73">
        <f t="shared" si="9"/>
        <v>1.067980264</v>
      </c>
      <c r="AC196" s="66">
        <v>0.0681</v>
      </c>
      <c r="AD196" s="66">
        <v>55.56</v>
      </c>
      <c r="AE196" s="73">
        <f t="shared" si="10"/>
        <v>1.584851312</v>
      </c>
      <c r="AF196" s="66">
        <v>3.13</v>
      </c>
      <c r="AG196" s="66">
        <v>8.32</v>
      </c>
      <c r="AH196" s="73">
        <f t="shared" si="11"/>
        <v>1.666458867</v>
      </c>
      <c r="AI196" s="66">
        <v>0.2911</v>
      </c>
      <c r="AJ196" s="66">
        <v>37.66</v>
      </c>
      <c r="AK196" s="73">
        <f t="shared" si="12"/>
        <v>1.208369434</v>
      </c>
      <c r="AL196" s="65"/>
      <c r="AM196" s="65"/>
      <c r="AN196" s="65"/>
      <c r="AO196" s="65"/>
      <c r="AP196" s="65"/>
      <c r="AQ196" s="65"/>
      <c r="AR196" s="65"/>
      <c r="AS196" s="68"/>
      <c r="AT196" s="69"/>
    </row>
    <row r="197">
      <c r="A197" s="70" t="str">
        <f t="shared" si="1"/>
        <v>C&amp;S 3PT</v>
      </c>
      <c r="B197" s="71" t="s">
        <v>1652</v>
      </c>
      <c r="C197" s="71" t="str">
        <f t="shared" si="2"/>
        <v>Pat Connaughton</v>
      </c>
      <c r="D197" s="71" t="s">
        <v>1447</v>
      </c>
      <c r="E197" s="66">
        <v>0.9176</v>
      </c>
      <c r="F197" s="66">
        <v>3.2</v>
      </c>
      <c r="G197" s="66">
        <v>24.85</v>
      </c>
      <c r="H197" s="66">
        <v>1.26</v>
      </c>
      <c r="I197" s="66">
        <v>1.89</v>
      </c>
      <c r="J197" s="73">
        <f t="shared" si="3"/>
        <v>0.364380365</v>
      </c>
      <c r="K197" s="66">
        <v>0.1978</v>
      </c>
      <c r="L197" s="66">
        <v>66.67</v>
      </c>
      <c r="M197" s="73">
        <f t="shared" si="4"/>
        <v>1.023515041</v>
      </c>
      <c r="N197" s="66">
        <v>0.31</v>
      </c>
      <c r="O197" s="66">
        <v>0.73</v>
      </c>
      <c r="P197" s="73">
        <f t="shared" si="5"/>
        <v>0.197286541</v>
      </c>
      <c r="Q197" s="66">
        <v>0.0769</v>
      </c>
      <c r="R197" s="66">
        <v>42.86</v>
      </c>
      <c r="S197" s="73">
        <f t="shared" si="6"/>
        <v>1.021082927</v>
      </c>
      <c r="T197" s="66">
        <v>0.05</v>
      </c>
      <c r="U197" s="66">
        <v>0.05</v>
      </c>
      <c r="V197" s="73">
        <f t="shared" si="7"/>
        <v>0.0361082206</v>
      </c>
      <c r="W197" s="66">
        <v>0.0055</v>
      </c>
      <c r="X197" s="66">
        <v>100.0</v>
      </c>
      <c r="Y197" s="73">
        <f t="shared" si="8"/>
        <v>2.662852214</v>
      </c>
      <c r="Z197" s="66">
        <v>1.36</v>
      </c>
      <c r="AA197" s="66">
        <v>3.25</v>
      </c>
      <c r="AB197" s="73">
        <f t="shared" si="9"/>
        <v>1.789142195</v>
      </c>
      <c r="AC197" s="66">
        <v>0.3407</v>
      </c>
      <c r="AD197" s="66">
        <v>41.94</v>
      </c>
      <c r="AE197" s="73">
        <f t="shared" si="10"/>
        <v>1.196340245</v>
      </c>
      <c r="AF197" s="66">
        <v>1.21</v>
      </c>
      <c r="AG197" s="66">
        <v>3.62</v>
      </c>
      <c r="AH197" s="73">
        <f t="shared" si="11"/>
        <v>0.7250698437</v>
      </c>
      <c r="AI197" s="66">
        <v>0.3791</v>
      </c>
      <c r="AJ197" s="66">
        <v>33.33</v>
      </c>
      <c r="AK197" s="73">
        <f t="shared" si="12"/>
        <v>1.069435827</v>
      </c>
      <c r="AL197" s="65"/>
      <c r="AM197" s="65"/>
      <c r="AN197" s="65"/>
      <c r="AO197" s="65"/>
      <c r="AP197" s="65"/>
      <c r="AQ197" s="65"/>
      <c r="AR197" s="65"/>
      <c r="AS197" s="68"/>
      <c r="AT197" s="69"/>
    </row>
    <row r="198">
      <c r="A198" s="70" t="str">
        <f t="shared" si="1"/>
        <v>PU 3PT</v>
      </c>
      <c r="B198" s="71" t="s">
        <v>1653</v>
      </c>
      <c r="C198" s="71" t="str">
        <f t="shared" si="2"/>
        <v>Bojan Bogdanovic</v>
      </c>
      <c r="D198" s="71" t="s">
        <v>1528</v>
      </c>
      <c r="E198" s="66">
        <v>0.6634</v>
      </c>
      <c r="F198" s="66">
        <v>7.97</v>
      </c>
      <c r="G198" s="66">
        <v>25.54</v>
      </c>
      <c r="H198" s="66">
        <v>2.64</v>
      </c>
      <c r="I198" s="66">
        <v>3.99</v>
      </c>
      <c r="J198" s="73">
        <f t="shared" si="3"/>
        <v>0.7692474373</v>
      </c>
      <c r="K198" s="66">
        <v>0.1792</v>
      </c>
      <c r="L198" s="66">
        <v>66.22</v>
      </c>
      <c r="M198" s="73">
        <f t="shared" si="4"/>
        <v>1.01660666</v>
      </c>
      <c r="N198" s="66">
        <v>2.37</v>
      </c>
      <c r="O198" s="66">
        <v>5.5</v>
      </c>
      <c r="P198" s="73">
        <f t="shared" si="5"/>
        <v>1.486405446</v>
      </c>
      <c r="Q198" s="66">
        <v>0.247</v>
      </c>
      <c r="R198" s="66">
        <v>43.14</v>
      </c>
      <c r="S198" s="73">
        <f t="shared" si="6"/>
        <v>1.027753557</v>
      </c>
      <c r="T198" s="66">
        <v>0.97</v>
      </c>
      <c r="U198" s="66">
        <v>1.99</v>
      </c>
      <c r="V198" s="73">
        <f t="shared" si="7"/>
        <v>1.43710718</v>
      </c>
      <c r="W198" s="66">
        <v>0.0896</v>
      </c>
      <c r="X198" s="66">
        <v>48.65</v>
      </c>
      <c r="Y198" s="73">
        <f t="shared" si="8"/>
        <v>1.295477602</v>
      </c>
      <c r="Z198" s="66">
        <v>1.19</v>
      </c>
      <c r="AA198" s="66">
        <v>2.59</v>
      </c>
      <c r="AB198" s="73">
        <f t="shared" si="9"/>
        <v>1.425808703</v>
      </c>
      <c r="AC198" s="66">
        <v>0.1162</v>
      </c>
      <c r="AD198" s="66">
        <v>45.83</v>
      </c>
      <c r="AE198" s="73">
        <f t="shared" si="10"/>
        <v>1.307302657</v>
      </c>
      <c r="AF198" s="66">
        <v>3.4</v>
      </c>
      <c r="AG198" s="66">
        <v>8.19</v>
      </c>
      <c r="AH198" s="73">
        <f t="shared" si="11"/>
        <v>1.640420447</v>
      </c>
      <c r="AI198" s="66">
        <v>0.368</v>
      </c>
      <c r="AJ198" s="66">
        <v>41.45</v>
      </c>
      <c r="AK198" s="73">
        <f t="shared" si="12"/>
        <v>1.329976448</v>
      </c>
      <c r="AL198" s="65"/>
      <c r="AM198" s="65"/>
      <c r="AN198" s="65"/>
      <c r="AO198" s="65"/>
      <c r="AP198" s="65"/>
      <c r="AQ198" s="65"/>
      <c r="AR198" s="65"/>
      <c r="AS198" s="68"/>
      <c r="AT198" s="69"/>
    </row>
    <row r="199">
      <c r="A199" s="70" t="str">
        <f t="shared" si="1"/>
        <v>Rim Scorer</v>
      </c>
      <c r="B199" s="71" t="s">
        <v>1654</v>
      </c>
      <c r="C199" s="71" t="str">
        <f t="shared" si="2"/>
        <v>Moritz Wagner</v>
      </c>
      <c r="D199" s="71" t="s">
        <v>1433</v>
      </c>
      <c r="E199" s="66">
        <v>0.8362</v>
      </c>
      <c r="F199" s="66">
        <v>3.02</v>
      </c>
      <c r="G199" s="66">
        <v>25.24</v>
      </c>
      <c r="H199" s="66">
        <v>8.73</v>
      </c>
      <c r="I199" s="66">
        <v>11.96</v>
      </c>
      <c r="J199" s="73">
        <f t="shared" si="3"/>
        <v>2.305814373</v>
      </c>
      <c r="K199" s="66">
        <v>0.6178</v>
      </c>
      <c r="L199" s="66">
        <v>73.02</v>
      </c>
      <c r="M199" s="73">
        <f t="shared" si="4"/>
        <v>1.120999974</v>
      </c>
      <c r="N199" s="66">
        <v>1.06</v>
      </c>
      <c r="O199" s="66">
        <v>2.89</v>
      </c>
      <c r="P199" s="73">
        <f t="shared" si="5"/>
        <v>0.7810384978</v>
      </c>
      <c r="Q199" s="66">
        <v>0.1494</v>
      </c>
      <c r="R199" s="66">
        <v>36.54</v>
      </c>
      <c r="S199" s="73">
        <f t="shared" si="6"/>
        <v>0.8705172691</v>
      </c>
      <c r="T199" s="66">
        <v>0.11</v>
      </c>
      <c r="U199" s="66">
        <v>0.28</v>
      </c>
      <c r="V199" s="73">
        <f t="shared" si="7"/>
        <v>0.2022060354</v>
      </c>
      <c r="W199" s="66">
        <v>0.0144</v>
      </c>
      <c r="X199" s="66">
        <v>40.0</v>
      </c>
      <c r="Y199" s="73">
        <f t="shared" si="8"/>
        <v>1.065140886</v>
      </c>
      <c r="Z199" s="66">
        <v>0.44</v>
      </c>
      <c r="AA199" s="66">
        <v>1.33</v>
      </c>
      <c r="AB199" s="73">
        <f t="shared" si="9"/>
        <v>0.7321720369</v>
      </c>
      <c r="AC199" s="66">
        <v>0.069</v>
      </c>
      <c r="AD199" s="66">
        <v>33.33</v>
      </c>
      <c r="AE199" s="73">
        <f t="shared" si="10"/>
        <v>0.9507396371</v>
      </c>
      <c r="AF199" s="66">
        <v>0.95</v>
      </c>
      <c r="AG199" s="66">
        <v>2.89</v>
      </c>
      <c r="AH199" s="73">
        <f t="shared" si="11"/>
        <v>0.5788541017</v>
      </c>
      <c r="AI199" s="66">
        <v>0.1494</v>
      </c>
      <c r="AJ199" s="66">
        <v>32.69</v>
      </c>
      <c r="AK199" s="73">
        <f t="shared" si="12"/>
        <v>1.048900606</v>
      </c>
      <c r="AL199" s="65"/>
      <c r="AM199" s="65"/>
      <c r="AN199" s="65"/>
      <c r="AO199" s="65"/>
      <c r="AP199" s="65"/>
      <c r="AQ199" s="65"/>
      <c r="AR199" s="65"/>
      <c r="AS199" s="68"/>
      <c r="AT199" s="69"/>
    </row>
    <row r="200">
      <c r="A200" s="70" t="str">
        <f t="shared" si="1"/>
        <v>Rim Scorer</v>
      </c>
      <c r="B200" s="71" t="s">
        <v>1655</v>
      </c>
      <c r="C200" s="71" t="str">
        <f t="shared" si="2"/>
        <v>Kevon Looney</v>
      </c>
      <c r="D200" s="71" t="s">
        <v>1500</v>
      </c>
      <c r="E200" s="66">
        <v>0.6564</v>
      </c>
      <c r="F200" s="66">
        <v>3.71</v>
      </c>
      <c r="G200" s="66">
        <v>57.8</v>
      </c>
      <c r="H200" s="66">
        <v>4.26</v>
      </c>
      <c r="I200" s="66">
        <v>5.94</v>
      </c>
      <c r="J200" s="73">
        <f t="shared" si="3"/>
        <v>1.145195433</v>
      </c>
      <c r="K200" s="66">
        <v>0.6503</v>
      </c>
      <c r="L200" s="66">
        <v>71.7</v>
      </c>
      <c r="M200" s="73">
        <f t="shared" si="4"/>
        <v>1.10073539</v>
      </c>
      <c r="N200" s="66">
        <v>1.18</v>
      </c>
      <c r="O200" s="66">
        <v>2.63</v>
      </c>
      <c r="P200" s="73">
        <f t="shared" si="5"/>
        <v>0.7107720585</v>
      </c>
      <c r="Q200" s="66">
        <v>0.2883</v>
      </c>
      <c r="R200" s="66">
        <v>44.68</v>
      </c>
      <c r="S200" s="73">
        <f t="shared" si="6"/>
        <v>1.064442025</v>
      </c>
      <c r="T200" s="66">
        <v>0.22</v>
      </c>
      <c r="U200" s="66">
        <v>0.5</v>
      </c>
      <c r="V200" s="73">
        <f t="shared" si="7"/>
        <v>0.361082206</v>
      </c>
      <c r="W200" s="66">
        <v>0.0552</v>
      </c>
      <c r="X200" s="66">
        <v>44.44</v>
      </c>
      <c r="Y200" s="73">
        <f t="shared" si="8"/>
        <v>1.183371524</v>
      </c>
      <c r="Z200" s="66">
        <v>0.0</v>
      </c>
      <c r="AA200" s="66">
        <v>0.0</v>
      </c>
      <c r="AB200" s="73">
        <f t="shared" si="9"/>
        <v>0</v>
      </c>
      <c r="AC200" s="66">
        <v>0.0</v>
      </c>
      <c r="AD200" s="66">
        <v>0.0</v>
      </c>
      <c r="AE200" s="73">
        <f t="shared" si="10"/>
        <v>0</v>
      </c>
      <c r="AF200" s="66">
        <v>0.0</v>
      </c>
      <c r="AG200" s="66">
        <v>0.06</v>
      </c>
      <c r="AH200" s="73">
        <f t="shared" si="11"/>
        <v>0.01201773222</v>
      </c>
      <c r="AI200" s="66">
        <v>0.0061</v>
      </c>
      <c r="AJ200" s="66">
        <v>0.0</v>
      </c>
      <c r="AK200" s="73">
        <f t="shared" si="12"/>
        <v>0</v>
      </c>
      <c r="AL200" s="65"/>
      <c r="AM200" s="65"/>
      <c r="AN200" s="65"/>
      <c r="AO200" s="65"/>
      <c r="AP200" s="65"/>
      <c r="AQ200" s="65"/>
      <c r="AR200" s="65"/>
      <c r="AS200" s="68"/>
      <c r="AT200" s="69"/>
    </row>
    <row r="201">
      <c r="A201" s="70" t="str">
        <f t="shared" si="1"/>
        <v>PU 3PT</v>
      </c>
      <c r="B201" s="71" t="s">
        <v>1656</v>
      </c>
      <c r="C201" s="71" t="str">
        <f t="shared" si="2"/>
        <v>Isaiah Joe</v>
      </c>
      <c r="D201" s="71" t="s">
        <v>1453</v>
      </c>
      <c r="E201" s="66">
        <v>0.8339</v>
      </c>
      <c r="F201" s="66">
        <v>9.43</v>
      </c>
      <c r="G201" s="66">
        <v>25.75</v>
      </c>
      <c r="H201" s="66">
        <v>1.12</v>
      </c>
      <c r="I201" s="66">
        <v>1.44</v>
      </c>
      <c r="J201" s="73">
        <f t="shared" si="3"/>
        <v>0.2776231353</v>
      </c>
      <c r="K201" s="66">
        <v>0.0897</v>
      </c>
      <c r="L201" s="66">
        <v>77.78</v>
      </c>
      <c r="M201" s="73">
        <f t="shared" si="4"/>
        <v>1.194075294</v>
      </c>
      <c r="N201" s="66">
        <v>0.64</v>
      </c>
      <c r="O201" s="66">
        <v>1.33</v>
      </c>
      <c r="P201" s="73">
        <f t="shared" si="5"/>
        <v>0.3594398623</v>
      </c>
      <c r="Q201" s="66">
        <v>0.0831</v>
      </c>
      <c r="R201" s="66">
        <v>48.0</v>
      </c>
      <c r="S201" s="73">
        <f t="shared" si="6"/>
        <v>1.143536642</v>
      </c>
      <c r="T201" s="66">
        <v>0.59</v>
      </c>
      <c r="U201" s="66">
        <v>1.33</v>
      </c>
      <c r="V201" s="73">
        <f t="shared" si="7"/>
        <v>0.9604786681</v>
      </c>
      <c r="W201" s="66">
        <v>0.0831</v>
      </c>
      <c r="X201" s="66">
        <v>44.0</v>
      </c>
      <c r="Y201" s="73">
        <f t="shared" si="8"/>
        <v>1.171654974</v>
      </c>
      <c r="Z201" s="66">
        <v>1.28</v>
      </c>
      <c r="AA201" s="66">
        <v>2.66</v>
      </c>
      <c r="AB201" s="73">
        <f t="shared" si="9"/>
        <v>1.464344074</v>
      </c>
      <c r="AC201" s="66">
        <v>0.1661</v>
      </c>
      <c r="AD201" s="66">
        <v>48.0</v>
      </c>
      <c r="AE201" s="73">
        <f t="shared" si="10"/>
        <v>1.369201998</v>
      </c>
      <c r="AF201" s="66">
        <v>3.78</v>
      </c>
      <c r="AG201" s="66">
        <v>9.27</v>
      </c>
      <c r="AH201" s="73">
        <f t="shared" si="11"/>
        <v>1.856739627</v>
      </c>
      <c r="AI201" s="66">
        <v>0.5781</v>
      </c>
      <c r="AJ201" s="66">
        <v>40.8</v>
      </c>
      <c r="AK201" s="73">
        <f t="shared" si="12"/>
        <v>1.309120364</v>
      </c>
      <c r="AL201" s="65"/>
      <c r="AM201" s="65"/>
      <c r="AN201" s="65"/>
      <c r="AO201" s="65"/>
      <c r="AP201" s="65"/>
      <c r="AQ201" s="65"/>
      <c r="AR201" s="65"/>
      <c r="AS201" s="68"/>
      <c r="AT201" s="69"/>
    </row>
    <row r="202">
      <c r="A202" s="70" t="str">
        <f t="shared" si="1"/>
        <v>PU 3PT</v>
      </c>
      <c r="B202" s="71" t="s">
        <v>1657</v>
      </c>
      <c r="C202" s="71" t="str">
        <f t="shared" si="2"/>
        <v>Chris Paul</v>
      </c>
      <c r="D202" s="71" t="s">
        <v>1500</v>
      </c>
      <c r="E202" s="66">
        <v>0.5061</v>
      </c>
      <c r="F202" s="66">
        <v>13.32</v>
      </c>
      <c r="G202" s="66">
        <v>26.21</v>
      </c>
      <c r="H202" s="66">
        <v>0.28</v>
      </c>
      <c r="I202" s="66">
        <v>0.28</v>
      </c>
      <c r="J202" s="73">
        <f t="shared" si="3"/>
        <v>0.0539822763</v>
      </c>
      <c r="K202" s="66">
        <v>0.0204</v>
      </c>
      <c r="L202" s="66">
        <v>100.0</v>
      </c>
      <c r="M202" s="73">
        <f t="shared" si="4"/>
        <v>1.535195802</v>
      </c>
      <c r="N202" s="66">
        <v>1.94</v>
      </c>
      <c r="O202" s="66">
        <v>3.44</v>
      </c>
      <c r="P202" s="73">
        <f t="shared" si="5"/>
        <v>0.9296790423</v>
      </c>
      <c r="Q202" s="66">
        <v>0.2531</v>
      </c>
      <c r="R202" s="66">
        <v>56.45</v>
      </c>
      <c r="S202" s="73">
        <f t="shared" si="6"/>
        <v>1.344846739</v>
      </c>
      <c r="T202" s="66">
        <v>1.17</v>
      </c>
      <c r="U202" s="66">
        <v>3.28</v>
      </c>
      <c r="V202" s="73">
        <f t="shared" si="7"/>
        <v>2.368699272</v>
      </c>
      <c r="W202" s="66">
        <v>0.2408</v>
      </c>
      <c r="X202" s="66">
        <v>35.59</v>
      </c>
      <c r="Y202" s="73">
        <f t="shared" si="8"/>
        <v>0.947709103</v>
      </c>
      <c r="Z202" s="66">
        <v>0.33</v>
      </c>
      <c r="AA202" s="66">
        <v>1.11</v>
      </c>
      <c r="AB202" s="73">
        <f t="shared" si="9"/>
        <v>0.6110608729</v>
      </c>
      <c r="AC202" s="66">
        <v>0.0816</v>
      </c>
      <c r="AD202" s="66">
        <v>30.0</v>
      </c>
      <c r="AE202" s="73">
        <f t="shared" si="10"/>
        <v>0.8557512485</v>
      </c>
      <c r="AF202" s="66">
        <v>2.05</v>
      </c>
      <c r="AG202" s="66">
        <v>5.5</v>
      </c>
      <c r="AH202" s="73">
        <f t="shared" si="11"/>
        <v>1.101625453</v>
      </c>
      <c r="AI202" s="66">
        <v>0.4041</v>
      </c>
      <c r="AJ202" s="66">
        <v>37.37</v>
      </c>
      <c r="AK202" s="73">
        <f t="shared" si="12"/>
        <v>1.199064412</v>
      </c>
      <c r="AL202" s="65"/>
      <c r="AM202" s="65"/>
      <c r="AN202" s="65"/>
      <c r="AO202" s="65"/>
      <c r="AP202" s="65"/>
      <c r="AQ202" s="65"/>
      <c r="AR202" s="65"/>
      <c r="AS202" s="68"/>
      <c r="AT202" s="69"/>
    </row>
    <row r="203">
      <c r="A203" s="70" t="str">
        <f t="shared" si="1"/>
        <v>Mid Range Weirdo</v>
      </c>
      <c r="B203" s="71" t="s">
        <v>1658</v>
      </c>
      <c r="C203" s="71" t="str">
        <f t="shared" si="2"/>
        <v>Patrick Beverley</v>
      </c>
      <c r="D203" s="71" t="s">
        <v>1455</v>
      </c>
      <c r="E203" s="66">
        <v>0.6667</v>
      </c>
      <c r="F203" s="66">
        <v>5.91</v>
      </c>
      <c r="G203" s="66">
        <v>25.84</v>
      </c>
      <c r="H203" s="66">
        <v>1.52</v>
      </c>
      <c r="I203" s="66">
        <v>2.6</v>
      </c>
      <c r="J203" s="73">
        <f t="shared" si="3"/>
        <v>0.5012639942</v>
      </c>
      <c r="K203" s="66">
        <v>0.2044</v>
      </c>
      <c r="L203" s="66">
        <v>58.7</v>
      </c>
      <c r="M203" s="73">
        <f t="shared" si="4"/>
        <v>0.9011599355</v>
      </c>
      <c r="N203" s="66">
        <v>1.92</v>
      </c>
      <c r="O203" s="66">
        <v>3.95</v>
      </c>
      <c r="P203" s="73">
        <f t="shared" si="5"/>
        <v>1.067509365</v>
      </c>
      <c r="Q203" s="66">
        <v>0.3111</v>
      </c>
      <c r="R203" s="66">
        <v>48.57</v>
      </c>
      <c r="S203" s="73">
        <f t="shared" si="6"/>
        <v>1.15711614</v>
      </c>
      <c r="T203" s="66">
        <v>0.11</v>
      </c>
      <c r="U203" s="66">
        <v>0.28</v>
      </c>
      <c r="V203" s="73">
        <f t="shared" si="7"/>
        <v>0.2022060354</v>
      </c>
      <c r="W203" s="66">
        <v>0.0222</v>
      </c>
      <c r="X203" s="66">
        <v>40.0</v>
      </c>
      <c r="Y203" s="73">
        <f t="shared" si="8"/>
        <v>1.065140886</v>
      </c>
      <c r="Z203" s="66">
        <v>0.73</v>
      </c>
      <c r="AA203" s="66">
        <v>1.35</v>
      </c>
      <c r="AB203" s="73">
        <f t="shared" si="9"/>
        <v>0.7431821427</v>
      </c>
      <c r="AC203" s="66">
        <v>0.1067</v>
      </c>
      <c r="AD203" s="66">
        <v>54.17</v>
      </c>
      <c r="AE203" s="73">
        <f t="shared" si="10"/>
        <v>1.545201504</v>
      </c>
      <c r="AF203" s="66">
        <v>1.13</v>
      </c>
      <c r="AG203" s="66">
        <v>4.51</v>
      </c>
      <c r="AH203" s="73">
        <f t="shared" si="11"/>
        <v>0.9033328716</v>
      </c>
      <c r="AI203" s="66">
        <v>0.3556</v>
      </c>
      <c r="AJ203" s="66">
        <v>25.0</v>
      </c>
      <c r="AK203" s="73">
        <f t="shared" si="12"/>
        <v>0.8021570859</v>
      </c>
      <c r="AL203" s="65"/>
      <c r="AM203" s="65"/>
      <c r="AN203" s="65"/>
      <c r="AO203" s="65"/>
      <c r="AP203" s="65"/>
      <c r="AQ203" s="65"/>
      <c r="AR203" s="65"/>
      <c r="AS203" s="68"/>
      <c r="AT203" s="69"/>
    </row>
    <row r="204">
      <c r="A204" s="70" t="str">
        <f t="shared" si="1"/>
        <v>Rim Scorer</v>
      </c>
      <c r="B204" s="71" t="s">
        <v>1659</v>
      </c>
      <c r="C204" s="71" t="str">
        <f t="shared" si="2"/>
        <v>Anthony Black</v>
      </c>
      <c r="D204" s="71" t="s">
        <v>1433</v>
      </c>
      <c r="E204" s="66">
        <v>0.7257</v>
      </c>
      <c r="F204" s="66">
        <v>6.23</v>
      </c>
      <c r="G204" s="66">
        <v>24.8</v>
      </c>
      <c r="H204" s="66">
        <v>2.6</v>
      </c>
      <c r="I204" s="66">
        <v>3.54</v>
      </c>
      <c r="J204" s="73">
        <f t="shared" si="3"/>
        <v>0.6824902075</v>
      </c>
      <c r="K204" s="66">
        <v>0.3657</v>
      </c>
      <c r="L204" s="66">
        <v>73.44</v>
      </c>
      <c r="M204" s="73">
        <f t="shared" si="4"/>
        <v>1.127447797</v>
      </c>
      <c r="N204" s="66">
        <v>0.44</v>
      </c>
      <c r="O204" s="66">
        <v>1.55</v>
      </c>
      <c r="P204" s="73">
        <f t="shared" si="5"/>
        <v>0.4188960801</v>
      </c>
      <c r="Q204" s="66">
        <v>0.16</v>
      </c>
      <c r="R204" s="66">
        <v>28.57</v>
      </c>
      <c r="S204" s="73">
        <f t="shared" si="6"/>
        <v>0.6806425391</v>
      </c>
      <c r="T204" s="66">
        <v>0.44</v>
      </c>
      <c r="U204" s="66">
        <v>1.11</v>
      </c>
      <c r="V204" s="73">
        <f t="shared" si="7"/>
        <v>0.8016024974</v>
      </c>
      <c r="W204" s="66">
        <v>0.1143</v>
      </c>
      <c r="X204" s="66">
        <v>40.0</v>
      </c>
      <c r="Y204" s="73">
        <f t="shared" si="8"/>
        <v>1.065140886</v>
      </c>
      <c r="Z204" s="66">
        <v>0.72</v>
      </c>
      <c r="AA204" s="66">
        <v>1.83</v>
      </c>
      <c r="AB204" s="73">
        <f t="shared" si="9"/>
        <v>1.007424682</v>
      </c>
      <c r="AC204" s="66">
        <v>0.1886</v>
      </c>
      <c r="AD204" s="66">
        <v>39.39</v>
      </c>
      <c r="AE204" s="73">
        <f t="shared" si="10"/>
        <v>1.123601389</v>
      </c>
      <c r="AF204" s="66">
        <v>0.61</v>
      </c>
      <c r="AG204" s="66">
        <v>1.66</v>
      </c>
      <c r="AH204" s="73">
        <f t="shared" si="11"/>
        <v>0.3324905913</v>
      </c>
      <c r="AI204" s="66">
        <v>0.1714</v>
      </c>
      <c r="AJ204" s="66">
        <v>36.67</v>
      </c>
      <c r="AK204" s="73">
        <f t="shared" si="12"/>
        <v>1.176604014</v>
      </c>
      <c r="AL204" s="65"/>
      <c r="AM204" s="65"/>
      <c r="AN204" s="65"/>
      <c r="AO204" s="65"/>
      <c r="AP204" s="65"/>
      <c r="AQ204" s="65"/>
      <c r="AR204" s="65"/>
      <c r="AS204" s="68"/>
      <c r="AT204" s="69"/>
    </row>
    <row r="205">
      <c r="A205" s="70" t="str">
        <f t="shared" si="1"/>
        <v>PU 3PT</v>
      </c>
      <c r="B205" s="71" t="s">
        <v>1660</v>
      </c>
      <c r="C205" s="71" t="str">
        <f t="shared" si="2"/>
        <v>Dean Wade</v>
      </c>
      <c r="D205" s="71" t="s">
        <v>1474</v>
      </c>
      <c r="E205" s="66">
        <v>0.9389</v>
      </c>
      <c r="F205" s="66">
        <v>7.39</v>
      </c>
      <c r="G205" s="66">
        <v>25.05</v>
      </c>
      <c r="H205" s="66">
        <v>0.51</v>
      </c>
      <c r="I205" s="66">
        <v>0.79</v>
      </c>
      <c r="J205" s="73">
        <f t="shared" si="3"/>
        <v>0.1523071367</v>
      </c>
      <c r="K205" s="66">
        <v>0.0778</v>
      </c>
      <c r="L205" s="66">
        <v>64.29</v>
      </c>
      <c r="M205" s="73">
        <f t="shared" si="4"/>
        <v>0.9869773809</v>
      </c>
      <c r="N205" s="66">
        <v>0.06</v>
      </c>
      <c r="O205" s="66">
        <v>0.28</v>
      </c>
      <c r="P205" s="73">
        <f t="shared" si="5"/>
        <v>0.07567154996</v>
      </c>
      <c r="Q205" s="66">
        <v>0.0278</v>
      </c>
      <c r="R205" s="66">
        <v>20.0</v>
      </c>
      <c r="S205" s="73">
        <f t="shared" si="6"/>
        <v>0.476473601</v>
      </c>
      <c r="T205" s="66">
        <v>0.17</v>
      </c>
      <c r="U205" s="66">
        <v>0.34</v>
      </c>
      <c r="V205" s="73">
        <f t="shared" si="7"/>
        <v>0.2455359001</v>
      </c>
      <c r="W205" s="66">
        <v>0.0333</v>
      </c>
      <c r="X205" s="66">
        <v>50.0</v>
      </c>
      <c r="Y205" s="73">
        <f t="shared" si="8"/>
        <v>1.331426107</v>
      </c>
      <c r="Z205" s="66">
        <v>1.36</v>
      </c>
      <c r="AA205" s="66">
        <v>3.11</v>
      </c>
      <c r="AB205" s="73">
        <f t="shared" si="9"/>
        <v>1.712071455</v>
      </c>
      <c r="AC205" s="66">
        <v>0.3056</v>
      </c>
      <c r="AD205" s="66">
        <v>43.64</v>
      </c>
      <c r="AE205" s="73">
        <f t="shared" si="10"/>
        <v>1.244832816</v>
      </c>
      <c r="AF205" s="66">
        <v>2.09</v>
      </c>
      <c r="AG205" s="66">
        <v>5.65</v>
      </c>
      <c r="AH205" s="73">
        <f t="shared" si="11"/>
        <v>1.131669784</v>
      </c>
      <c r="AI205" s="66">
        <v>0.5556</v>
      </c>
      <c r="AJ205" s="66">
        <v>37.0</v>
      </c>
      <c r="AK205" s="73">
        <f t="shared" si="12"/>
        <v>1.187192487</v>
      </c>
      <c r="AL205" s="65"/>
      <c r="AM205" s="65"/>
      <c r="AN205" s="65"/>
      <c r="AO205" s="65"/>
      <c r="AP205" s="65"/>
      <c r="AQ205" s="65"/>
      <c r="AR205" s="65"/>
      <c r="AS205" s="68"/>
      <c r="AT205" s="69"/>
    </row>
    <row r="206">
      <c r="A206" s="70" t="str">
        <f t="shared" si="1"/>
        <v>Rim Scorer</v>
      </c>
      <c r="B206" s="71" t="s">
        <v>1661</v>
      </c>
      <c r="C206" s="71" t="str">
        <f t="shared" si="2"/>
        <v>Zach LaVine</v>
      </c>
      <c r="D206" s="71" t="s">
        <v>1428</v>
      </c>
      <c r="E206" s="66">
        <v>0.752</v>
      </c>
      <c r="F206" s="66">
        <v>7.34</v>
      </c>
      <c r="G206" s="66">
        <v>25.89</v>
      </c>
      <c r="H206" s="66">
        <v>3.88</v>
      </c>
      <c r="I206" s="66">
        <v>6.45</v>
      </c>
      <c r="J206" s="73">
        <f t="shared" si="3"/>
        <v>1.243520293</v>
      </c>
      <c r="K206" s="66">
        <v>0.3013</v>
      </c>
      <c r="L206" s="66">
        <v>60.18</v>
      </c>
      <c r="M206" s="73">
        <f t="shared" si="4"/>
        <v>0.9238808334</v>
      </c>
      <c r="N206" s="66">
        <v>0.91</v>
      </c>
      <c r="O206" s="66">
        <v>2.28</v>
      </c>
      <c r="P206" s="73">
        <f t="shared" si="5"/>
        <v>0.6161826211</v>
      </c>
      <c r="Q206" s="66">
        <v>0.1067</v>
      </c>
      <c r="R206" s="66">
        <v>40.0</v>
      </c>
      <c r="S206" s="73">
        <f t="shared" si="6"/>
        <v>0.9529472021</v>
      </c>
      <c r="T206" s="66">
        <v>1.48</v>
      </c>
      <c r="U206" s="66">
        <v>3.03</v>
      </c>
      <c r="V206" s="73">
        <f t="shared" si="7"/>
        <v>2.188158169</v>
      </c>
      <c r="W206" s="66">
        <v>0.1413</v>
      </c>
      <c r="X206" s="66">
        <v>49.06</v>
      </c>
      <c r="Y206" s="73">
        <f t="shared" si="8"/>
        <v>1.306395296</v>
      </c>
      <c r="Z206" s="66">
        <v>0.8</v>
      </c>
      <c r="AA206" s="66">
        <v>1.77</v>
      </c>
      <c r="AB206" s="73">
        <f t="shared" si="9"/>
        <v>0.9743943649</v>
      </c>
      <c r="AC206" s="66">
        <v>0.0827</v>
      </c>
      <c r="AD206" s="66">
        <v>45.16</v>
      </c>
      <c r="AE206" s="73">
        <f t="shared" si="10"/>
        <v>1.288190879</v>
      </c>
      <c r="AF206" s="66">
        <v>2.57</v>
      </c>
      <c r="AG206" s="66">
        <v>7.88</v>
      </c>
      <c r="AH206" s="73">
        <f t="shared" si="11"/>
        <v>1.578328831</v>
      </c>
      <c r="AI206" s="66">
        <v>0.368</v>
      </c>
      <c r="AJ206" s="66">
        <v>32.61</v>
      </c>
      <c r="AK206" s="73">
        <f t="shared" si="12"/>
        <v>1.046333703</v>
      </c>
      <c r="AL206" s="65"/>
      <c r="AM206" s="65"/>
      <c r="AN206" s="65"/>
      <c r="AO206" s="65"/>
      <c r="AP206" s="65"/>
      <c r="AQ206" s="65"/>
      <c r="AR206" s="65"/>
      <c r="AS206" s="68"/>
      <c r="AT206" s="69"/>
    </row>
    <row r="207">
      <c r="A207" s="70" t="str">
        <f t="shared" si="1"/>
        <v>Rim Scorer</v>
      </c>
      <c r="B207" s="71" t="s">
        <v>1662</v>
      </c>
      <c r="C207" s="71" t="str">
        <f t="shared" si="2"/>
        <v>Peyton Watson</v>
      </c>
      <c r="D207" s="71" t="s">
        <v>1459</v>
      </c>
      <c r="E207" s="66">
        <v>0.7621</v>
      </c>
      <c r="F207" s="66">
        <v>4.29</v>
      </c>
      <c r="G207" s="66">
        <v>25.46</v>
      </c>
      <c r="H207" s="66">
        <v>3.93</v>
      </c>
      <c r="I207" s="66">
        <v>6.16</v>
      </c>
      <c r="J207" s="73">
        <f t="shared" si="3"/>
        <v>1.187610079</v>
      </c>
      <c r="K207" s="66">
        <v>0.3903</v>
      </c>
      <c r="L207" s="66">
        <v>63.81</v>
      </c>
      <c r="M207" s="73">
        <f t="shared" si="4"/>
        <v>0.979608441</v>
      </c>
      <c r="N207" s="66">
        <v>1.47</v>
      </c>
      <c r="O207" s="66">
        <v>3.4</v>
      </c>
      <c r="P207" s="73">
        <f t="shared" si="5"/>
        <v>0.9188688209</v>
      </c>
      <c r="Q207" s="66">
        <v>0.2156</v>
      </c>
      <c r="R207" s="66">
        <v>43.1</v>
      </c>
      <c r="S207" s="73">
        <f t="shared" si="6"/>
        <v>1.02680061</v>
      </c>
      <c r="T207" s="66">
        <v>0.12</v>
      </c>
      <c r="U207" s="66">
        <v>0.35</v>
      </c>
      <c r="V207" s="73">
        <f t="shared" si="7"/>
        <v>0.2527575442</v>
      </c>
      <c r="W207" s="66">
        <v>0.0223</v>
      </c>
      <c r="X207" s="66">
        <v>33.33</v>
      </c>
      <c r="Y207" s="73">
        <f t="shared" si="8"/>
        <v>0.8875286429</v>
      </c>
      <c r="Z207" s="66">
        <v>1.0</v>
      </c>
      <c r="AA207" s="66">
        <v>2.82</v>
      </c>
      <c r="AB207" s="73">
        <f t="shared" si="9"/>
        <v>1.55242492</v>
      </c>
      <c r="AC207" s="66">
        <v>0.1784</v>
      </c>
      <c r="AD207" s="66">
        <v>35.42</v>
      </c>
      <c r="AE207" s="73">
        <f t="shared" si="10"/>
        <v>1.010356974</v>
      </c>
      <c r="AF207" s="66">
        <v>0.94</v>
      </c>
      <c r="AG207" s="66">
        <v>3.05</v>
      </c>
      <c r="AH207" s="73">
        <f t="shared" si="11"/>
        <v>0.6109013876</v>
      </c>
      <c r="AI207" s="66">
        <v>0.1933</v>
      </c>
      <c r="AJ207" s="66">
        <v>30.77</v>
      </c>
      <c r="AK207" s="73">
        <f t="shared" si="12"/>
        <v>0.9872949414</v>
      </c>
      <c r="AL207" s="65"/>
      <c r="AM207" s="65"/>
      <c r="AN207" s="65"/>
      <c r="AO207" s="65"/>
      <c r="AP207" s="65"/>
      <c r="AQ207" s="65"/>
      <c r="AR207" s="65"/>
      <c r="AS207" s="68"/>
      <c r="AT207" s="69"/>
    </row>
    <row r="208">
      <c r="A208" s="70" t="str">
        <f t="shared" si="1"/>
        <v>PU 3PT</v>
      </c>
      <c r="B208" s="71" t="s">
        <v>1663</v>
      </c>
      <c r="C208" s="71" t="str">
        <f t="shared" si="2"/>
        <v>Alec Burks</v>
      </c>
      <c r="D208" s="71" t="s">
        <v>1528</v>
      </c>
      <c r="E208" s="66">
        <v>0.7106</v>
      </c>
      <c r="F208" s="66">
        <v>9.6</v>
      </c>
      <c r="G208" s="66">
        <v>25.39</v>
      </c>
      <c r="H208" s="66">
        <v>0.9</v>
      </c>
      <c r="I208" s="66">
        <v>2.14</v>
      </c>
      <c r="J208" s="73">
        <f t="shared" si="3"/>
        <v>0.412578826</v>
      </c>
      <c r="K208" s="66">
        <v>0.0982</v>
      </c>
      <c r="L208" s="66">
        <v>42.11</v>
      </c>
      <c r="M208" s="73">
        <f t="shared" si="4"/>
        <v>0.6464709521</v>
      </c>
      <c r="N208" s="66">
        <v>1.41</v>
      </c>
      <c r="O208" s="66">
        <v>3.94</v>
      </c>
      <c r="P208" s="73">
        <f t="shared" si="5"/>
        <v>1.06480681</v>
      </c>
      <c r="Q208" s="66">
        <v>0.1809</v>
      </c>
      <c r="R208" s="66">
        <v>35.71</v>
      </c>
      <c r="S208" s="73">
        <f t="shared" si="6"/>
        <v>0.8507436146</v>
      </c>
      <c r="T208" s="66">
        <v>0.9</v>
      </c>
      <c r="U208" s="66">
        <v>2.36</v>
      </c>
      <c r="V208" s="73">
        <f t="shared" si="7"/>
        <v>1.704308012</v>
      </c>
      <c r="W208" s="66">
        <v>0.1085</v>
      </c>
      <c r="X208" s="66">
        <v>38.1</v>
      </c>
      <c r="Y208" s="73">
        <f t="shared" si="8"/>
        <v>1.014546694</v>
      </c>
      <c r="Z208" s="66">
        <v>1.52</v>
      </c>
      <c r="AA208" s="66">
        <v>3.94</v>
      </c>
      <c r="AB208" s="73">
        <f t="shared" si="9"/>
        <v>2.168990846</v>
      </c>
      <c r="AC208" s="66">
        <v>0.1809</v>
      </c>
      <c r="AD208" s="66">
        <v>38.57</v>
      </c>
      <c r="AE208" s="73">
        <f t="shared" si="10"/>
        <v>1.100210855</v>
      </c>
      <c r="AF208" s="66">
        <v>3.71</v>
      </c>
      <c r="AG208" s="66">
        <v>9.39</v>
      </c>
      <c r="AH208" s="73">
        <f t="shared" si="11"/>
        <v>1.880775092</v>
      </c>
      <c r="AI208" s="66">
        <v>0.4315</v>
      </c>
      <c r="AJ208" s="66">
        <v>39.52</v>
      </c>
      <c r="AK208" s="73">
        <f t="shared" si="12"/>
        <v>1.268049921</v>
      </c>
      <c r="AL208" s="65"/>
      <c r="AM208" s="65"/>
      <c r="AN208" s="65"/>
      <c r="AO208" s="65"/>
      <c r="AP208" s="65"/>
      <c r="AQ208" s="65"/>
      <c r="AR208" s="65"/>
      <c r="AS208" s="68"/>
      <c r="AT208" s="69"/>
    </row>
    <row r="209">
      <c r="A209" s="70" t="str">
        <f t="shared" si="1"/>
        <v>Rim Scorer</v>
      </c>
      <c r="B209" s="71" t="s">
        <v>1664</v>
      </c>
      <c r="C209" s="71" t="str">
        <f t="shared" si="2"/>
        <v>Rui Hachimura</v>
      </c>
      <c r="D209" s="71" t="s">
        <v>1441</v>
      </c>
      <c r="E209" s="66">
        <v>0.6834</v>
      </c>
      <c r="F209" s="66">
        <v>6.78</v>
      </c>
      <c r="G209" s="66">
        <v>25.12</v>
      </c>
      <c r="H209" s="66">
        <v>4.34</v>
      </c>
      <c r="I209" s="66">
        <v>6.09</v>
      </c>
      <c r="J209" s="73">
        <f t="shared" si="3"/>
        <v>1.17411451</v>
      </c>
      <c r="K209" s="66">
        <v>0.3386</v>
      </c>
      <c r="L209" s="66">
        <v>71.3</v>
      </c>
      <c r="M209" s="73">
        <f t="shared" si="4"/>
        <v>1.094594607</v>
      </c>
      <c r="N209" s="66">
        <v>1.18</v>
      </c>
      <c r="O209" s="66">
        <v>3.33</v>
      </c>
      <c r="P209" s="73">
        <f t="shared" si="5"/>
        <v>0.8999509334</v>
      </c>
      <c r="Q209" s="66">
        <v>0.185</v>
      </c>
      <c r="R209" s="66">
        <v>35.59</v>
      </c>
      <c r="S209" s="73">
        <f t="shared" si="6"/>
        <v>0.847884773</v>
      </c>
      <c r="T209" s="66">
        <v>0.96</v>
      </c>
      <c r="U209" s="66">
        <v>2.37</v>
      </c>
      <c r="V209" s="73">
        <f t="shared" si="7"/>
        <v>1.711529657</v>
      </c>
      <c r="W209" s="66">
        <v>0.1317</v>
      </c>
      <c r="X209" s="66">
        <v>40.48</v>
      </c>
      <c r="Y209" s="73">
        <f t="shared" si="8"/>
        <v>1.077922576</v>
      </c>
      <c r="Z209" s="66">
        <v>0.79</v>
      </c>
      <c r="AA209" s="66">
        <v>1.92</v>
      </c>
      <c r="AB209" s="73">
        <f t="shared" si="9"/>
        <v>1.056970158</v>
      </c>
      <c r="AC209" s="66">
        <v>0.1066</v>
      </c>
      <c r="AD209" s="66">
        <v>41.18</v>
      </c>
      <c r="AE209" s="73">
        <f t="shared" si="10"/>
        <v>1.174661214</v>
      </c>
      <c r="AF209" s="66">
        <v>1.64</v>
      </c>
      <c r="AG209" s="66">
        <v>4.29</v>
      </c>
      <c r="AH209" s="73">
        <f t="shared" si="11"/>
        <v>0.8592678534</v>
      </c>
      <c r="AI209" s="66">
        <v>0.2382</v>
      </c>
      <c r="AJ209" s="66">
        <v>38.16</v>
      </c>
      <c r="AK209" s="73">
        <f t="shared" si="12"/>
        <v>1.224412576</v>
      </c>
      <c r="AL209" s="65"/>
      <c r="AM209" s="65"/>
      <c r="AN209" s="65"/>
      <c r="AO209" s="65"/>
      <c r="AP209" s="65"/>
      <c r="AQ209" s="65"/>
      <c r="AR209" s="65"/>
      <c r="AS209" s="68"/>
      <c r="AT209" s="69"/>
    </row>
    <row r="210">
      <c r="A210" s="70" t="str">
        <f t="shared" si="1"/>
        <v>C&amp;S 3PT</v>
      </c>
      <c r="B210" s="71" t="s">
        <v>1665</v>
      </c>
      <c r="C210" s="71" t="str">
        <f t="shared" si="2"/>
        <v>Nicolas Batum</v>
      </c>
      <c r="D210" s="71" t="s">
        <v>1455</v>
      </c>
      <c r="E210" s="66">
        <v>0.9333</v>
      </c>
      <c r="F210" s="66">
        <v>3.72</v>
      </c>
      <c r="G210" s="66">
        <v>24.93</v>
      </c>
      <c r="H210" s="66">
        <v>1.21</v>
      </c>
      <c r="I210" s="66">
        <v>1.67</v>
      </c>
      <c r="J210" s="73">
        <f t="shared" si="3"/>
        <v>0.3219657194</v>
      </c>
      <c r="K210" s="66">
        <v>0.2148</v>
      </c>
      <c r="L210" s="66">
        <v>72.41</v>
      </c>
      <c r="M210" s="73">
        <f t="shared" si="4"/>
        <v>1.11163528</v>
      </c>
      <c r="N210" s="66">
        <v>0.23</v>
      </c>
      <c r="O210" s="66">
        <v>0.35</v>
      </c>
      <c r="P210" s="73">
        <f t="shared" si="5"/>
        <v>0.09458943745</v>
      </c>
      <c r="Q210" s="66">
        <v>0.0444</v>
      </c>
      <c r="R210" s="66">
        <v>66.67</v>
      </c>
      <c r="S210" s="73">
        <f t="shared" si="6"/>
        <v>1.588324749</v>
      </c>
      <c r="T210" s="66">
        <v>0.06</v>
      </c>
      <c r="U210" s="66">
        <v>0.17</v>
      </c>
      <c r="V210" s="73">
        <f t="shared" si="7"/>
        <v>0.1227679501</v>
      </c>
      <c r="W210" s="66">
        <v>0.0222</v>
      </c>
      <c r="X210" s="66">
        <v>33.33</v>
      </c>
      <c r="Y210" s="73">
        <f t="shared" si="8"/>
        <v>0.8875286429</v>
      </c>
      <c r="Z210" s="66">
        <v>1.44</v>
      </c>
      <c r="AA210" s="66">
        <v>2.7</v>
      </c>
      <c r="AB210" s="73">
        <f t="shared" si="9"/>
        <v>1.486364285</v>
      </c>
      <c r="AC210" s="66">
        <v>0.3481</v>
      </c>
      <c r="AD210" s="66">
        <v>53.19</v>
      </c>
      <c r="AE210" s="73">
        <f t="shared" si="10"/>
        <v>1.517246964</v>
      </c>
      <c r="AF210" s="66">
        <v>1.09</v>
      </c>
      <c r="AG210" s="66">
        <v>2.88</v>
      </c>
      <c r="AH210" s="73">
        <f t="shared" si="11"/>
        <v>0.5768511464</v>
      </c>
      <c r="AI210" s="66">
        <v>0.3704</v>
      </c>
      <c r="AJ210" s="66">
        <v>38.0</v>
      </c>
      <c r="AK210" s="73">
        <f t="shared" si="12"/>
        <v>1.219278771</v>
      </c>
      <c r="AL210" s="65"/>
      <c r="AM210" s="65"/>
      <c r="AN210" s="65"/>
      <c r="AO210" s="65"/>
      <c r="AP210" s="65"/>
      <c r="AQ210" s="65"/>
      <c r="AR210" s="65"/>
      <c r="AS210" s="68"/>
      <c r="AT210" s="69"/>
    </row>
    <row r="211">
      <c r="A211" s="70" t="str">
        <f t="shared" si="1"/>
        <v>Rim Scorer</v>
      </c>
      <c r="B211" s="71" t="s">
        <v>1666</v>
      </c>
      <c r="C211" s="71" t="str">
        <f t="shared" si="2"/>
        <v>Caleb Martin</v>
      </c>
      <c r="D211" s="71" t="s">
        <v>1521</v>
      </c>
      <c r="E211" s="66">
        <v>0.6619</v>
      </c>
      <c r="F211" s="66">
        <v>6.73</v>
      </c>
      <c r="G211" s="66">
        <v>25.5</v>
      </c>
      <c r="H211" s="66">
        <v>2.94</v>
      </c>
      <c r="I211" s="66">
        <v>5.1</v>
      </c>
      <c r="J211" s="73">
        <f t="shared" si="3"/>
        <v>0.9832486041</v>
      </c>
      <c r="K211" s="66">
        <v>0.3058</v>
      </c>
      <c r="L211" s="66">
        <v>57.65</v>
      </c>
      <c r="M211" s="73">
        <f t="shared" si="4"/>
        <v>0.8850403796</v>
      </c>
      <c r="N211" s="66">
        <v>1.56</v>
      </c>
      <c r="O211" s="66">
        <v>3.78</v>
      </c>
      <c r="P211" s="73">
        <f t="shared" si="5"/>
        <v>1.021565924</v>
      </c>
      <c r="Q211" s="66">
        <v>0.2266</v>
      </c>
      <c r="R211" s="66">
        <v>41.27</v>
      </c>
      <c r="S211" s="73">
        <f t="shared" si="6"/>
        <v>0.9832032757</v>
      </c>
      <c r="T211" s="66">
        <v>0.66</v>
      </c>
      <c r="U211" s="66">
        <v>1.86</v>
      </c>
      <c r="V211" s="73">
        <f t="shared" si="7"/>
        <v>1.343225806</v>
      </c>
      <c r="W211" s="66">
        <v>0.1115</v>
      </c>
      <c r="X211" s="66">
        <v>35.48</v>
      </c>
      <c r="Y211" s="73">
        <f t="shared" si="8"/>
        <v>0.9447799655</v>
      </c>
      <c r="Z211" s="66">
        <v>0.84</v>
      </c>
      <c r="AA211" s="66">
        <v>2.16</v>
      </c>
      <c r="AB211" s="73">
        <f t="shared" si="9"/>
        <v>1.189091428</v>
      </c>
      <c r="AC211" s="66">
        <v>0.1295</v>
      </c>
      <c r="AD211" s="66">
        <v>38.89</v>
      </c>
      <c r="AE211" s="73">
        <f t="shared" si="10"/>
        <v>1.109338868</v>
      </c>
      <c r="AF211" s="66">
        <v>1.38</v>
      </c>
      <c r="AG211" s="66">
        <v>3.78</v>
      </c>
      <c r="AH211" s="73">
        <f t="shared" si="11"/>
        <v>0.7571171296</v>
      </c>
      <c r="AI211" s="66">
        <v>0.2266</v>
      </c>
      <c r="AJ211" s="66">
        <v>36.51</v>
      </c>
      <c r="AK211" s="73">
        <f t="shared" si="12"/>
        <v>1.171470208</v>
      </c>
      <c r="AL211" s="65"/>
      <c r="AM211" s="65"/>
      <c r="AN211" s="65"/>
      <c r="AO211" s="65"/>
      <c r="AP211" s="65"/>
      <c r="AQ211" s="65"/>
      <c r="AR211" s="65"/>
      <c r="AS211" s="68"/>
      <c r="AT211" s="69"/>
    </row>
    <row r="212">
      <c r="A212" s="70" t="str">
        <f t="shared" si="1"/>
        <v>Rim Scorer</v>
      </c>
      <c r="B212" s="71" t="s">
        <v>1667</v>
      </c>
      <c r="C212" s="71" t="str">
        <f t="shared" si="2"/>
        <v>Bradley Beal</v>
      </c>
      <c r="D212" s="71" t="s">
        <v>1469</v>
      </c>
      <c r="E212" s="66">
        <v>0.5743</v>
      </c>
      <c r="F212" s="66">
        <v>8.09</v>
      </c>
      <c r="G212" s="66">
        <v>25.1</v>
      </c>
      <c r="H212" s="66">
        <v>3.82</v>
      </c>
      <c r="I212" s="66">
        <v>5.46</v>
      </c>
      <c r="J212" s="73">
        <f t="shared" si="3"/>
        <v>1.052654388</v>
      </c>
      <c r="K212" s="66">
        <v>0.2657</v>
      </c>
      <c r="L212" s="66">
        <v>69.89</v>
      </c>
      <c r="M212" s="73">
        <f t="shared" si="4"/>
        <v>1.072948346</v>
      </c>
      <c r="N212" s="66">
        <v>2.35</v>
      </c>
      <c r="O212" s="66">
        <v>5.11</v>
      </c>
      <c r="P212" s="73">
        <f t="shared" si="5"/>
        <v>1.381005787</v>
      </c>
      <c r="Q212" s="66">
        <v>0.2486</v>
      </c>
      <c r="R212" s="66">
        <v>45.98</v>
      </c>
      <c r="S212" s="73">
        <f t="shared" si="6"/>
        <v>1.095412809</v>
      </c>
      <c r="T212" s="66">
        <v>1.65</v>
      </c>
      <c r="U212" s="66">
        <v>3.64</v>
      </c>
      <c r="V212" s="73">
        <f t="shared" si="7"/>
        <v>2.62867846</v>
      </c>
      <c r="W212" s="66">
        <v>0.1771</v>
      </c>
      <c r="X212" s="66">
        <v>45.16</v>
      </c>
      <c r="Y212" s="73">
        <f t="shared" si="8"/>
        <v>1.20254406</v>
      </c>
      <c r="Z212" s="66">
        <v>0.59</v>
      </c>
      <c r="AA212" s="66">
        <v>1.94</v>
      </c>
      <c r="AB212" s="73">
        <f t="shared" si="9"/>
        <v>1.067980264</v>
      </c>
      <c r="AC212" s="66">
        <v>0.0943</v>
      </c>
      <c r="AD212" s="66">
        <v>30.3</v>
      </c>
      <c r="AE212" s="73">
        <f t="shared" si="10"/>
        <v>0.864308761</v>
      </c>
      <c r="AF212" s="66">
        <v>1.47</v>
      </c>
      <c r="AG212" s="66">
        <v>4.41</v>
      </c>
      <c r="AH212" s="73">
        <f t="shared" si="11"/>
        <v>0.8833033179</v>
      </c>
      <c r="AI212" s="66">
        <v>0.2143</v>
      </c>
      <c r="AJ212" s="66">
        <v>33.33</v>
      </c>
      <c r="AK212" s="73">
        <f t="shared" si="12"/>
        <v>1.069435827</v>
      </c>
      <c r="AL212" s="65"/>
      <c r="AM212" s="65"/>
      <c r="AN212" s="65"/>
      <c r="AO212" s="65"/>
      <c r="AP212" s="65"/>
      <c r="AQ212" s="65"/>
      <c r="AR212" s="65"/>
      <c r="AS212" s="68"/>
      <c r="AT212" s="69"/>
    </row>
    <row r="213">
      <c r="A213" s="70" t="str">
        <f t="shared" si="1"/>
        <v>Rim Scorer</v>
      </c>
      <c r="B213" s="71" t="s">
        <v>1668</v>
      </c>
      <c r="C213" s="71" t="str">
        <f t="shared" si="2"/>
        <v>Ziaire Williams</v>
      </c>
      <c r="D213" s="71" t="s">
        <v>1486</v>
      </c>
      <c r="E213" s="66">
        <v>0.7695</v>
      </c>
      <c r="F213" s="66">
        <v>6.48</v>
      </c>
      <c r="G213" s="66">
        <v>25.21</v>
      </c>
      <c r="H213" s="66">
        <v>3.14</v>
      </c>
      <c r="I213" s="66">
        <v>4.8</v>
      </c>
      <c r="J213" s="73">
        <f t="shared" si="3"/>
        <v>0.9254104509</v>
      </c>
      <c r="K213" s="66">
        <v>0.263</v>
      </c>
      <c r="L213" s="66">
        <v>65.43</v>
      </c>
      <c r="M213" s="73">
        <f t="shared" si="4"/>
        <v>1.004478613</v>
      </c>
      <c r="N213" s="66">
        <v>0.47</v>
      </c>
      <c r="O213" s="66">
        <v>2.37</v>
      </c>
      <c r="P213" s="73">
        <f t="shared" si="5"/>
        <v>0.6405056193</v>
      </c>
      <c r="Q213" s="66">
        <v>0.1299</v>
      </c>
      <c r="R213" s="66">
        <v>20.0</v>
      </c>
      <c r="S213" s="73">
        <f t="shared" si="6"/>
        <v>0.476473601</v>
      </c>
      <c r="T213" s="66">
        <v>0.59</v>
      </c>
      <c r="U213" s="66">
        <v>1.84</v>
      </c>
      <c r="V213" s="73">
        <f t="shared" si="7"/>
        <v>1.328782518</v>
      </c>
      <c r="W213" s="66">
        <v>0.1006</v>
      </c>
      <c r="X213" s="66">
        <v>32.26</v>
      </c>
      <c r="Y213" s="73">
        <f t="shared" si="8"/>
        <v>0.8590361242</v>
      </c>
      <c r="Z213" s="66">
        <v>1.24</v>
      </c>
      <c r="AA213" s="66">
        <v>3.49</v>
      </c>
      <c r="AB213" s="73">
        <f t="shared" si="9"/>
        <v>1.921263465</v>
      </c>
      <c r="AC213" s="66">
        <v>0.1916</v>
      </c>
      <c r="AD213" s="66">
        <v>35.59</v>
      </c>
      <c r="AE213" s="73">
        <f t="shared" si="10"/>
        <v>1.015206231</v>
      </c>
      <c r="AF213" s="66">
        <v>1.66</v>
      </c>
      <c r="AG213" s="66">
        <v>5.74</v>
      </c>
      <c r="AH213" s="73">
        <f t="shared" si="11"/>
        <v>1.149696382</v>
      </c>
      <c r="AI213" s="66">
        <v>0.3149</v>
      </c>
      <c r="AJ213" s="66">
        <v>28.87</v>
      </c>
      <c r="AK213" s="73">
        <f t="shared" si="12"/>
        <v>0.9263310028</v>
      </c>
      <c r="AL213" s="65"/>
      <c r="AM213" s="65"/>
      <c r="AN213" s="65"/>
      <c r="AO213" s="65"/>
      <c r="AP213" s="65"/>
      <c r="AQ213" s="65"/>
      <c r="AR213" s="65"/>
      <c r="AS213" s="68"/>
      <c r="AT213" s="69"/>
    </row>
    <row r="214">
      <c r="A214" s="70" t="str">
        <f t="shared" si="1"/>
        <v>Rim Scorer</v>
      </c>
      <c r="B214" s="71" t="s">
        <v>1669</v>
      </c>
      <c r="C214" s="71" t="str">
        <f t="shared" si="2"/>
        <v>Jae'Sean Tate</v>
      </c>
      <c r="D214" s="71" t="s">
        <v>1437</v>
      </c>
      <c r="E214" s="66">
        <v>0.7931</v>
      </c>
      <c r="F214" s="66">
        <v>3.94</v>
      </c>
      <c r="G214" s="66">
        <v>24.59</v>
      </c>
      <c r="H214" s="66">
        <v>2.89</v>
      </c>
      <c r="I214" s="66">
        <v>4.39</v>
      </c>
      <c r="J214" s="73">
        <f t="shared" si="3"/>
        <v>0.8463649749</v>
      </c>
      <c r="K214" s="66">
        <v>0.4195</v>
      </c>
      <c r="L214" s="66">
        <v>65.75</v>
      </c>
      <c r="M214" s="73">
        <f t="shared" si="4"/>
        <v>1.00939124</v>
      </c>
      <c r="N214" s="66">
        <v>0.96</v>
      </c>
      <c r="O214" s="66">
        <v>1.93</v>
      </c>
      <c r="P214" s="73">
        <f t="shared" si="5"/>
        <v>0.5215931836</v>
      </c>
      <c r="Q214" s="66">
        <v>0.1839</v>
      </c>
      <c r="R214" s="66">
        <v>50.0</v>
      </c>
      <c r="S214" s="73">
        <f t="shared" si="6"/>
        <v>1.191184003</v>
      </c>
      <c r="T214" s="66">
        <v>0.0</v>
      </c>
      <c r="U214" s="66">
        <v>0.24</v>
      </c>
      <c r="V214" s="73">
        <f t="shared" si="7"/>
        <v>0.1733194589</v>
      </c>
      <c r="W214" s="66">
        <v>0.023</v>
      </c>
      <c r="X214" s="66">
        <v>0.0</v>
      </c>
      <c r="Y214" s="73">
        <f t="shared" si="8"/>
        <v>0</v>
      </c>
      <c r="Z214" s="66">
        <v>0.6</v>
      </c>
      <c r="AA214" s="66">
        <v>2.05</v>
      </c>
      <c r="AB214" s="73">
        <f t="shared" si="9"/>
        <v>1.128535846</v>
      </c>
      <c r="AC214" s="66">
        <v>0.1954</v>
      </c>
      <c r="AD214" s="66">
        <v>29.41</v>
      </c>
      <c r="AE214" s="73">
        <f t="shared" si="10"/>
        <v>0.8389214739</v>
      </c>
      <c r="AF214" s="66">
        <v>0.54</v>
      </c>
      <c r="AG214" s="66">
        <v>1.87</v>
      </c>
      <c r="AH214" s="73">
        <f t="shared" si="11"/>
        <v>0.3745526541</v>
      </c>
      <c r="AI214" s="66">
        <v>0.1782</v>
      </c>
      <c r="AJ214" s="66">
        <v>29.03</v>
      </c>
      <c r="AK214" s="73">
        <f t="shared" si="12"/>
        <v>0.9314648082</v>
      </c>
      <c r="AL214" s="65"/>
      <c r="AM214" s="65"/>
      <c r="AN214" s="65"/>
      <c r="AO214" s="65"/>
      <c r="AP214" s="65"/>
      <c r="AQ214" s="65"/>
      <c r="AR214" s="65"/>
      <c r="AS214" s="68"/>
      <c r="AT214" s="69"/>
    </row>
    <row r="215">
      <c r="A215" s="70" t="str">
        <f t="shared" si="1"/>
        <v>Rim Scorer</v>
      </c>
      <c r="B215" s="71" t="s">
        <v>1670</v>
      </c>
      <c r="C215" s="71" t="str">
        <f t="shared" si="2"/>
        <v>Cam Reddish</v>
      </c>
      <c r="D215" s="71" t="s">
        <v>1441</v>
      </c>
      <c r="E215" s="66">
        <v>0.8195</v>
      </c>
      <c r="F215" s="66">
        <v>4.66</v>
      </c>
      <c r="G215" s="66">
        <v>24.32</v>
      </c>
      <c r="H215" s="66">
        <v>2.45</v>
      </c>
      <c r="I215" s="66">
        <v>4.26</v>
      </c>
      <c r="J215" s="73">
        <f t="shared" si="3"/>
        <v>0.8213017751</v>
      </c>
      <c r="K215" s="66">
        <v>0.3561</v>
      </c>
      <c r="L215" s="66">
        <v>57.53</v>
      </c>
      <c r="M215" s="73">
        <f t="shared" si="4"/>
        <v>0.8831981447</v>
      </c>
      <c r="N215" s="66">
        <v>0.47</v>
      </c>
      <c r="O215" s="66">
        <v>1.69</v>
      </c>
      <c r="P215" s="73">
        <f t="shared" si="5"/>
        <v>0.4567318551</v>
      </c>
      <c r="Q215" s="66">
        <v>0.1415</v>
      </c>
      <c r="R215" s="66">
        <v>27.59</v>
      </c>
      <c r="S215" s="73">
        <f t="shared" si="6"/>
        <v>0.6572953326</v>
      </c>
      <c r="T215" s="66">
        <v>0.06</v>
      </c>
      <c r="U215" s="66">
        <v>0.47</v>
      </c>
      <c r="V215" s="73">
        <f t="shared" si="7"/>
        <v>0.3394172737</v>
      </c>
      <c r="W215" s="66">
        <v>0.039</v>
      </c>
      <c r="X215" s="66">
        <v>12.5</v>
      </c>
      <c r="Y215" s="73">
        <f t="shared" si="8"/>
        <v>0.3328565268</v>
      </c>
      <c r="Z215" s="66">
        <v>1.11</v>
      </c>
      <c r="AA215" s="66">
        <v>3.15</v>
      </c>
      <c r="AB215" s="73">
        <f t="shared" si="9"/>
        <v>1.734091666</v>
      </c>
      <c r="AC215" s="66">
        <v>0.2634</v>
      </c>
      <c r="AD215" s="66">
        <v>35.19</v>
      </c>
      <c r="AE215" s="73">
        <f t="shared" si="10"/>
        <v>1.003796214</v>
      </c>
      <c r="AF215" s="66">
        <v>0.76</v>
      </c>
      <c r="AG215" s="66">
        <v>2.39</v>
      </c>
      <c r="AH215" s="73">
        <f t="shared" si="11"/>
        <v>0.4787063333</v>
      </c>
      <c r="AI215" s="66">
        <v>0.2</v>
      </c>
      <c r="AJ215" s="66">
        <v>31.71</v>
      </c>
      <c r="AK215" s="73">
        <f t="shared" si="12"/>
        <v>1.017456048</v>
      </c>
      <c r="AL215" s="65"/>
      <c r="AM215" s="65"/>
      <c r="AN215" s="65"/>
      <c r="AO215" s="65"/>
      <c r="AP215" s="65"/>
      <c r="AQ215" s="65"/>
      <c r="AR215" s="65"/>
      <c r="AS215" s="68"/>
      <c r="AT215" s="69"/>
    </row>
    <row r="216">
      <c r="A216" s="70" t="str">
        <f t="shared" si="1"/>
        <v>Rim Scorer</v>
      </c>
      <c r="B216" s="71" t="s">
        <v>1671</v>
      </c>
      <c r="C216" s="71" t="str">
        <f t="shared" si="2"/>
        <v>Precious Achiuwa</v>
      </c>
      <c r="D216" s="71" t="s">
        <v>1431</v>
      </c>
      <c r="E216" s="66">
        <v>0.7778</v>
      </c>
      <c r="F216" s="66">
        <v>3.23</v>
      </c>
      <c r="G216" s="66">
        <v>24.79</v>
      </c>
      <c r="H216" s="66">
        <v>5.63</v>
      </c>
      <c r="I216" s="66">
        <v>9.1</v>
      </c>
      <c r="J216" s="73">
        <f t="shared" si="3"/>
        <v>1.75442398</v>
      </c>
      <c r="K216" s="66">
        <v>0.5444</v>
      </c>
      <c r="L216" s="66">
        <v>61.9</v>
      </c>
      <c r="M216" s="73">
        <f t="shared" si="4"/>
        <v>0.9502862012</v>
      </c>
      <c r="N216" s="66">
        <v>1.18</v>
      </c>
      <c r="O216" s="66">
        <v>3.47</v>
      </c>
      <c r="P216" s="73">
        <f t="shared" si="5"/>
        <v>0.9377867084</v>
      </c>
      <c r="Q216" s="66">
        <v>0.2074</v>
      </c>
      <c r="R216" s="66">
        <v>33.93</v>
      </c>
      <c r="S216" s="73">
        <f t="shared" si="6"/>
        <v>0.8083374641</v>
      </c>
      <c r="T216" s="66">
        <v>0.06</v>
      </c>
      <c r="U216" s="66">
        <v>0.25</v>
      </c>
      <c r="V216" s="73">
        <f t="shared" si="7"/>
        <v>0.180541103</v>
      </c>
      <c r="W216" s="66">
        <v>0.0148</v>
      </c>
      <c r="X216" s="66">
        <v>25.0</v>
      </c>
      <c r="Y216" s="73">
        <f t="shared" si="8"/>
        <v>0.6657130535</v>
      </c>
      <c r="Z216" s="66">
        <v>0.43</v>
      </c>
      <c r="AA216" s="66">
        <v>1.67</v>
      </c>
      <c r="AB216" s="73">
        <f t="shared" si="9"/>
        <v>0.9193438358</v>
      </c>
      <c r="AC216" s="66">
        <v>0.1</v>
      </c>
      <c r="AD216" s="66">
        <v>25.93</v>
      </c>
      <c r="AE216" s="73">
        <f t="shared" si="10"/>
        <v>0.7396543291</v>
      </c>
      <c r="AF216" s="66">
        <v>0.5</v>
      </c>
      <c r="AG216" s="66">
        <v>2.23</v>
      </c>
      <c r="AH216" s="73">
        <f t="shared" si="11"/>
        <v>0.4466590474</v>
      </c>
      <c r="AI216" s="66">
        <v>0.1333</v>
      </c>
      <c r="AJ216" s="66">
        <v>22.22</v>
      </c>
      <c r="AK216" s="73">
        <f t="shared" si="12"/>
        <v>0.712957218</v>
      </c>
      <c r="AL216" s="65"/>
      <c r="AM216" s="65"/>
      <c r="AN216" s="65"/>
      <c r="AO216" s="65"/>
      <c r="AP216" s="65"/>
      <c r="AQ216" s="65"/>
      <c r="AR216" s="65"/>
      <c r="AS216" s="68"/>
      <c r="AT216" s="69"/>
    </row>
    <row r="217">
      <c r="A217" s="70" t="str">
        <f t="shared" si="1"/>
        <v>Rim Scorer</v>
      </c>
      <c r="B217" s="71" t="s">
        <v>1672</v>
      </c>
      <c r="C217" s="71" t="str">
        <f t="shared" si="2"/>
        <v>Goga Bitadze</v>
      </c>
      <c r="D217" s="71" t="s">
        <v>1433</v>
      </c>
      <c r="E217" s="66">
        <v>0.8603</v>
      </c>
      <c r="F217" s="66">
        <v>2.15</v>
      </c>
      <c r="G217" s="66">
        <v>25.27</v>
      </c>
      <c r="H217" s="66">
        <v>5.95</v>
      </c>
      <c r="I217" s="66">
        <v>8.83</v>
      </c>
      <c r="J217" s="73">
        <f t="shared" si="3"/>
        <v>1.702369642</v>
      </c>
      <c r="K217" s="66">
        <v>0.8045</v>
      </c>
      <c r="L217" s="66">
        <v>67.36</v>
      </c>
      <c r="M217" s="73">
        <f t="shared" si="4"/>
        <v>1.034107892</v>
      </c>
      <c r="N217" s="66">
        <v>0.67</v>
      </c>
      <c r="O217" s="66">
        <v>1.47</v>
      </c>
      <c r="P217" s="73">
        <f t="shared" si="5"/>
        <v>0.3972756373</v>
      </c>
      <c r="Q217" s="66">
        <v>0.1341</v>
      </c>
      <c r="R217" s="66">
        <v>45.83</v>
      </c>
      <c r="S217" s="73">
        <f t="shared" si="6"/>
        <v>1.091839257</v>
      </c>
      <c r="T217" s="66">
        <v>0.0</v>
      </c>
      <c r="U217" s="66">
        <v>0.06</v>
      </c>
      <c r="V217" s="73">
        <f t="shared" si="7"/>
        <v>0.04332986472</v>
      </c>
      <c r="W217" s="66">
        <v>0.0056</v>
      </c>
      <c r="X217" s="66">
        <v>0.0</v>
      </c>
      <c r="Y217" s="73">
        <f t="shared" si="8"/>
        <v>0</v>
      </c>
      <c r="Z217" s="66">
        <v>0.0</v>
      </c>
      <c r="AA217" s="66">
        <v>0.12</v>
      </c>
      <c r="AB217" s="73">
        <f t="shared" si="9"/>
        <v>0.06606063491</v>
      </c>
      <c r="AC217" s="66">
        <v>0.0112</v>
      </c>
      <c r="AD217" s="66">
        <v>0.0</v>
      </c>
      <c r="AE217" s="73">
        <f t="shared" si="10"/>
        <v>0</v>
      </c>
      <c r="AF217" s="66">
        <v>0.12</v>
      </c>
      <c r="AG217" s="66">
        <v>0.49</v>
      </c>
      <c r="AH217" s="73">
        <f t="shared" si="11"/>
        <v>0.0981448131</v>
      </c>
      <c r="AI217" s="66">
        <v>0.0447</v>
      </c>
      <c r="AJ217" s="66">
        <v>25.0</v>
      </c>
      <c r="AK217" s="73">
        <f t="shared" si="12"/>
        <v>0.8021570859</v>
      </c>
      <c r="AL217" s="65"/>
      <c r="AM217" s="65"/>
      <c r="AN217" s="65"/>
      <c r="AO217" s="65"/>
      <c r="AP217" s="65"/>
      <c r="AQ217" s="65"/>
      <c r="AR217" s="65"/>
      <c r="AS217" s="68"/>
      <c r="AT217" s="69"/>
    </row>
    <row r="218">
      <c r="A218" s="70" t="str">
        <f t="shared" si="1"/>
        <v>Rim Scorer</v>
      </c>
      <c r="B218" s="71" t="s">
        <v>1673</v>
      </c>
      <c r="C218" s="71" t="str">
        <f t="shared" si="2"/>
        <v>Christian Wood</v>
      </c>
      <c r="D218" s="71" t="s">
        <v>1441</v>
      </c>
      <c r="E218" s="66">
        <v>0.7552</v>
      </c>
      <c r="F218" s="66">
        <v>5.17</v>
      </c>
      <c r="G218" s="66">
        <v>25.21</v>
      </c>
      <c r="H218" s="66">
        <v>3.44</v>
      </c>
      <c r="I218" s="66">
        <v>4.64</v>
      </c>
      <c r="J218" s="73">
        <f t="shared" si="3"/>
        <v>0.8945634358</v>
      </c>
      <c r="K218" s="66">
        <v>0.3195</v>
      </c>
      <c r="L218" s="66">
        <v>74.03</v>
      </c>
      <c r="M218" s="73">
        <f t="shared" si="4"/>
        <v>1.136505452</v>
      </c>
      <c r="N218" s="66">
        <v>0.97</v>
      </c>
      <c r="O218" s="66">
        <v>2.77</v>
      </c>
      <c r="P218" s="73">
        <f t="shared" si="5"/>
        <v>0.7486078335</v>
      </c>
      <c r="Q218" s="66">
        <v>0.1909</v>
      </c>
      <c r="R218" s="66">
        <v>34.78</v>
      </c>
      <c r="S218" s="73">
        <f t="shared" si="6"/>
        <v>0.8285875922</v>
      </c>
      <c r="T218" s="66">
        <v>0.3</v>
      </c>
      <c r="U218" s="66">
        <v>0.78</v>
      </c>
      <c r="V218" s="73">
        <f t="shared" si="7"/>
        <v>0.5632882414</v>
      </c>
      <c r="W218" s="66">
        <v>0.0539</v>
      </c>
      <c r="X218" s="66">
        <v>38.46</v>
      </c>
      <c r="Y218" s="73">
        <f t="shared" si="8"/>
        <v>1.024132962</v>
      </c>
      <c r="Z218" s="66">
        <v>0.54</v>
      </c>
      <c r="AA218" s="66">
        <v>1.63</v>
      </c>
      <c r="AB218" s="73">
        <f t="shared" si="9"/>
        <v>0.8973236241</v>
      </c>
      <c r="AC218" s="66">
        <v>0.112</v>
      </c>
      <c r="AD218" s="66">
        <v>33.33</v>
      </c>
      <c r="AE218" s="73">
        <f t="shared" si="10"/>
        <v>0.9507396371</v>
      </c>
      <c r="AF218" s="66">
        <v>1.39</v>
      </c>
      <c r="AG218" s="66">
        <v>4.7</v>
      </c>
      <c r="AH218" s="73">
        <f t="shared" si="11"/>
        <v>0.9413890236</v>
      </c>
      <c r="AI218" s="66">
        <v>0.3237</v>
      </c>
      <c r="AJ218" s="66">
        <v>29.49</v>
      </c>
      <c r="AK218" s="73">
        <f t="shared" si="12"/>
        <v>0.9462244986</v>
      </c>
      <c r="AL218" s="65"/>
      <c r="AM218" s="65"/>
      <c r="AN218" s="65"/>
      <c r="AO218" s="65"/>
      <c r="AP218" s="65"/>
      <c r="AQ218" s="65"/>
      <c r="AR218" s="65"/>
      <c r="AS218" s="68"/>
      <c r="AT218" s="69"/>
    </row>
    <row r="219">
      <c r="A219" s="70" t="str">
        <f t="shared" si="1"/>
        <v>Rim Scorer</v>
      </c>
      <c r="B219" s="71" t="s">
        <v>1674</v>
      </c>
      <c r="C219" s="71" t="str">
        <f t="shared" si="2"/>
        <v>Gordon Hayward</v>
      </c>
      <c r="D219" s="71" t="s">
        <v>1530</v>
      </c>
      <c r="E219" s="66">
        <v>0.4411</v>
      </c>
      <c r="F219" s="66">
        <v>9.04</v>
      </c>
      <c r="G219" s="66">
        <v>25.1</v>
      </c>
      <c r="H219" s="66">
        <v>2.99</v>
      </c>
      <c r="I219" s="66">
        <v>4.27</v>
      </c>
      <c r="J219" s="73">
        <f t="shared" si="3"/>
        <v>0.8232297136</v>
      </c>
      <c r="K219" s="66">
        <v>0.2357</v>
      </c>
      <c r="L219" s="66">
        <v>70.0</v>
      </c>
      <c r="M219" s="73">
        <f t="shared" si="4"/>
        <v>1.074637061</v>
      </c>
      <c r="N219" s="66">
        <v>2.56</v>
      </c>
      <c r="O219" s="66">
        <v>6.35</v>
      </c>
      <c r="P219" s="73">
        <f t="shared" si="5"/>
        <v>1.716122651</v>
      </c>
      <c r="Q219" s="66">
        <v>0.3502</v>
      </c>
      <c r="R219" s="66">
        <v>40.38</v>
      </c>
      <c r="S219" s="73">
        <f t="shared" si="6"/>
        <v>0.9620002005</v>
      </c>
      <c r="T219" s="66">
        <v>1.59</v>
      </c>
      <c r="U219" s="66">
        <v>3.78</v>
      </c>
      <c r="V219" s="73">
        <f t="shared" si="7"/>
        <v>2.729781478</v>
      </c>
      <c r="W219" s="66">
        <v>0.2088</v>
      </c>
      <c r="X219" s="66">
        <v>41.94</v>
      </c>
      <c r="Y219" s="73">
        <f t="shared" si="8"/>
        <v>1.116800219</v>
      </c>
      <c r="Z219" s="66">
        <v>0.43</v>
      </c>
      <c r="AA219" s="66">
        <v>1.04</v>
      </c>
      <c r="AB219" s="73">
        <f t="shared" si="9"/>
        <v>0.5725255025</v>
      </c>
      <c r="AC219" s="66">
        <v>0.0572</v>
      </c>
      <c r="AD219" s="66">
        <v>41.18</v>
      </c>
      <c r="AE219" s="73">
        <f t="shared" si="10"/>
        <v>1.174661214</v>
      </c>
      <c r="AF219" s="66">
        <v>0.92</v>
      </c>
      <c r="AG219" s="66">
        <v>2.68</v>
      </c>
      <c r="AH219" s="73">
        <f t="shared" si="11"/>
        <v>0.536792039</v>
      </c>
      <c r="AI219" s="66">
        <v>0.1481</v>
      </c>
      <c r="AJ219" s="66">
        <v>34.09</v>
      </c>
      <c r="AK219" s="73">
        <f t="shared" si="12"/>
        <v>1.093821402</v>
      </c>
      <c r="AL219" s="65"/>
      <c r="AM219" s="65"/>
      <c r="AN219" s="65"/>
      <c r="AO219" s="65"/>
      <c r="AP219" s="65"/>
      <c r="AQ219" s="65"/>
      <c r="AR219" s="65"/>
      <c r="AS219" s="68"/>
      <c r="AT219" s="69"/>
    </row>
    <row r="220">
      <c r="A220" s="70" t="str">
        <f t="shared" si="1"/>
        <v>Rim Scorer</v>
      </c>
      <c r="B220" s="71" t="s">
        <v>1675</v>
      </c>
      <c r="C220" s="71" t="str">
        <f t="shared" si="2"/>
        <v>Andre Drummond</v>
      </c>
      <c r="D220" s="71" t="s">
        <v>1428</v>
      </c>
      <c r="E220" s="66">
        <v>0.8204</v>
      </c>
      <c r="F220" s="66">
        <v>2.21</v>
      </c>
      <c r="G220" s="66">
        <v>68.5</v>
      </c>
      <c r="H220" s="66">
        <v>9.01</v>
      </c>
      <c r="I220" s="66">
        <v>14.87</v>
      </c>
      <c r="J220" s="73">
        <f t="shared" si="3"/>
        <v>2.866844459</v>
      </c>
      <c r="K220" s="66">
        <v>0.8134</v>
      </c>
      <c r="L220" s="66">
        <v>60.61</v>
      </c>
      <c r="M220" s="73">
        <f t="shared" si="4"/>
        <v>0.9304821754</v>
      </c>
      <c r="N220" s="66">
        <v>1.09</v>
      </c>
      <c r="O220" s="66">
        <v>3.28</v>
      </c>
      <c r="P220" s="73">
        <f t="shared" si="5"/>
        <v>0.8864381567</v>
      </c>
      <c r="Q220" s="66">
        <v>0.1796</v>
      </c>
      <c r="R220" s="66">
        <v>33.33</v>
      </c>
      <c r="S220" s="73">
        <f t="shared" si="6"/>
        <v>0.7940432561</v>
      </c>
      <c r="T220" s="66">
        <v>0.0</v>
      </c>
      <c r="U220" s="66">
        <v>0.0</v>
      </c>
      <c r="V220" s="73">
        <f t="shared" si="7"/>
        <v>0</v>
      </c>
      <c r="W220" s="66">
        <v>0.0</v>
      </c>
      <c r="X220" s="66">
        <v>0.0</v>
      </c>
      <c r="Y220" s="73">
        <f t="shared" si="8"/>
        <v>0</v>
      </c>
      <c r="Z220" s="66">
        <v>0.0</v>
      </c>
      <c r="AA220" s="66">
        <v>0.0</v>
      </c>
      <c r="AB220" s="73">
        <f t="shared" si="9"/>
        <v>0</v>
      </c>
      <c r="AC220" s="66">
        <v>0.0</v>
      </c>
      <c r="AD220" s="66">
        <v>0.0</v>
      </c>
      <c r="AE220" s="73">
        <f t="shared" si="10"/>
        <v>0</v>
      </c>
      <c r="AF220" s="66">
        <v>0.0</v>
      </c>
      <c r="AG220" s="66">
        <v>0.13</v>
      </c>
      <c r="AH220" s="73">
        <f t="shared" si="11"/>
        <v>0.0260384198</v>
      </c>
      <c r="AI220" s="66">
        <v>0.007</v>
      </c>
      <c r="AJ220" s="66">
        <v>0.0</v>
      </c>
      <c r="AK220" s="73">
        <f t="shared" si="12"/>
        <v>0</v>
      </c>
      <c r="AL220" s="65"/>
      <c r="AM220" s="65"/>
      <c r="AN220" s="65"/>
      <c r="AO220" s="65"/>
      <c r="AP220" s="65"/>
      <c r="AQ220" s="65"/>
      <c r="AR220" s="65"/>
      <c r="AS220" s="68"/>
      <c r="AT220" s="69"/>
    </row>
    <row r="221">
      <c r="A221" s="70" t="str">
        <f t="shared" si="1"/>
        <v>Rim Scorer</v>
      </c>
      <c r="B221" s="71" t="s">
        <v>1676</v>
      </c>
      <c r="C221" s="71" t="str">
        <f t="shared" si="2"/>
        <v>Josh Okogie</v>
      </c>
      <c r="D221" s="71" t="s">
        <v>1469</v>
      </c>
      <c r="E221" s="66">
        <v>0.8667</v>
      </c>
      <c r="F221" s="66">
        <v>2.86</v>
      </c>
      <c r="G221" s="66">
        <v>24.23</v>
      </c>
      <c r="H221" s="66">
        <v>2.32</v>
      </c>
      <c r="I221" s="66">
        <v>4.14</v>
      </c>
      <c r="J221" s="73">
        <f t="shared" si="3"/>
        <v>0.7981665139</v>
      </c>
      <c r="K221" s="66">
        <v>0.4</v>
      </c>
      <c r="L221" s="66">
        <v>56.06</v>
      </c>
      <c r="M221" s="73">
        <f t="shared" si="4"/>
        <v>0.8606307664</v>
      </c>
      <c r="N221" s="66">
        <v>0.5</v>
      </c>
      <c r="O221" s="66">
        <v>1.32</v>
      </c>
      <c r="P221" s="73">
        <f t="shared" si="5"/>
        <v>0.3567373069</v>
      </c>
      <c r="Q221" s="66">
        <v>0.1273</v>
      </c>
      <c r="R221" s="66">
        <v>38.1</v>
      </c>
      <c r="S221" s="73">
        <f t="shared" si="6"/>
        <v>0.90768221</v>
      </c>
      <c r="T221" s="66">
        <v>0.0</v>
      </c>
      <c r="U221" s="66">
        <v>0.06</v>
      </c>
      <c r="V221" s="73">
        <f t="shared" si="7"/>
        <v>0.04332986472</v>
      </c>
      <c r="W221" s="66">
        <v>0.0061</v>
      </c>
      <c r="X221" s="66">
        <v>0.0</v>
      </c>
      <c r="Y221" s="73">
        <f t="shared" si="8"/>
        <v>0</v>
      </c>
      <c r="Z221" s="66">
        <v>0.88</v>
      </c>
      <c r="AA221" s="66">
        <v>3.08</v>
      </c>
      <c r="AB221" s="73">
        <f t="shared" si="9"/>
        <v>1.695556296</v>
      </c>
      <c r="AC221" s="66">
        <v>0.297</v>
      </c>
      <c r="AD221" s="66">
        <v>28.57</v>
      </c>
      <c r="AE221" s="73">
        <f t="shared" si="10"/>
        <v>0.814960439</v>
      </c>
      <c r="AF221" s="66">
        <v>0.44</v>
      </c>
      <c r="AG221" s="66">
        <v>1.76</v>
      </c>
      <c r="AH221" s="73">
        <f t="shared" si="11"/>
        <v>0.352520145</v>
      </c>
      <c r="AI221" s="66">
        <v>0.1697</v>
      </c>
      <c r="AJ221" s="66">
        <v>25.0</v>
      </c>
      <c r="AK221" s="73">
        <f t="shared" si="12"/>
        <v>0.8021570859</v>
      </c>
      <c r="AL221" s="65"/>
      <c r="AM221" s="65"/>
      <c r="AN221" s="65"/>
      <c r="AO221" s="65"/>
      <c r="AP221" s="65"/>
      <c r="AQ221" s="65"/>
      <c r="AR221" s="65"/>
      <c r="AS221" s="68"/>
      <c r="AT221" s="69"/>
    </row>
    <row r="222">
      <c r="A222" s="70" t="str">
        <f t="shared" si="1"/>
        <v>Rim Scorer</v>
      </c>
      <c r="B222" s="71" t="s">
        <v>1677</v>
      </c>
      <c r="C222" s="71" t="str">
        <f t="shared" si="2"/>
        <v>Paul Reed</v>
      </c>
      <c r="D222" s="71" t="s">
        <v>1455</v>
      </c>
      <c r="E222" s="66">
        <v>0.6128</v>
      </c>
      <c r="F222" s="66">
        <v>4.81</v>
      </c>
      <c r="G222" s="66">
        <v>25.2</v>
      </c>
      <c r="H222" s="66">
        <v>4.95</v>
      </c>
      <c r="I222" s="66">
        <v>7.42</v>
      </c>
      <c r="J222" s="73">
        <f t="shared" si="3"/>
        <v>1.430530322</v>
      </c>
      <c r="K222" s="66">
        <v>0.4979</v>
      </c>
      <c r="L222" s="66">
        <v>66.67</v>
      </c>
      <c r="M222" s="73">
        <f t="shared" si="4"/>
        <v>1.023515041</v>
      </c>
      <c r="N222" s="66">
        <v>1.97</v>
      </c>
      <c r="O222" s="66">
        <v>4.63</v>
      </c>
      <c r="P222" s="73">
        <f t="shared" si="5"/>
        <v>1.25128313</v>
      </c>
      <c r="Q222" s="66">
        <v>0.3106</v>
      </c>
      <c r="R222" s="66">
        <v>42.47</v>
      </c>
      <c r="S222" s="73">
        <f t="shared" si="6"/>
        <v>1.011791692</v>
      </c>
      <c r="T222" s="66">
        <v>0.57</v>
      </c>
      <c r="U222" s="66">
        <v>1.14</v>
      </c>
      <c r="V222" s="73">
        <f t="shared" si="7"/>
        <v>0.8232674298</v>
      </c>
      <c r="W222" s="66">
        <v>0.0766</v>
      </c>
      <c r="X222" s="66">
        <v>50.0</v>
      </c>
      <c r="Y222" s="73">
        <f t="shared" si="8"/>
        <v>1.331426107</v>
      </c>
      <c r="Z222" s="66">
        <v>0.19</v>
      </c>
      <c r="AA222" s="66">
        <v>0.57</v>
      </c>
      <c r="AB222" s="73">
        <f t="shared" si="9"/>
        <v>0.3137880158</v>
      </c>
      <c r="AC222" s="66">
        <v>0.0383</v>
      </c>
      <c r="AD222" s="66">
        <v>33.33</v>
      </c>
      <c r="AE222" s="73">
        <f t="shared" si="10"/>
        <v>0.9507396371</v>
      </c>
      <c r="AF222" s="66">
        <v>0.44</v>
      </c>
      <c r="AG222" s="66">
        <v>1.14</v>
      </c>
      <c r="AH222" s="73">
        <f t="shared" si="11"/>
        <v>0.2283369121</v>
      </c>
      <c r="AI222" s="66">
        <v>0.0766</v>
      </c>
      <c r="AJ222" s="66">
        <v>38.89</v>
      </c>
      <c r="AK222" s="73">
        <f t="shared" si="12"/>
        <v>1.247835563</v>
      </c>
      <c r="AL222" s="65"/>
      <c r="AM222" s="65"/>
      <c r="AN222" s="65"/>
      <c r="AO222" s="65"/>
      <c r="AP222" s="65"/>
      <c r="AQ222" s="65"/>
      <c r="AR222" s="65"/>
      <c r="AS222" s="68"/>
      <c r="AT222" s="69"/>
    </row>
    <row r="223">
      <c r="A223" s="70" t="str">
        <f t="shared" si="1"/>
        <v>Mid Range Weirdo</v>
      </c>
      <c r="B223" s="71" t="s">
        <v>1678</v>
      </c>
      <c r="C223" s="71" t="str">
        <f t="shared" si="2"/>
        <v>Andrew Nembhard</v>
      </c>
      <c r="D223" s="71" t="s">
        <v>1449</v>
      </c>
      <c r="E223" s="66">
        <v>0.5088</v>
      </c>
      <c r="F223" s="66">
        <v>8.65</v>
      </c>
      <c r="G223" s="66">
        <v>26.1</v>
      </c>
      <c r="H223" s="66">
        <v>2.74</v>
      </c>
      <c r="I223" s="66">
        <v>4.11</v>
      </c>
      <c r="J223" s="73">
        <f t="shared" si="3"/>
        <v>0.7923826986</v>
      </c>
      <c r="K223" s="66">
        <v>0.2316</v>
      </c>
      <c r="L223" s="66">
        <v>66.67</v>
      </c>
      <c r="M223" s="73">
        <f t="shared" si="4"/>
        <v>1.023515041</v>
      </c>
      <c r="N223" s="66">
        <v>2.86</v>
      </c>
      <c r="O223" s="66">
        <v>6.1</v>
      </c>
      <c r="P223" s="73">
        <f t="shared" si="5"/>
        <v>1.648558767</v>
      </c>
      <c r="Q223" s="66">
        <v>0.3439</v>
      </c>
      <c r="R223" s="66">
        <v>46.94</v>
      </c>
      <c r="S223" s="73">
        <f t="shared" si="6"/>
        <v>1.118283542</v>
      </c>
      <c r="T223" s="66">
        <v>1.37</v>
      </c>
      <c r="U223" s="66">
        <v>2.62</v>
      </c>
      <c r="V223" s="73">
        <f t="shared" si="7"/>
        <v>1.89207076</v>
      </c>
      <c r="W223" s="66">
        <v>0.1474</v>
      </c>
      <c r="X223" s="66">
        <v>52.38</v>
      </c>
      <c r="Y223" s="73">
        <f t="shared" si="8"/>
        <v>1.39480199</v>
      </c>
      <c r="Z223" s="66">
        <v>0.37</v>
      </c>
      <c r="AA223" s="66">
        <v>0.87</v>
      </c>
      <c r="AB223" s="73">
        <f t="shared" si="9"/>
        <v>0.4789396031</v>
      </c>
      <c r="AC223" s="66">
        <v>0.0491</v>
      </c>
      <c r="AD223" s="66">
        <v>42.86</v>
      </c>
      <c r="AE223" s="73">
        <f t="shared" si="10"/>
        <v>1.222583284</v>
      </c>
      <c r="AF223" s="66">
        <v>1.25</v>
      </c>
      <c r="AG223" s="66">
        <v>4.05</v>
      </c>
      <c r="AH223" s="73">
        <f t="shared" si="11"/>
        <v>0.8111969246</v>
      </c>
      <c r="AI223" s="66">
        <v>0.2281</v>
      </c>
      <c r="AJ223" s="66">
        <v>30.77</v>
      </c>
      <c r="AK223" s="73">
        <f t="shared" si="12"/>
        <v>0.9872949414</v>
      </c>
      <c r="AL223" s="65"/>
      <c r="AM223" s="65"/>
      <c r="AN223" s="65"/>
      <c r="AO223" s="65"/>
      <c r="AP223" s="65"/>
      <c r="AQ223" s="65"/>
      <c r="AR223" s="65"/>
      <c r="AS223" s="68"/>
      <c r="AT223" s="69"/>
    </row>
    <row r="224">
      <c r="A224" s="70" t="str">
        <f t="shared" si="1"/>
        <v>Rim Scorer</v>
      </c>
      <c r="B224" s="71" t="s">
        <v>1679</v>
      </c>
      <c r="C224" s="71" t="str">
        <f t="shared" si="2"/>
        <v>Evan Mobley</v>
      </c>
      <c r="D224" s="71" t="s">
        <v>1474</v>
      </c>
      <c r="E224" s="66">
        <v>0.6058</v>
      </c>
      <c r="F224" s="66">
        <v>4.62</v>
      </c>
      <c r="G224" s="66">
        <v>25.13</v>
      </c>
      <c r="H224" s="66">
        <v>7.2</v>
      </c>
      <c r="I224" s="66">
        <v>9.52</v>
      </c>
      <c r="J224" s="73">
        <f t="shared" si="3"/>
        <v>1.835397394</v>
      </c>
      <c r="K224" s="66">
        <v>0.5547</v>
      </c>
      <c r="L224" s="66">
        <v>75.66</v>
      </c>
      <c r="M224" s="73">
        <f t="shared" si="4"/>
        <v>1.161529144</v>
      </c>
      <c r="N224" s="66">
        <v>1.88</v>
      </c>
      <c r="O224" s="66">
        <v>5.51</v>
      </c>
      <c r="P224" s="73">
        <f t="shared" si="5"/>
        <v>1.489108001</v>
      </c>
      <c r="Q224" s="66">
        <v>0.3212</v>
      </c>
      <c r="R224" s="66">
        <v>34.09</v>
      </c>
      <c r="S224" s="73">
        <f t="shared" si="6"/>
        <v>0.812149253</v>
      </c>
      <c r="T224" s="66">
        <v>0.5</v>
      </c>
      <c r="U224" s="66">
        <v>1.25</v>
      </c>
      <c r="V224" s="73">
        <f t="shared" si="7"/>
        <v>0.9027055151</v>
      </c>
      <c r="W224" s="66">
        <v>0.073</v>
      </c>
      <c r="X224" s="66">
        <v>40.0</v>
      </c>
      <c r="Y224" s="73">
        <f t="shared" si="8"/>
        <v>1.065140886</v>
      </c>
      <c r="Z224" s="66">
        <v>0.13</v>
      </c>
      <c r="AA224" s="66">
        <v>0.38</v>
      </c>
      <c r="AB224" s="73">
        <f t="shared" si="9"/>
        <v>0.2091920105</v>
      </c>
      <c r="AC224" s="66">
        <v>0.0219</v>
      </c>
      <c r="AD224" s="66">
        <v>33.33</v>
      </c>
      <c r="AE224" s="73">
        <f t="shared" si="10"/>
        <v>0.9507396371</v>
      </c>
      <c r="AF224" s="66">
        <v>0.19</v>
      </c>
      <c r="AG224" s="66">
        <v>0.5</v>
      </c>
      <c r="AH224" s="73">
        <f t="shared" si="11"/>
        <v>0.1001477685</v>
      </c>
      <c r="AI224" s="66">
        <v>0.0292</v>
      </c>
      <c r="AJ224" s="66">
        <v>37.5</v>
      </c>
      <c r="AK224" s="73">
        <f t="shared" si="12"/>
        <v>1.203235629</v>
      </c>
      <c r="AL224" s="65"/>
      <c r="AM224" s="65"/>
      <c r="AN224" s="65"/>
      <c r="AO224" s="65"/>
      <c r="AP224" s="65"/>
      <c r="AQ224" s="65"/>
      <c r="AR224" s="65"/>
      <c r="AS224" s="68"/>
      <c r="AT224" s="69"/>
    </row>
    <row r="225">
      <c r="A225" s="70" t="str">
        <f t="shared" si="1"/>
        <v>PU 3PT</v>
      </c>
      <c r="B225" s="71" t="s">
        <v>1680</v>
      </c>
      <c r="C225" s="71" t="str">
        <f t="shared" si="2"/>
        <v>Aaron Holiday</v>
      </c>
      <c r="D225" s="71" t="s">
        <v>1437</v>
      </c>
      <c r="E225" s="66">
        <v>0.7222</v>
      </c>
      <c r="F225" s="66">
        <v>7.8</v>
      </c>
      <c r="G225" s="66">
        <v>25.75</v>
      </c>
      <c r="H225" s="66">
        <v>1.65</v>
      </c>
      <c r="I225" s="66">
        <v>2.53</v>
      </c>
      <c r="J225" s="73">
        <f t="shared" si="3"/>
        <v>0.4877684251</v>
      </c>
      <c r="K225" s="66">
        <v>0.1709</v>
      </c>
      <c r="L225" s="66">
        <v>65.0</v>
      </c>
      <c r="M225" s="73">
        <f t="shared" si="4"/>
        <v>0.9978772711</v>
      </c>
      <c r="N225" s="66">
        <v>1.33</v>
      </c>
      <c r="O225" s="66">
        <v>2.91</v>
      </c>
      <c r="P225" s="73">
        <f t="shared" si="5"/>
        <v>0.7864436085</v>
      </c>
      <c r="Q225" s="66">
        <v>0.1966</v>
      </c>
      <c r="R225" s="66">
        <v>45.65</v>
      </c>
      <c r="S225" s="73">
        <f t="shared" si="6"/>
        <v>1.087550994</v>
      </c>
      <c r="T225" s="66">
        <v>0.38</v>
      </c>
      <c r="U225" s="66">
        <v>1.2</v>
      </c>
      <c r="V225" s="73">
        <f t="shared" si="7"/>
        <v>0.8665972945</v>
      </c>
      <c r="W225" s="66">
        <v>0.0812</v>
      </c>
      <c r="X225" s="66">
        <v>31.58</v>
      </c>
      <c r="Y225" s="73">
        <f t="shared" si="8"/>
        <v>0.8409287292</v>
      </c>
      <c r="Z225" s="66">
        <v>0.76</v>
      </c>
      <c r="AA225" s="66">
        <v>1.84</v>
      </c>
      <c r="AB225" s="73">
        <f t="shared" si="9"/>
        <v>1.012929735</v>
      </c>
      <c r="AC225" s="66">
        <v>0.1239</v>
      </c>
      <c r="AD225" s="66">
        <v>41.38</v>
      </c>
      <c r="AE225" s="73">
        <f t="shared" si="10"/>
        <v>1.180366222</v>
      </c>
      <c r="AF225" s="66">
        <v>2.47</v>
      </c>
      <c r="AG225" s="66">
        <v>6.33</v>
      </c>
      <c r="AH225" s="73">
        <f t="shared" si="11"/>
        <v>1.267870749</v>
      </c>
      <c r="AI225" s="66">
        <v>0.4274</v>
      </c>
      <c r="AJ225" s="66">
        <v>39.0</v>
      </c>
      <c r="AK225" s="73">
        <f t="shared" si="12"/>
        <v>1.251365054</v>
      </c>
      <c r="AL225" s="65"/>
      <c r="AM225" s="65"/>
      <c r="AN225" s="65"/>
      <c r="AO225" s="65"/>
      <c r="AP225" s="65"/>
      <c r="AQ225" s="65"/>
      <c r="AR225" s="65"/>
      <c r="AS225" s="68"/>
      <c r="AT225" s="69"/>
    </row>
    <row r="226">
      <c r="A226" s="70" t="str">
        <f t="shared" si="1"/>
        <v>Rim Scorer</v>
      </c>
      <c r="B226" s="71" t="s">
        <v>1681</v>
      </c>
      <c r="C226" s="71" t="str">
        <f t="shared" si="2"/>
        <v>Jeff Green</v>
      </c>
      <c r="D226" s="71" t="s">
        <v>1437</v>
      </c>
      <c r="E226" s="66">
        <v>0.6243</v>
      </c>
      <c r="F226" s="66">
        <v>5.93</v>
      </c>
      <c r="G226" s="66">
        <v>25.45</v>
      </c>
      <c r="H226" s="66">
        <v>2.67</v>
      </c>
      <c r="I226" s="66">
        <v>3.64</v>
      </c>
      <c r="J226" s="73">
        <f t="shared" si="3"/>
        <v>0.7017695919</v>
      </c>
      <c r="K226" s="66">
        <v>0.3094</v>
      </c>
      <c r="L226" s="66">
        <v>73.21</v>
      </c>
      <c r="M226" s="73">
        <f t="shared" si="4"/>
        <v>1.123916846</v>
      </c>
      <c r="N226" s="66">
        <v>1.89</v>
      </c>
      <c r="O226" s="66">
        <v>3.64</v>
      </c>
      <c r="P226" s="73">
        <f t="shared" si="5"/>
        <v>0.9837301495</v>
      </c>
      <c r="Q226" s="66">
        <v>0.3094</v>
      </c>
      <c r="R226" s="66">
        <v>51.79</v>
      </c>
      <c r="S226" s="73">
        <f t="shared" si="6"/>
        <v>1.23382839</v>
      </c>
      <c r="T226" s="66">
        <v>0.33</v>
      </c>
      <c r="U226" s="66">
        <v>0.78</v>
      </c>
      <c r="V226" s="73">
        <f t="shared" si="7"/>
        <v>0.5632882414</v>
      </c>
      <c r="W226" s="66">
        <v>0.0663</v>
      </c>
      <c r="X226" s="66">
        <v>41.67</v>
      </c>
      <c r="Y226" s="73">
        <f t="shared" si="8"/>
        <v>1.109610518</v>
      </c>
      <c r="Z226" s="66">
        <v>0.52</v>
      </c>
      <c r="AA226" s="66">
        <v>1.89</v>
      </c>
      <c r="AB226" s="73">
        <f t="shared" si="9"/>
        <v>1.040455</v>
      </c>
      <c r="AC226" s="66">
        <v>0.1602</v>
      </c>
      <c r="AD226" s="66">
        <v>27.59</v>
      </c>
      <c r="AE226" s="73">
        <f t="shared" si="10"/>
        <v>0.7870058982</v>
      </c>
      <c r="AF226" s="66">
        <v>0.52</v>
      </c>
      <c r="AG226" s="66">
        <v>1.82</v>
      </c>
      <c r="AH226" s="73">
        <f t="shared" si="11"/>
        <v>0.3645378772</v>
      </c>
      <c r="AI226" s="66">
        <v>0.1547</v>
      </c>
      <c r="AJ226" s="66">
        <v>28.57</v>
      </c>
      <c r="AK226" s="73">
        <f t="shared" si="12"/>
        <v>0.9167051178</v>
      </c>
      <c r="AL226" s="65"/>
      <c r="AM226" s="65"/>
      <c r="AN226" s="65"/>
      <c r="AO226" s="65"/>
      <c r="AP226" s="65"/>
      <c r="AQ226" s="65"/>
      <c r="AR226" s="65"/>
      <c r="AS226" s="68"/>
      <c r="AT226" s="69"/>
    </row>
    <row r="227">
      <c r="A227" s="70" t="str">
        <f t="shared" si="1"/>
        <v>Rim Scorer</v>
      </c>
      <c r="B227" s="71" t="s">
        <v>1682</v>
      </c>
      <c r="C227" s="71" t="str">
        <f t="shared" si="2"/>
        <v>De'Andre Hunter</v>
      </c>
      <c r="D227" s="71" t="s">
        <v>1445</v>
      </c>
      <c r="E227" s="66">
        <v>0.6655</v>
      </c>
      <c r="F227" s="66">
        <v>7.84</v>
      </c>
      <c r="G227" s="66">
        <v>25.21</v>
      </c>
      <c r="H227" s="66">
        <v>2.3</v>
      </c>
      <c r="I227" s="66">
        <v>3.85</v>
      </c>
      <c r="J227" s="73">
        <f t="shared" si="3"/>
        <v>0.7422562991</v>
      </c>
      <c r="K227" s="66">
        <v>0.2255</v>
      </c>
      <c r="L227" s="66">
        <v>59.68</v>
      </c>
      <c r="M227" s="73">
        <f t="shared" si="4"/>
        <v>0.9162048544</v>
      </c>
      <c r="N227" s="66">
        <v>1.92</v>
      </c>
      <c r="O227" s="66">
        <v>3.79</v>
      </c>
      <c r="P227" s="73">
        <f t="shared" si="5"/>
        <v>1.02426848</v>
      </c>
      <c r="Q227" s="66">
        <v>0.2218</v>
      </c>
      <c r="R227" s="66">
        <v>50.82</v>
      </c>
      <c r="S227" s="73">
        <f t="shared" si="6"/>
        <v>1.21071942</v>
      </c>
      <c r="T227" s="66">
        <v>0.62</v>
      </c>
      <c r="U227" s="66">
        <v>1.92</v>
      </c>
      <c r="V227" s="73">
        <f t="shared" si="7"/>
        <v>1.386555671</v>
      </c>
      <c r="W227" s="66">
        <v>0.1127</v>
      </c>
      <c r="X227" s="66">
        <v>32.26</v>
      </c>
      <c r="Y227" s="73">
        <f t="shared" si="8"/>
        <v>0.8590361242</v>
      </c>
      <c r="Z227" s="66">
        <v>0.74</v>
      </c>
      <c r="AA227" s="66">
        <v>2.23</v>
      </c>
      <c r="AB227" s="73">
        <f t="shared" si="9"/>
        <v>1.227626799</v>
      </c>
      <c r="AC227" s="66">
        <v>0.1309</v>
      </c>
      <c r="AD227" s="66">
        <v>33.33</v>
      </c>
      <c r="AE227" s="73">
        <f t="shared" si="10"/>
        <v>0.9507396371</v>
      </c>
      <c r="AF227" s="66">
        <v>2.23</v>
      </c>
      <c r="AG227" s="66">
        <v>5.28</v>
      </c>
      <c r="AH227" s="73">
        <f t="shared" si="11"/>
        <v>1.057560435</v>
      </c>
      <c r="AI227" s="66">
        <v>0.3091</v>
      </c>
      <c r="AJ227" s="66">
        <v>42.35</v>
      </c>
      <c r="AK227" s="73">
        <f t="shared" si="12"/>
        <v>1.358854104</v>
      </c>
      <c r="AL227" s="65"/>
      <c r="AM227" s="65"/>
      <c r="AN227" s="65"/>
      <c r="AO227" s="65"/>
      <c r="AP227" s="65"/>
      <c r="AQ227" s="65"/>
      <c r="AR227" s="65"/>
      <c r="AS227" s="68"/>
      <c r="AT227" s="69"/>
    </row>
    <row r="228">
      <c r="A228" s="70" t="str">
        <f t="shared" si="1"/>
        <v>Mid Range Weirdo</v>
      </c>
      <c r="B228" s="71" t="s">
        <v>1683</v>
      </c>
      <c r="C228" s="71" t="str">
        <f t="shared" si="2"/>
        <v>Darius Garland</v>
      </c>
      <c r="D228" s="71" t="s">
        <v>1474</v>
      </c>
      <c r="E228" s="66">
        <v>0.5739</v>
      </c>
      <c r="F228" s="66">
        <v>7.72</v>
      </c>
      <c r="G228" s="66">
        <v>26.69</v>
      </c>
      <c r="H228" s="66">
        <v>3.4</v>
      </c>
      <c r="I228" s="66">
        <v>5.42</v>
      </c>
      <c r="J228" s="73">
        <f t="shared" si="3"/>
        <v>1.044942634</v>
      </c>
      <c r="K228" s="66">
        <v>0.2406</v>
      </c>
      <c r="L228" s="66">
        <v>62.65</v>
      </c>
      <c r="M228" s="73">
        <f t="shared" si="4"/>
        <v>0.9618001697</v>
      </c>
      <c r="N228" s="66">
        <v>3.66</v>
      </c>
      <c r="O228" s="66">
        <v>7.25</v>
      </c>
      <c r="P228" s="73">
        <f t="shared" si="5"/>
        <v>1.959352633</v>
      </c>
      <c r="Q228" s="66">
        <v>0.3217</v>
      </c>
      <c r="R228" s="66">
        <v>50.45</v>
      </c>
      <c r="S228" s="73">
        <f t="shared" si="6"/>
        <v>1.201904659</v>
      </c>
      <c r="T228" s="66">
        <v>1.05</v>
      </c>
      <c r="U228" s="66">
        <v>2.35</v>
      </c>
      <c r="V228" s="73">
        <f t="shared" si="7"/>
        <v>1.697086368</v>
      </c>
      <c r="W228" s="66">
        <v>0.1043</v>
      </c>
      <c r="X228" s="66">
        <v>44.44</v>
      </c>
      <c r="Y228" s="73">
        <f t="shared" si="8"/>
        <v>1.183371524</v>
      </c>
      <c r="Z228" s="66">
        <v>0.46</v>
      </c>
      <c r="AA228" s="66">
        <v>1.11</v>
      </c>
      <c r="AB228" s="73">
        <f t="shared" si="9"/>
        <v>0.6110608729</v>
      </c>
      <c r="AC228" s="66">
        <v>0.0493</v>
      </c>
      <c r="AD228" s="66">
        <v>41.18</v>
      </c>
      <c r="AE228" s="73">
        <f t="shared" si="10"/>
        <v>1.174661214</v>
      </c>
      <c r="AF228" s="66">
        <v>2.09</v>
      </c>
      <c r="AG228" s="66">
        <v>6.4</v>
      </c>
      <c r="AH228" s="73">
        <f t="shared" si="11"/>
        <v>1.281891436</v>
      </c>
      <c r="AI228" s="66">
        <v>0.2841</v>
      </c>
      <c r="AJ228" s="66">
        <v>32.65</v>
      </c>
      <c r="AK228" s="73">
        <f t="shared" si="12"/>
        <v>1.047617154</v>
      </c>
      <c r="AL228" s="65"/>
      <c r="AM228" s="65"/>
      <c r="AN228" s="65"/>
      <c r="AO228" s="65"/>
      <c r="AP228" s="65"/>
      <c r="AQ228" s="65"/>
      <c r="AR228" s="65"/>
      <c r="AS228" s="68"/>
      <c r="AT228" s="69"/>
    </row>
    <row r="229">
      <c r="A229" s="70" t="str">
        <f t="shared" si="1"/>
        <v>Rim Scorer</v>
      </c>
      <c r="B229" s="71" t="s">
        <v>1684</v>
      </c>
      <c r="C229" s="71" t="str">
        <f t="shared" si="2"/>
        <v>Naji Marshall</v>
      </c>
      <c r="D229" s="71" t="s">
        <v>1488</v>
      </c>
      <c r="E229" s="66">
        <v>0.6623</v>
      </c>
      <c r="F229" s="66">
        <v>5.97</v>
      </c>
      <c r="G229" s="66">
        <v>25.81</v>
      </c>
      <c r="H229" s="66">
        <v>2.43</v>
      </c>
      <c r="I229" s="66">
        <v>4.07</v>
      </c>
      <c r="J229" s="73">
        <f t="shared" si="3"/>
        <v>0.7846709448</v>
      </c>
      <c r="K229" s="66">
        <v>0.2719</v>
      </c>
      <c r="L229" s="66">
        <v>59.68</v>
      </c>
      <c r="M229" s="73">
        <f t="shared" si="4"/>
        <v>0.9162048544</v>
      </c>
      <c r="N229" s="66">
        <v>1.97</v>
      </c>
      <c r="O229" s="66">
        <v>4.39</v>
      </c>
      <c r="P229" s="73">
        <f t="shared" si="5"/>
        <v>1.186421801</v>
      </c>
      <c r="Q229" s="66">
        <v>0.2939</v>
      </c>
      <c r="R229" s="66">
        <v>44.78</v>
      </c>
      <c r="S229" s="73">
        <f t="shared" si="6"/>
        <v>1.066824393</v>
      </c>
      <c r="T229" s="66">
        <v>0.13</v>
      </c>
      <c r="U229" s="66">
        <v>0.66</v>
      </c>
      <c r="V229" s="73">
        <f t="shared" si="7"/>
        <v>0.476628512</v>
      </c>
      <c r="W229" s="66">
        <v>0.0439</v>
      </c>
      <c r="X229" s="66">
        <v>20.0</v>
      </c>
      <c r="Y229" s="73">
        <f t="shared" si="8"/>
        <v>0.5325704428</v>
      </c>
      <c r="Z229" s="66">
        <v>1.38</v>
      </c>
      <c r="AA229" s="66">
        <v>3.15</v>
      </c>
      <c r="AB229" s="73">
        <f t="shared" si="9"/>
        <v>1.734091666</v>
      </c>
      <c r="AC229" s="66">
        <v>0.2105</v>
      </c>
      <c r="AD229" s="66">
        <v>43.75</v>
      </c>
      <c r="AE229" s="73">
        <f t="shared" si="10"/>
        <v>1.247970571</v>
      </c>
      <c r="AF229" s="66">
        <v>0.79</v>
      </c>
      <c r="AG229" s="66">
        <v>2.69</v>
      </c>
      <c r="AH229" s="73">
        <f t="shared" si="11"/>
        <v>0.5387949943</v>
      </c>
      <c r="AI229" s="66">
        <v>0.1798</v>
      </c>
      <c r="AJ229" s="66">
        <v>29.27</v>
      </c>
      <c r="AK229" s="73">
        <f t="shared" si="12"/>
        <v>0.9391655162</v>
      </c>
      <c r="AL229" s="65"/>
      <c r="AM229" s="65"/>
      <c r="AN229" s="65"/>
      <c r="AO229" s="65"/>
      <c r="AP229" s="65"/>
      <c r="AQ229" s="65"/>
      <c r="AR229" s="65"/>
      <c r="AS229" s="68"/>
      <c r="AT229" s="69"/>
    </row>
    <row r="230">
      <c r="A230" s="70" t="str">
        <f t="shared" si="1"/>
        <v>PU 3PT</v>
      </c>
      <c r="B230" s="71" t="s">
        <v>1685</v>
      </c>
      <c r="C230" s="71" t="str">
        <f t="shared" si="2"/>
        <v>Haywood Highsmith</v>
      </c>
      <c r="D230" s="71" t="s">
        <v>1521</v>
      </c>
      <c r="E230" s="66">
        <v>0.8182</v>
      </c>
      <c r="F230" s="66">
        <v>5.6</v>
      </c>
      <c r="G230" s="66">
        <v>25.05</v>
      </c>
      <c r="H230" s="66">
        <v>1.41</v>
      </c>
      <c r="I230" s="66">
        <v>2.69</v>
      </c>
      <c r="J230" s="73">
        <f t="shared" si="3"/>
        <v>0.5186154402</v>
      </c>
      <c r="K230" s="66">
        <v>0.2273</v>
      </c>
      <c r="L230" s="66">
        <v>52.5</v>
      </c>
      <c r="M230" s="73">
        <f t="shared" si="4"/>
        <v>0.8059777958</v>
      </c>
      <c r="N230" s="66">
        <v>1.01</v>
      </c>
      <c r="O230" s="66">
        <v>1.82</v>
      </c>
      <c r="P230" s="73">
        <f t="shared" si="5"/>
        <v>0.4918650747</v>
      </c>
      <c r="Q230" s="66">
        <v>0.1534</v>
      </c>
      <c r="R230" s="66">
        <v>55.56</v>
      </c>
      <c r="S230" s="73">
        <f t="shared" si="6"/>
        <v>1.323643664</v>
      </c>
      <c r="T230" s="66">
        <v>0.07</v>
      </c>
      <c r="U230" s="66">
        <v>0.34</v>
      </c>
      <c r="V230" s="73">
        <f t="shared" si="7"/>
        <v>0.2455359001</v>
      </c>
      <c r="W230" s="66">
        <v>0.0284</v>
      </c>
      <c r="X230" s="66">
        <v>20.0</v>
      </c>
      <c r="Y230" s="73">
        <f t="shared" si="8"/>
        <v>0.5325704428</v>
      </c>
      <c r="Z230" s="66">
        <v>1.08</v>
      </c>
      <c r="AA230" s="66">
        <v>2.76</v>
      </c>
      <c r="AB230" s="73">
        <f t="shared" si="9"/>
        <v>1.519394603</v>
      </c>
      <c r="AC230" s="66">
        <v>0.233</v>
      </c>
      <c r="AD230" s="66">
        <v>39.02</v>
      </c>
      <c r="AE230" s="73">
        <f t="shared" si="10"/>
        <v>1.113047124</v>
      </c>
      <c r="AF230" s="66">
        <v>1.55</v>
      </c>
      <c r="AG230" s="66">
        <v>4.24</v>
      </c>
      <c r="AH230" s="73">
        <f t="shared" si="11"/>
        <v>0.8492530766</v>
      </c>
      <c r="AI230" s="66">
        <v>0.358</v>
      </c>
      <c r="AJ230" s="66">
        <v>36.51</v>
      </c>
      <c r="AK230" s="73">
        <f t="shared" si="12"/>
        <v>1.171470208</v>
      </c>
      <c r="AL230" s="65"/>
      <c r="AM230" s="65"/>
      <c r="AN230" s="65"/>
      <c r="AO230" s="65"/>
      <c r="AP230" s="65"/>
      <c r="AQ230" s="65"/>
      <c r="AR230" s="65"/>
      <c r="AS230" s="68"/>
      <c r="AT230" s="69"/>
    </row>
    <row r="231">
      <c r="A231" s="70" t="str">
        <f t="shared" si="1"/>
        <v>Mid Range Weirdo</v>
      </c>
      <c r="B231" s="71" t="s">
        <v>1686</v>
      </c>
      <c r="C231" s="71" t="str">
        <f t="shared" si="2"/>
        <v>Kris Dunn</v>
      </c>
      <c r="D231" s="71" t="s">
        <v>1534</v>
      </c>
      <c r="E231" s="66">
        <v>0.5722</v>
      </c>
      <c r="F231" s="66">
        <v>5.56</v>
      </c>
      <c r="G231" s="66">
        <v>25.52</v>
      </c>
      <c r="H231" s="66">
        <v>1.81</v>
      </c>
      <c r="I231" s="66">
        <v>3.16</v>
      </c>
      <c r="J231" s="73">
        <f t="shared" si="3"/>
        <v>0.6092285468</v>
      </c>
      <c r="K231" s="66">
        <v>0.262</v>
      </c>
      <c r="L231" s="66">
        <v>57.14</v>
      </c>
      <c r="M231" s="73">
        <f t="shared" si="4"/>
        <v>0.877210881</v>
      </c>
      <c r="N231" s="66">
        <v>2.39</v>
      </c>
      <c r="O231" s="66">
        <v>4.97</v>
      </c>
      <c r="P231" s="73">
        <f t="shared" si="5"/>
        <v>1.343170012</v>
      </c>
      <c r="Q231" s="66">
        <v>0.4118</v>
      </c>
      <c r="R231" s="66">
        <v>48.05</v>
      </c>
      <c r="S231" s="73">
        <f t="shared" si="6"/>
        <v>1.144727826</v>
      </c>
      <c r="T231" s="66">
        <v>0.06</v>
      </c>
      <c r="U231" s="66">
        <v>0.19</v>
      </c>
      <c r="V231" s="73">
        <f t="shared" si="7"/>
        <v>0.1372112383</v>
      </c>
      <c r="W231" s="66">
        <v>0.016</v>
      </c>
      <c r="X231" s="66">
        <v>33.33</v>
      </c>
      <c r="Y231" s="73">
        <f t="shared" si="8"/>
        <v>0.8875286429</v>
      </c>
      <c r="Z231" s="66">
        <v>0.58</v>
      </c>
      <c r="AA231" s="66">
        <v>1.35</v>
      </c>
      <c r="AB231" s="73">
        <f t="shared" si="9"/>
        <v>0.7431821427</v>
      </c>
      <c r="AC231" s="66">
        <v>0.1123</v>
      </c>
      <c r="AD231" s="66">
        <v>42.86</v>
      </c>
      <c r="AE231" s="73">
        <f t="shared" si="10"/>
        <v>1.222583284</v>
      </c>
      <c r="AF231" s="66">
        <v>1.03</v>
      </c>
      <c r="AG231" s="66">
        <v>2.39</v>
      </c>
      <c r="AH231" s="73">
        <f t="shared" si="11"/>
        <v>0.4787063333</v>
      </c>
      <c r="AI231" s="66">
        <v>0.1979</v>
      </c>
      <c r="AJ231" s="66">
        <v>43.24</v>
      </c>
      <c r="AK231" s="73">
        <f t="shared" si="12"/>
        <v>1.387410896</v>
      </c>
      <c r="AL231" s="65"/>
      <c r="AM231" s="65"/>
      <c r="AN231" s="65"/>
      <c r="AO231" s="65"/>
      <c r="AP231" s="65"/>
      <c r="AQ231" s="65"/>
      <c r="AR231" s="65"/>
      <c r="AS231" s="68"/>
      <c r="AT231" s="69"/>
    </row>
    <row r="232">
      <c r="A232" s="70" t="str">
        <f t="shared" si="1"/>
        <v>Rim Scorer</v>
      </c>
      <c r="B232" s="71" t="s">
        <v>1687</v>
      </c>
      <c r="C232" s="71" t="str">
        <f t="shared" si="2"/>
        <v>John Konchar</v>
      </c>
      <c r="D232" s="71" t="s">
        <v>1486</v>
      </c>
      <c r="E232" s="66">
        <v>0.9556</v>
      </c>
      <c r="F232" s="66">
        <v>2.14</v>
      </c>
      <c r="G232" s="66">
        <v>24.59</v>
      </c>
      <c r="H232" s="66">
        <v>2.0</v>
      </c>
      <c r="I232" s="66">
        <v>3.47</v>
      </c>
      <c r="J232" s="73">
        <f t="shared" si="3"/>
        <v>0.6689946384</v>
      </c>
      <c r="K232" s="66">
        <v>0.3852</v>
      </c>
      <c r="L232" s="66">
        <v>57.69</v>
      </c>
      <c r="M232" s="73">
        <f t="shared" si="4"/>
        <v>0.885654458</v>
      </c>
      <c r="N232" s="66">
        <v>0.13</v>
      </c>
      <c r="O232" s="66">
        <v>0.33</v>
      </c>
      <c r="P232" s="73">
        <f t="shared" si="5"/>
        <v>0.08918432674</v>
      </c>
      <c r="Q232" s="66">
        <v>0.037</v>
      </c>
      <c r="R232" s="66">
        <v>40.0</v>
      </c>
      <c r="S232" s="73">
        <f t="shared" si="6"/>
        <v>0.9529472021</v>
      </c>
      <c r="T232" s="66">
        <v>0.0</v>
      </c>
      <c r="U232" s="66">
        <v>0.07</v>
      </c>
      <c r="V232" s="73">
        <f t="shared" si="7"/>
        <v>0.05055150884</v>
      </c>
      <c r="W232" s="66">
        <v>0.0074</v>
      </c>
      <c r="X232" s="66">
        <v>0.0</v>
      </c>
      <c r="Y232" s="73">
        <f t="shared" si="8"/>
        <v>0</v>
      </c>
      <c r="Z232" s="66">
        <v>0.6</v>
      </c>
      <c r="AA232" s="66">
        <v>2.54</v>
      </c>
      <c r="AB232" s="73">
        <f t="shared" si="9"/>
        <v>1.398283439</v>
      </c>
      <c r="AC232" s="66">
        <v>0.2815</v>
      </c>
      <c r="AD232" s="66">
        <v>23.68</v>
      </c>
      <c r="AE232" s="73">
        <f t="shared" si="10"/>
        <v>0.6754729855</v>
      </c>
      <c r="AF232" s="66">
        <v>0.93</v>
      </c>
      <c r="AG232" s="66">
        <v>2.6</v>
      </c>
      <c r="AH232" s="73">
        <f t="shared" si="11"/>
        <v>0.520768396</v>
      </c>
      <c r="AI232" s="66">
        <v>0.2889</v>
      </c>
      <c r="AJ232" s="66">
        <v>35.9</v>
      </c>
      <c r="AK232" s="73">
        <f t="shared" si="12"/>
        <v>1.151897575</v>
      </c>
      <c r="AL232" s="65"/>
      <c r="AM232" s="65"/>
      <c r="AN232" s="65"/>
      <c r="AO232" s="65"/>
      <c r="AP232" s="65"/>
      <c r="AQ232" s="65"/>
      <c r="AR232" s="65"/>
      <c r="AS232" s="68"/>
      <c r="AT232" s="69"/>
    </row>
    <row r="233">
      <c r="A233" s="70" t="str">
        <f t="shared" si="1"/>
        <v>Rim Scorer</v>
      </c>
      <c r="B233" s="71" t="s">
        <v>1688</v>
      </c>
      <c r="C233" s="71" t="str">
        <f t="shared" si="2"/>
        <v>Bismack Biyombo</v>
      </c>
      <c r="D233" s="71" t="s">
        <v>1486</v>
      </c>
      <c r="E233" s="66">
        <v>0.5339</v>
      </c>
      <c r="F233" s="66">
        <v>3.75</v>
      </c>
      <c r="G233" s="66">
        <v>0.0</v>
      </c>
      <c r="H233" s="66">
        <v>2.9</v>
      </c>
      <c r="I233" s="66">
        <v>4.34</v>
      </c>
      <c r="J233" s="73">
        <f t="shared" si="3"/>
        <v>0.8367252827</v>
      </c>
      <c r="K233" s="66">
        <v>0.5339</v>
      </c>
      <c r="L233" s="66">
        <v>66.67</v>
      </c>
      <c r="M233" s="73">
        <f t="shared" si="4"/>
        <v>1.023515041</v>
      </c>
      <c r="N233" s="66">
        <v>1.66</v>
      </c>
      <c r="O233" s="66">
        <v>3.79</v>
      </c>
      <c r="P233" s="73">
        <f t="shared" si="5"/>
        <v>1.02426848</v>
      </c>
      <c r="Q233" s="66">
        <v>0.4661</v>
      </c>
      <c r="R233" s="66">
        <v>43.64</v>
      </c>
      <c r="S233" s="73">
        <f t="shared" si="6"/>
        <v>1.039665397</v>
      </c>
      <c r="T233" s="66">
        <v>0.0</v>
      </c>
      <c r="U233" s="66">
        <v>0.0</v>
      </c>
      <c r="V233" s="73">
        <f t="shared" si="7"/>
        <v>0</v>
      </c>
      <c r="W233" s="66">
        <v>0.0</v>
      </c>
      <c r="X233" s="66">
        <v>0.0</v>
      </c>
      <c r="Y233" s="73">
        <f t="shared" si="8"/>
        <v>0</v>
      </c>
      <c r="Z233" s="66">
        <v>0.0</v>
      </c>
      <c r="AA233" s="66">
        <v>0.0</v>
      </c>
      <c r="AB233" s="73">
        <f t="shared" si="9"/>
        <v>0</v>
      </c>
      <c r="AC233" s="66">
        <v>0.0</v>
      </c>
      <c r="AD233" s="66">
        <v>0.0</v>
      </c>
      <c r="AE233" s="73">
        <f t="shared" si="10"/>
        <v>0</v>
      </c>
      <c r="AF233" s="66">
        <v>0.0</v>
      </c>
      <c r="AG233" s="66">
        <v>0.0</v>
      </c>
      <c r="AH233" s="73">
        <f t="shared" si="11"/>
        <v>0</v>
      </c>
      <c r="AI233" s="66">
        <v>0.0</v>
      </c>
      <c r="AJ233" s="66">
        <v>0.0</v>
      </c>
      <c r="AK233" s="73">
        <f t="shared" si="12"/>
        <v>0</v>
      </c>
      <c r="AL233" s="65"/>
      <c r="AM233" s="65"/>
      <c r="AN233" s="65"/>
      <c r="AO233" s="65"/>
      <c r="AP233" s="65"/>
      <c r="AQ233" s="65"/>
      <c r="AR233" s="65"/>
      <c r="AS233" s="68"/>
      <c r="AT233" s="69"/>
    </row>
    <row r="234">
      <c r="A234" s="70" t="str">
        <f t="shared" si="1"/>
        <v>Rim Scorer</v>
      </c>
      <c r="B234" s="71" t="s">
        <v>1689</v>
      </c>
      <c r="C234" s="71" t="str">
        <f t="shared" si="2"/>
        <v>LaMelo Ball</v>
      </c>
      <c r="D234" s="71" t="s">
        <v>1530</v>
      </c>
      <c r="E234" s="66">
        <v>0.7352</v>
      </c>
      <c r="F234" s="66">
        <v>5.5</v>
      </c>
      <c r="G234" s="66">
        <v>26.85</v>
      </c>
      <c r="H234" s="66">
        <v>4.38</v>
      </c>
      <c r="I234" s="66">
        <v>7.69</v>
      </c>
      <c r="J234" s="73">
        <f t="shared" si="3"/>
        <v>1.48258466</v>
      </c>
      <c r="K234" s="66">
        <v>0.2695</v>
      </c>
      <c r="L234" s="66">
        <v>57.02</v>
      </c>
      <c r="M234" s="73">
        <f t="shared" si="4"/>
        <v>0.8753686461</v>
      </c>
      <c r="N234" s="66">
        <v>2.9</v>
      </c>
      <c r="O234" s="66">
        <v>6.54</v>
      </c>
      <c r="P234" s="73">
        <f t="shared" si="5"/>
        <v>1.767471203</v>
      </c>
      <c r="Q234" s="66">
        <v>0.2293</v>
      </c>
      <c r="R234" s="66">
        <v>44.33</v>
      </c>
      <c r="S234" s="73">
        <f t="shared" si="6"/>
        <v>1.056103737</v>
      </c>
      <c r="T234" s="66">
        <v>0.34</v>
      </c>
      <c r="U234" s="66">
        <v>1.01</v>
      </c>
      <c r="V234" s="73">
        <f t="shared" si="7"/>
        <v>0.7293860562</v>
      </c>
      <c r="W234" s="66">
        <v>0.0355</v>
      </c>
      <c r="X234" s="66">
        <v>33.33</v>
      </c>
      <c r="Y234" s="73">
        <f t="shared" si="8"/>
        <v>0.8875286429</v>
      </c>
      <c r="Z234" s="66">
        <v>1.08</v>
      </c>
      <c r="AA234" s="66">
        <v>2.16</v>
      </c>
      <c r="AB234" s="73">
        <f t="shared" si="9"/>
        <v>1.189091428</v>
      </c>
      <c r="AC234" s="66">
        <v>0.0757</v>
      </c>
      <c r="AD234" s="66">
        <v>50.0</v>
      </c>
      <c r="AE234" s="73">
        <f t="shared" si="10"/>
        <v>1.426252081</v>
      </c>
      <c r="AF234" s="66">
        <v>3.64</v>
      </c>
      <c r="AG234" s="66">
        <v>11.13</v>
      </c>
      <c r="AH234" s="73">
        <f t="shared" si="11"/>
        <v>2.229289326</v>
      </c>
      <c r="AI234" s="66">
        <v>0.3901</v>
      </c>
      <c r="AJ234" s="66">
        <v>32.73</v>
      </c>
      <c r="AK234" s="73">
        <f t="shared" si="12"/>
        <v>1.050184057</v>
      </c>
      <c r="AL234" s="65"/>
      <c r="AM234" s="65"/>
      <c r="AN234" s="65"/>
      <c r="AO234" s="65"/>
      <c r="AP234" s="65"/>
      <c r="AQ234" s="65"/>
      <c r="AR234" s="65"/>
      <c r="AS234" s="68"/>
      <c r="AT234" s="69"/>
    </row>
    <row r="235">
      <c r="A235" s="70" t="str">
        <f t="shared" si="1"/>
        <v>PU 3PT</v>
      </c>
      <c r="B235" s="71" t="s">
        <v>1690</v>
      </c>
      <c r="C235" s="71" t="str">
        <f t="shared" si="2"/>
        <v>Julian Champagnie</v>
      </c>
      <c r="D235" s="71" t="s">
        <v>1495</v>
      </c>
      <c r="E235" s="66">
        <v>0.8966</v>
      </c>
      <c r="F235" s="66">
        <v>4.77</v>
      </c>
      <c r="G235" s="66">
        <v>25.07</v>
      </c>
      <c r="H235" s="66">
        <v>1.49</v>
      </c>
      <c r="I235" s="66">
        <v>2.37</v>
      </c>
      <c r="J235" s="73">
        <f t="shared" si="3"/>
        <v>0.4569214101</v>
      </c>
      <c r="K235" s="66">
        <v>0.1724</v>
      </c>
      <c r="L235" s="66">
        <v>62.86</v>
      </c>
      <c r="M235" s="73">
        <f t="shared" si="4"/>
        <v>0.9650240809</v>
      </c>
      <c r="N235" s="66">
        <v>0.2</v>
      </c>
      <c r="O235" s="66">
        <v>0.95</v>
      </c>
      <c r="P235" s="73">
        <f t="shared" si="5"/>
        <v>0.2567427588</v>
      </c>
      <c r="Q235" s="66">
        <v>0.069</v>
      </c>
      <c r="R235" s="66">
        <v>21.43</v>
      </c>
      <c r="S235" s="73">
        <f t="shared" si="6"/>
        <v>0.5105414635</v>
      </c>
      <c r="T235" s="66">
        <v>0.07</v>
      </c>
      <c r="U235" s="66">
        <v>0.47</v>
      </c>
      <c r="V235" s="73">
        <f t="shared" si="7"/>
        <v>0.3394172737</v>
      </c>
      <c r="W235" s="66">
        <v>0.0345</v>
      </c>
      <c r="X235" s="66">
        <v>14.29</v>
      </c>
      <c r="Y235" s="73">
        <f t="shared" si="8"/>
        <v>0.3805215814</v>
      </c>
      <c r="Z235" s="66">
        <v>1.15</v>
      </c>
      <c r="AA235" s="66">
        <v>3.05</v>
      </c>
      <c r="AB235" s="73">
        <f t="shared" si="9"/>
        <v>1.679041137</v>
      </c>
      <c r="AC235" s="66">
        <v>0.2217</v>
      </c>
      <c r="AD235" s="66">
        <v>37.78</v>
      </c>
      <c r="AE235" s="73">
        <f t="shared" si="10"/>
        <v>1.077676072</v>
      </c>
      <c r="AF235" s="66">
        <v>2.64</v>
      </c>
      <c r="AG235" s="66">
        <v>6.91</v>
      </c>
      <c r="AH235" s="73">
        <f t="shared" si="11"/>
        <v>1.38404216</v>
      </c>
      <c r="AI235" s="66">
        <v>0.5025</v>
      </c>
      <c r="AJ235" s="66">
        <v>38.24</v>
      </c>
      <c r="AK235" s="73">
        <f t="shared" si="12"/>
        <v>1.226979479</v>
      </c>
      <c r="AL235" s="65"/>
      <c r="AM235" s="65"/>
      <c r="AN235" s="65"/>
      <c r="AO235" s="65"/>
      <c r="AP235" s="65"/>
      <c r="AQ235" s="65"/>
      <c r="AR235" s="65"/>
      <c r="AS235" s="68"/>
      <c r="AT235" s="69"/>
    </row>
    <row r="236">
      <c r="A236" s="70" t="str">
        <f t="shared" si="1"/>
        <v>Rim Scorer</v>
      </c>
      <c r="B236" s="71" t="s">
        <v>1691</v>
      </c>
      <c r="C236" s="71" t="str">
        <f t="shared" si="2"/>
        <v>Max Christie</v>
      </c>
      <c r="D236" s="71" t="s">
        <v>1441</v>
      </c>
      <c r="E236" s="66">
        <v>0.6686</v>
      </c>
      <c r="F236" s="66">
        <v>7.78</v>
      </c>
      <c r="G236" s="66">
        <v>25.84</v>
      </c>
      <c r="H236" s="66">
        <v>1.28</v>
      </c>
      <c r="I236" s="66">
        <v>2.08</v>
      </c>
      <c r="J236" s="73">
        <f t="shared" si="3"/>
        <v>0.4010111954</v>
      </c>
      <c r="K236" s="66">
        <v>0.1771</v>
      </c>
      <c r="L236" s="66">
        <v>61.29</v>
      </c>
      <c r="M236" s="73">
        <f t="shared" si="4"/>
        <v>0.9409215068</v>
      </c>
      <c r="N236" s="66">
        <v>1.14</v>
      </c>
      <c r="O236" s="66">
        <v>2.82</v>
      </c>
      <c r="P236" s="73">
        <f t="shared" si="5"/>
        <v>0.7621206103</v>
      </c>
      <c r="Q236" s="66">
        <v>0.24</v>
      </c>
      <c r="R236" s="66">
        <v>40.48</v>
      </c>
      <c r="S236" s="73">
        <f t="shared" si="6"/>
        <v>0.9643825685</v>
      </c>
      <c r="T236" s="66">
        <v>0.54</v>
      </c>
      <c r="U236" s="66">
        <v>1.07</v>
      </c>
      <c r="V236" s="73">
        <f t="shared" si="7"/>
        <v>0.7727159209</v>
      </c>
      <c r="W236" s="66">
        <v>0.0914</v>
      </c>
      <c r="X236" s="66">
        <v>50.0</v>
      </c>
      <c r="Y236" s="73">
        <f t="shared" si="8"/>
        <v>1.331426107</v>
      </c>
      <c r="Z236" s="66">
        <v>0.94</v>
      </c>
      <c r="AA236" s="66">
        <v>2.21</v>
      </c>
      <c r="AB236" s="73">
        <f t="shared" si="9"/>
        <v>1.216616693</v>
      </c>
      <c r="AC236" s="66">
        <v>0.1886</v>
      </c>
      <c r="AD236" s="66">
        <v>42.42</v>
      </c>
      <c r="AE236" s="73">
        <f t="shared" si="10"/>
        <v>1.210032265</v>
      </c>
      <c r="AF236" s="66">
        <v>1.07</v>
      </c>
      <c r="AG236" s="66">
        <v>3.56</v>
      </c>
      <c r="AH236" s="73">
        <f t="shared" si="11"/>
        <v>0.7130521115</v>
      </c>
      <c r="AI236" s="66">
        <v>0.3029</v>
      </c>
      <c r="AJ236" s="66">
        <v>30.19</v>
      </c>
      <c r="AK236" s="73">
        <f t="shared" si="12"/>
        <v>0.968684897</v>
      </c>
      <c r="AL236" s="65"/>
      <c r="AM236" s="65"/>
      <c r="AN236" s="65"/>
      <c r="AO236" s="65"/>
      <c r="AP236" s="65"/>
      <c r="AQ236" s="65"/>
      <c r="AR236" s="65"/>
      <c r="AS236" s="68"/>
      <c r="AT236" s="69"/>
    </row>
    <row r="237">
      <c r="A237" s="70" t="str">
        <f t="shared" si="1"/>
        <v>PU 3PT</v>
      </c>
      <c r="B237" s="71" t="s">
        <v>1692</v>
      </c>
      <c r="C237" s="71" t="str">
        <f t="shared" si="2"/>
        <v>Jaden Hardy</v>
      </c>
      <c r="D237" s="71" t="s">
        <v>1476</v>
      </c>
      <c r="E237" s="66">
        <v>0.693</v>
      </c>
      <c r="F237" s="66">
        <v>8.16</v>
      </c>
      <c r="G237" s="66">
        <v>25.44</v>
      </c>
      <c r="H237" s="66">
        <v>2.36</v>
      </c>
      <c r="I237" s="66">
        <v>4.04</v>
      </c>
      <c r="J237" s="73">
        <f t="shared" si="3"/>
        <v>0.7788871295</v>
      </c>
      <c r="K237" s="66">
        <v>0.1824</v>
      </c>
      <c r="L237" s="66">
        <v>58.33</v>
      </c>
      <c r="M237" s="73">
        <f t="shared" si="4"/>
        <v>0.8954797111</v>
      </c>
      <c r="N237" s="66">
        <v>1.41</v>
      </c>
      <c r="O237" s="66">
        <v>4.24</v>
      </c>
      <c r="P237" s="73">
        <f t="shared" si="5"/>
        <v>1.145883471</v>
      </c>
      <c r="Q237" s="66">
        <v>0.1915</v>
      </c>
      <c r="R237" s="66">
        <v>33.33</v>
      </c>
      <c r="S237" s="73">
        <f t="shared" si="6"/>
        <v>0.7940432561</v>
      </c>
      <c r="T237" s="66">
        <v>0.88</v>
      </c>
      <c r="U237" s="66">
        <v>2.56</v>
      </c>
      <c r="V237" s="73">
        <f t="shared" si="7"/>
        <v>1.848740895</v>
      </c>
      <c r="W237" s="66">
        <v>0.1155</v>
      </c>
      <c r="X237" s="66">
        <v>34.21</v>
      </c>
      <c r="Y237" s="73">
        <f t="shared" si="8"/>
        <v>0.9109617424</v>
      </c>
      <c r="Z237" s="66">
        <v>1.01</v>
      </c>
      <c r="AA237" s="66">
        <v>2.83</v>
      </c>
      <c r="AB237" s="73">
        <f t="shared" si="9"/>
        <v>1.557929973</v>
      </c>
      <c r="AC237" s="66">
        <v>0.1277</v>
      </c>
      <c r="AD237" s="66">
        <v>35.71</v>
      </c>
      <c r="AE237" s="73">
        <f t="shared" si="10"/>
        <v>1.018629236</v>
      </c>
      <c r="AF237" s="66">
        <v>2.96</v>
      </c>
      <c r="AG237" s="66">
        <v>8.48</v>
      </c>
      <c r="AH237" s="73">
        <f t="shared" si="11"/>
        <v>1.698506153</v>
      </c>
      <c r="AI237" s="66">
        <v>0.383</v>
      </c>
      <c r="AJ237" s="66">
        <v>34.92</v>
      </c>
      <c r="AK237" s="73">
        <f t="shared" si="12"/>
        <v>1.120453018</v>
      </c>
      <c r="AL237" s="65"/>
      <c r="AM237" s="65"/>
      <c r="AN237" s="65"/>
      <c r="AO237" s="65"/>
      <c r="AP237" s="65"/>
      <c r="AQ237" s="65"/>
      <c r="AR237" s="65"/>
      <c r="AS237" s="68"/>
      <c r="AT237" s="69"/>
    </row>
    <row r="238">
      <c r="A238" s="70" t="str">
        <f t="shared" si="1"/>
        <v>Rim Scorer</v>
      </c>
      <c r="B238" s="71" t="s">
        <v>1693</v>
      </c>
      <c r="C238" s="71" t="str">
        <f t="shared" si="2"/>
        <v>Xavier Tillman</v>
      </c>
      <c r="D238" s="71" t="s">
        <v>1486</v>
      </c>
      <c r="E238" s="66">
        <v>0.6761</v>
      </c>
      <c r="F238" s="66">
        <v>4.42</v>
      </c>
      <c r="G238" s="66">
        <v>24.45</v>
      </c>
      <c r="H238" s="66">
        <v>3.57</v>
      </c>
      <c r="I238" s="66">
        <v>6.36</v>
      </c>
      <c r="J238" s="73">
        <f t="shared" si="3"/>
        <v>1.226168847</v>
      </c>
      <c r="K238" s="66">
        <v>0.4272</v>
      </c>
      <c r="L238" s="66">
        <v>56.04</v>
      </c>
      <c r="M238" s="73">
        <f t="shared" si="4"/>
        <v>0.8603237272</v>
      </c>
      <c r="N238" s="66">
        <v>1.61</v>
      </c>
      <c r="O238" s="66">
        <v>4.55</v>
      </c>
      <c r="P238" s="73">
        <f t="shared" si="5"/>
        <v>1.229662687</v>
      </c>
      <c r="Q238" s="66">
        <v>0.3052</v>
      </c>
      <c r="R238" s="66">
        <v>35.38</v>
      </c>
      <c r="S238" s="73">
        <f t="shared" si="6"/>
        <v>0.8428818002</v>
      </c>
      <c r="T238" s="66">
        <v>0.07</v>
      </c>
      <c r="U238" s="66">
        <v>0.28</v>
      </c>
      <c r="V238" s="73">
        <f t="shared" si="7"/>
        <v>0.2022060354</v>
      </c>
      <c r="W238" s="66">
        <v>0.0188</v>
      </c>
      <c r="X238" s="66">
        <v>25.0</v>
      </c>
      <c r="Y238" s="73">
        <f t="shared" si="8"/>
        <v>0.6657130535</v>
      </c>
      <c r="Z238" s="66">
        <v>0.42</v>
      </c>
      <c r="AA238" s="66">
        <v>2.31</v>
      </c>
      <c r="AB238" s="73">
        <f t="shared" si="9"/>
        <v>1.271667222</v>
      </c>
      <c r="AC238" s="66">
        <v>0.1549</v>
      </c>
      <c r="AD238" s="66">
        <v>18.18</v>
      </c>
      <c r="AE238" s="73">
        <f t="shared" si="10"/>
        <v>0.5185852566</v>
      </c>
      <c r="AF238" s="66">
        <v>0.42</v>
      </c>
      <c r="AG238" s="66">
        <v>1.4</v>
      </c>
      <c r="AH238" s="73">
        <f t="shared" si="11"/>
        <v>0.2804137517</v>
      </c>
      <c r="AI238" s="66">
        <v>0.0939</v>
      </c>
      <c r="AJ238" s="66">
        <v>30.0</v>
      </c>
      <c r="AK238" s="73">
        <f t="shared" si="12"/>
        <v>0.9625885031</v>
      </c>
      <c r="AL238" s="65"/>
      <c r="AM238" s="65"/>
      <c r="AN238" s="65"/>
      <c r="AO238" s="65"/>
      <c r="AP238" s="65"/>
      <c r="AQ238" s="65"/>
      <c r="AR238" s="65"/>
      <c r="AS238" s="68"/>
      <c r="AT238" s="69"/>
    </row>
    <row r="239">
      <c r="A239" s="70" t="str">
        <f t="shared" si="1"/>
        <v>Rim Scorer</v>
      </c>
      <c r="B239" s="71" t="s">
        <v>1694</v>
      </c>
      <c r="C239" s="71" t="str">
        <f t="shared" si="2"/>
        <v>Drew Eubanks</v>
      </c>
      <c r="D239" s="71" t="s">
        <v>1469</v>
      </c>
      <c r="E239" s="66">
        <v>0.5541</v>
      </c>
      <c r="F239" s="66">
        <v>4.55</v>
      </c>
      <c r="G239" s="66">
        <v>23.53</v>
      </c>
      <c r="H239" s="66">
        <v>4.51</v>
      </c>
      <c r="I239" s="66">
        <v>6.01</v>
      </c>
      <c r="J239" s="73">
        <f t="shared" si="3"/>
        <v>1.158691002</v>
      </c>
      <c r="K239" s="66">
        <v>0.535</v>
      </c>
      <c r="L239" s="66">
        <v>75.0</v>
      </c>
      <c r="M239" s="73">
        <f t="shared" si="4"/>
        <v>1.151396851</v>
      </c>
      <c r="N239" s="66">
        <v>2.43</v>
      </c>
      <c r="O239" s="66">
        <v>4.65</v>
      </c>
      <c r="P239" s="73">
        <f t="shared" si="5"/>
        <v>1.25668824</v>
      </c>
      <c r="Q239" s="66">
        <v>0.414</v>
      </c>
      <c r="R239" s="66">
        <v>52.31</v>
      </c>
      <c r="S239" s="73">
        <f t="shared" si="6"/>
        <v>1.246216703</v>
      </c>
      <c r="T239" s="66">
        <v>0.0</v>
      </c>
      <c r="U239" s="66">
        <v>0.36</v>
      </c>
      <c r="V239" s="73">
        <f t="shared" si="7"/>
        <v>0.2599791883</v>
      </c>
      <c r="W239" s="66">
        <v>0.0318</v>
      </c>
      <c r="X239" s="66">
        <v>0.0</v>
      </c>
      <c r="Y239" s="73">
        <f t="shared" si="8"/>
        <v>0</v>
      </c>
      <c r="Z239" s="66">
        <v>0.21</v>
      </c>
      <c r="AA239" s="66">
        <v>0.21</v>
      </c>
      <c r="AB239" s="73">
        <f t="shared" si="9"/>
        <v>0.1156061111</v>
      </c>
      <c r="AC239" s="66">
        <v>0.0191</v>
      </c>
      <c r="AD239" s="66">
        <v>100.0</v>
      </c>
      <c r="AE239" s="73">
        <f t="shared" si="10"/>
        <v>2.852504162</v>
      </c>
      <c r="AF239" s="66">
        <v>0.0</v>
      </c>
      <c r="AG239" s="66">
        <v>0.0</v>
      </c>
      <c r="AH239" s="73">
        <f t="shared" si="11"/>
        <v>0</v>
      </c>
      <c r="AI239" s="66">
        <v>0.0</v>
      </c>
      <c r="AJ239" s="66">
        <v>0.0</v>
      </c>
      <c r="AK239" s="73">
        <f t="shared" si="12"/>
        <v>0</v>
      </c>
      <c r="AL239" s="65"/>
      <c r="AM239" s="65"/>
      <c r="AN239" s="65"/>
      <c r="AO239" s="65"/>
      <c r="AP239" s="65"/>
      <c r="AQ239" s="65"/>
      <c r="AR239" s="65"/>
      <c r="AS239" s="68"/>
      <c r="AT239" s="69"/>
    </row>
    <row r="240">
      <c r="A240" s="70" t="str">
        <f t="shared" si="1"/>
        <v>PU 3PT</v>
      </c>
      <c r="B240" s="71" t="s">
        <v>1695</v>
      </c>
      <c r="C240" s="71" t="str">
        <f t="shared" si="2"/>
        <v>Doug McDermott</v>
      </c>
      <c r="D240" s="71" t="s">
        <v>1495</v>
      </c>
      <c r="E240" s="66">
        <v>0.9245</v>
      </c>
      <c r="F240" s="66">
        <v>6.09</v>
      </c>
      <c r="G240" s="66">
        <v>25.62</v>
      </c>
      <c r="H240" s="66">
        <v>0.97</v>
      </c>
      <c r="I240" s="66">
        <v>1.79</v>
      </c>
      <c r="J240" s="73">
        <f t="shared" si="3"/>
        <v>0.3451009806</v>
      </c>
      <c r="K240" s="66">
        <v>0.1226</v>
      </c>
      <c r="L240" s="66">
        <v>53.85</v>
      </c>
      <c r="M240" s="73">
        <f t="shared" si="4"/>
        <v>0.8267029392</v>
      </c>
      <c r="N240" s="66">
        <v>0.07</v>
      </c>
      <c r="O240" s="66">
        <v>0.48</v>
      </c>
      <c r="P240" s="73">
        <f t="shared" si="5"/>
        <v>0.1297226571</v>
      </c>
      <c r="Q240" s="66">
        <v>0.033</v>
      </c>
      <c r="R240" s="66">
        <v>14.29</v>
      </c>
      <c r="S240" s="73">
        <f t="shared" si="6"/>
        <v>0.3404403879</v>
      </c>
      <c r="T240" s="66">
        <v>0.28</v>
      </c>
      <c r="U240" s="66">
        <v>0.62</v>
      </c>
      <c r="V240" s="73">
        <f t="shared" si="7"/>
        <v>0.4477419355</v>
      </c>
      <c r="W240" s="66">
        <v>0.0425</v>
      </c>
      <c r="X240" s="66">
        <v>44.44</v>
      </c>
      <c r="Y240" s="73">
        <f t="shared" si="8"/>
        <v>1.183371524</v>
      </c>
      <c r="Z240" s="66">
        <v>1.03</v>
      </c>
      <c r="AA240" s="66">
        <v>2.34</v>
      </c>
      <c r="AB240" s="73">
        <f t="shared" si="9"/>
        <v>1.288182381</v>
      </c>
      <c r="AC240" s="66">
        <v>0.1604</v>
      </c>
      <c r="AD240" s="66">
        <v>44.12</v>
      </c>
      <c r="AE240" s="73">
        <f t="shared" si="10"/>
        <v>1.258524836</v>
      </c>
      <c r="AF240" s="66">
        <v>4.14</v>
      </c>
      <c r="AG240" s="66">
        <v>9.38</v>
      </c>
      <c r="AH240" s="73">
        <f t="shared" si="11"/>
        <v>1.878772136</v>
      </c>
      <c r="AI240" s="66">
        <v>0.6415</v>
      </c>
      <c r="AJ240" s="66">
        <v>44.12</v>
      </c>
      <c r="AK240" s="73">
        <f t="shared" si="12"/>
        <v>1.415646825</v>
      </c>
      <c r="AL240" s="65"/>
      <c r="AM240" s="65"/>
      <c r="AN240" s="65"/>
      <c r="AO240" s="65"/>
      <c r="AP240" s="65"/>
      <c r="AQ240" s="65"/>
      <c r="AR240" s="65"/>
      <c r="AS240" s="68"/>
      <c r="AT240" s="69"/>
    </row>
    <row r="241">
      <c r="A241" s="70" t="str">
        <f t="shared" si="1"/>
        <v>PU 3PT</v>
      </c>
      <c r="B241" s="71" t="s">
        <v>1696</v>
      </c>
      <c r="C241" s="71" t="str">
        <f t="shared" si="2"/>
        <v>Trey Lyles</v>
      </c>
      <c r="D241" s="71" t="s">
        <v>1435</v>
      </c>
      <c r="E241" s="66">
        <v>0.9243</v>
      </c>
      <c r="F241" s="66">
        <v>3.94</v>
      </c>
      <c r="G241" s="66">
        <v>25.6</v>
      </c>
      <c r="H241" s="66">
        <v>1.78</v>
      </c>
      <c r="I241" s="66">
        <v>2.49</v>
      </c>
      <c r="J241" s="73">
        <f t="shared" si="3"/>
        <v>0.4800566714</v>
      </c>
      <c r="K241" s="66">
        <v>0.1892</v>
      </c>
      <c r="L241" s="66">
        <v>71.43</v>
      </c>
      <c r="M241" s="73">
        <f t="shared" si="4"/>
        <v>1.096590361</v>
      </c>
      <c r="N241" s="66">
        <v>0.28</v>
      </c>
      <c r="O241" s="66">
        <v>0.71</v>
      </c>
      <c r="P241" s="73">
        <f t="shared" si="5"/>
        <v>0.1918814303</v>
      </c>
      <c r="Q241" s="66">
        <v>0.0541</v>
      </c>
      <c r="R241" s="66">
        <v>40.0</v>
      </c>
      <c r="S241" s="73">
        <f t="shared" si="6"/>
        <v>0.9529472021</v>
      </c>
      <c r="T241" s="66">
        <v>0.0</v>
      </c>
      <c r="U241" s="66">
        <v>0.28</v>
      </c>
      <c r="V241" s="73">
        <f t="shared" si="7"/>
        <v>0.2022060354</v>
      </c>
      <c r="W241" s="66">
        <v>0.0216</v>
      </c>
      <c r="X241" s="66">
        <v>0.0</v>
      </c>
      <c r="Y241" s="73">
        <f t="shared" si="8"/>
        <v>0</v>
      </c>
      <c r="Z241" s="66">
        <v>1.71</v>
      </c>
      <c r="AA241" s="66">
        <v>3.77</v>
      </c>
      <c r="AB241" s="73">
        <f t="shared" si="9"/>
        <v>2.075404947</v>
      </c>
      <c r="AC241" s="66">
        <v>0.2865</v>
      </c>
      <c r="AD241" s="66">
        <v>45.28</v>
      </c>
      <c r="AE241" s="73">
        <f t="shared" si="10"/>
        <v>1.291613884</v>
      </c>
      <c r="AF241" s="66">
        <v>2.27</v>
      </c>
      <c r="AG241" s="66">
        <v>5.9</v>
      </c>
      <c r="AH241" s="73">
        <f t="shared" si="11"/>
        <v>1.181743668</v>
      </c>
      <c r="AI241" s="66">
        <v>0.4486</v>
      </c>
      <c r="AJ241" s="66">
        <v>38.55</v>
      </c>
      <c r="AK241" s="73">
        <f t="shared" si="12"/>
        <v>1.236926227</v>
      </c>
      <c r="AL241" s="65"/>
      <c r="AM241" s="65"/>
      <c r="AN241" s="65"/>
      <c r="AO241" s="65"/>
      <c r="AP241" s="65"/>
      <c r="AQ241" s="65"/>
      <c r="AR241" s="65"/>
      <c r="AS241" s="68"/>
      <c r="AT241" s="69"/>
    </row>
    <row r="242">
      <c r="A242" s="70" t="str">
        <f t="shared" si="1"/>
        <v>PU 3PT</v>
      </c>
      <c r="B242" s="71" t="s">
        <v>1697</v>
      </c>
      <c r="C242" s="71" t="str">
        <f t="shared" si="2"/>
        <v>Kevin Love</v>
      </c>
      <c r="D242" s="71" t="s">
        <v>1521</v>
      </c>
      <c r="E242" s="66">
        <v>0.8427</v>
      </c>
      <c r="F242" s="66">
        <v>5.56</v>
      </c>
      <c r="G242" s="66">
        <v>25.76</v>
      </c>
      <c r="H242" s="66">
        <v>2.11</v>
      </c>
      <c r="I242" s="66">
        <v>2.84</v>
      </c>
      <c r="J242" s="73">
        <f t="shared" si="3"/>
        <v>0.5475345168</v>
      </c>
      <c r="K242" s="66">
        <v>0.1573</v>
      </c>
      <c r="L242" s="66">
        <v>74.36</v>
      </c>
      <c r="M242" s="73">
        <f t="shared" si="4"/>
        <v>1.141571598</v>
      </c>
      <c r="N242" s="66">
        <v>1.38</v>
      </c>
      <c r="O242" s="66">
        <v>2.11</v>
      </c>
      <c r="P242" s="73">
        <f t="shared" si="5"/>
        <v>0.57023918</v>
      </c>
      <c r="Q242" s="66">
        <v>0.1169</v>
      </c>
      <c r="R242" s="66">
        <v>65.52</v>
      </c>
      <c r="S242" s="73">
        <f t="shared" si="6"/>
        <v>1.560927517</v>
      </c>
      <c r="T242" s="66">
        <v>0.22</v>
      </c>
      <c r="U242" s="66">
        <v>0.73</v>
      </c>
      <c r="V242" s="73">
        <f t="shared" si="7"/>
        <v>0.5271800208</v>
      </c>
      <c r="W242" s="66">
        <v>0.0403</v>
      </c>
      <c r="X242" s="66">
        <v>30.0</v>
      </c>
      <c r="Y242" s="73">
        <f t="shared" si="8"/>
        <v>0.7988556642</v>
      </c>
      <c r="Z242" s="66">
        <v>0.44</v>
      </c>
      <c r="AA242" s="66">
        <v>1.68</v>
      </c>
      <c r="AB242" s="73">
        <f t="shared" si="9"/>
        <v>0.9248488887</v>
      </c>
      <c r="AC242" s="66">
        <v>0.0927</v>
      </c>
      <c r="AD242" s="66">
        <v>26.09</v>
      </c>
      <c r="AE242" s="73">
        <f t="shared" si="10"/>
        <v>0.7442183358</v>
      </c>
      <c r="AF242" s="66">
        <v>3.79</v>
      </c>
      <c r="AG242" s="66">
        <v>10.71</v>
      </c>
      <c r="AH242" s="73">
        <f t="shared" si="11"/>
        <v>2.145165201</v>
      </c>
      <c r="AI242" s="66">
        <v>0.5927</v>
      </c>
      <c r="AJ242" s="66">
        <v>35.37</v>
      </c>
      <c r="AK242" s="73">
        <f t="shared" si="12"/>
        <v>1.134891845</v>
      </c>
      <c r="AL242" s="65"/>
      <c r="AM242" s="65"/>
      <c r="AN242" s="65"/>
      <c r="AO242" s="65"/>
      <c r="AP242" s="65"/>
      <c r="AQ242" s="65"/>
      <c r="AR242" s="65"/>
      <c r="AS242" s="68"/>
      <c r="AT242" s="69"/>
    </row>
    <row r="243">
      <c r="A243" s="70" t="str">
        <f t="shared" si="1"/>
        <v>Rim Scorer</v>
      </c>
      <c r="B243" s="71" t="s">
        <v>1698</v>
      </c>
      <c r="C243" s="71" t="str">
        <f t="shared" si="2"/>
        <v>Talen Horton-Tucker</v>
      </c>
      <c r="D243" s="71" t="s">
        <v>1534</v>
      </c>
      <c r="E243" s="66">
        <v>0.6634</v>
      </c>
      <c r="F243" s="66">
        <v>5.95</v>
      </c>
      <c r="G243" s="66">
        <v>26.05</v>
      </c>
      <c r="H243" s="66">
        <v>4.04</v>
      </c>
      <c r="I243" s="66">
        <v>6.57</v>
      </c>
      <c r="J243" s="73">
        <f t="shared" si="3"/>
        <v>1.266655555</v>
      </c>
      <c r="K243" s="66">
        <v>0.2945</v>
      </c>
      <c r="L243" s="66">
        <v>61.54</v>
      </c>
      <c r="M243" s="73">
        <f t="shared" si="4"/>
        <v>0.9447594963</v>
      </c>
      <c r="N243" s="66">
        <v>2.02</v>
      </c>
      <c r="O243" s="66">
        <v>6.06</v>
      </c>
      <c r="P243" s="73">
        <f t="shared" si="5"/>
        <v>1.637748546</v>
      </c>
      <c r="Q243" s="66">
        <v>0.2718</v>
      </c>
      <c r="R243" s="66">
        <v>33.33</v>
      </c>
      <c r="S243" s="73">
        <f t="shared" si="6"/>
        <v>0.7940432561</v>
      </c>
      <c r="T243" s="66">
        <v>0.36</v>
      </c>
      <c r="U243" s="66">
        <v>1.44</v>
      </c>
      <c r="V243" s="73">
        <f t="shared" si="7"/>
        <v>1.039916753</v>
      </c>
      <c r="W243" s="66">
        <v>0.0647</v>
      </c>
      <c r="X243" s="66">
        <v>25.0</v>
      </c>
      <c r="Y243" s="73">
        <f t="shared" si="8"/>
        <v>0.6657130535</v>
      </c>
      <c r="Z243" s="66">
        <v>0.72</v>
      </c>
      <c r="AA243" s="66">
        <v>1.95</v>
      </c>
      <c r="AB243" s="73">
        <f t="shared" si="9"/>
        <v>1.073485317</v>
      </c>
      <c r="AC243" s="66">
        <v>0.0874</v>
      </c>
      <c r="AD243" s="66">
        <v>37.04</v>
      </c>
      <c r="AE243" s="73">
        <f t="shared" si="10"/>
        <v>1.056567541</v>
      </c>
      <c r="AF243" s="66">
        <v>2.02</v>
      </c>
      <c r="AG243" s="66">
        <v>6.28</v>
      </c>
      <c r="AH243" s="73">
        <f t="shared" si="11"/>
        <v>1.257855972</v>
      </c>
      <c r="AI243" s="66">
        <v>0.2816</v>
      </c>
      <c r="AJ243" s="66">
        <v>32.18</v>
      </c>
      <c r="AK243" s="73">
        <f t="shared" si="12"/>
        <v>1.032536601</v>
      </c>
      <c r="AL243" s="65"/>
      <c r="AM243" s="65"/>
      <c r="AN243" s="65"/>
      <c r="AO243" s="65"/>
      <c r="AP243" s="65"/>
      <c r="AQ243" s="65"/>
      <c r="AR243" s="65"/>
      <c r="AS243" s="68"/>
      <c r="AT243" s="69"/>
    </row>
    <row r="244">
      <c r="A244" s="70" t="str">
        <f t="shared" si="1"/>
        <v>Rim Scorer</v>
      </c>
      <c r="B244" s="71" t="s">
        <v>1699</v>
      </c>
      <c r="C244" s="71" t="str">
        <f t="shared" si="2"/>
        <v>Marvin Bagley III</v>
      </c>
      <c r="D244" s="71" t="s">
        <v>1481</v>
      </c>
      <c r="E244" s="66">
        <v>0.6887</v>
      </c>
      <c r="F244" s="66">
        <v>3.92</v>
      </c>
      <c r="G244" s="66">
        <v>26.28</v>
      </c>
      <c r="H244" s="66">
        <v>8.3</v>
      </c>
      <c r="I244" s="66">
        <v>12.03</v>
      </c>
      <c r="J244" s="73">
        <f t="shared" si="3"/>
        <v>2.319309942</v>
      </c>
      <c r="K244" s="66">
        <v>0.6537</v>
      </c>
      <c r="L244" s="66">
        <v>69.05</v>
      </c>
      <c r="M244" s="73">
        <f t="shared" si="4"/>
        <v>1.060052701</v>
      </c>
      <c r="N244" s="66">
        <v>2.43</v>
      </c>
      <c r="O244" s="66">
        <v>4.87</v>
      </c>
      <c r="P244" s="73">
        <f t="shared" si="5"/>
        <v>1.316144458</v>
      </c>
      <c r="Q244" s="66">
        <v>0.2646</v>
      </c>
      <c r="R244" s="66">
        <v>50.0</v>
      </c>
      <c r="S244" s="73">
        <f t="shared" si="6"/>
        <v>1.191184003</v>
      </c>
      <c r="T244" s="66">
        <v>0.07</v>
      </c>
      <c r="U244" s="66">
        <v>0.86</v>
      </c>
      <c r="V244" s="73">
        <f t="shared" si="7"/>
        <v>0.6210613944</v>
      </c>
      <c r="W244" s="66">
        <v>0.0467</v>
      </c>
      <c r="X244" s="66">
        <v>8.33</v>
      </c>
      <c r="Y244" s="73">
        <f t="shared" si="8"/>
        <v>0.2218155894</v>
      </c>
      <c r="Z244" s="66">
        <v>0.0</v>
      </c>
      <c r="AA244" s="66">
        <v>0.07</v>
      </c>
      <c r="AB244" s="73">
        <f t="shared" si="9"/>
        <v>0.03853537036</v>
      </c>
      <c r="AC244" s="66">
        <v>0.0039</v>
      </c>
      <c r="AD244" s="66">
        <v>0.0</v>
      </c>
      <c r="AE244" s="73">
        <f t="shared" si="10"/>
        <v>0</v>
      </c>
      <c r="AF244" s="66">
        <v>0.14</v>
      </c>
      <c r="AG244" s="66">
        <v>0.57</v>
      </c>
      <c r="AH244" s="73">
        <f t="shared" si="11"/>
        <v>0.1141684561</v>
      </c>
      <c r="AI244" s="66">
        <v>0.0311</v>
      </c>
      <c r="AJ244" s="66">
        <v>25.0</v>
      </c>
      <c r="AK244" s="73">
        <f t="shared" si="12"/>
        <v>0.8021570859</v>
      </c>
      <c r="AL244" s="65"/>
      <c r="AM244" s="65"/>
      <c r="AN244" s="65"/>
      <c r="AO244" s="65"/>
      <c r="AP244" s="65"/>
      <c r="AQ244" s="65"/>
      <c r="AR244" s="65"/>
      <c r="AS244" s="68"/>
      <c r="AT244" s="69"/>
    </row>
    <row r="245">
      <c r="A245" s="70" t="str">
        <f t="shared" si="1"/>
        <v>PU 3PT</v>
      </c>
      <c r="B245" s="71" t="s">
        <v>1700</v>
      </c>
      <c r="C245" s="71" t="str">
        <f t="shared" si="2"/>
        <v>Cameron Payne</v>
      </c>
      <c r="D245" s="71" t="s">
        <v>1447</v>
      </c>
      <c r="E245" s="66">
        <v>0.7416</v>
      </c>
      <c r="F245" s="66">
        <v>8.07</v>
      </c>
      <c r="G245" s="66">
        <v>26.18</v>
      </c>
      <c r="H245" s="66">
        <v>1.16</v>
      </c>
      <c r="I245" s="66">
        <v>2.24</v>
      </c>
      <c r="J245" s="73">
        <f t="shared" si="3"/>
        <v>0.4318582104</v>
      </c>
      <c r="K245" s="66">
        <v>0.1483</v>
      </c>
      <c r="L245" s="66">
        <v>51.61</v>
      </c>
      <c r="M245" s="73">
        <f t="shared" si="4"/>
        <v>0.7923145532</v>
      </c>
      <c r="N245" s="66">
        <v>1.52</v>
      </c>
      <c r="O245" s="66">
        <v>2.75</v>
      </c>
      <c r="P245" s="73">
        <f t="shared" si="5"/>
        <v>0.7432027228</v>
      </c>
      <c r="Q245" s="66">
        <v>0.1818</v>
      </c>
      <c r="R245" s="66">
        <v>55.26</v>
      </c>
      <c r="S245" s="73">
        <f t="shared" si="6"/>
        <v>1.31649656</v>
      </c>
      <c r="T245" s="66">
        <v>0.65</v>
      </c>
      <c r="U245" s="66">
        <v>1.16</v>
      </c>
      <c r="V245" s="73">
        <f t="shared" si="7"/>
        <v>0.837710718</v>
      </c>
      <c r="W245" s="66">
        <v>0.0766</v>
      </c>
      <c r="X245" s="66">
        <v>56.25</v>
      </c>
      <c r="Y245" s="73">
        <f t="shared" si="8"/>
        <v>1.49785437</v>
      </c>
      <c r="Z245" s="66">
        <v>0.51</v>
      </c>
      <c r="AA245" s="66">
        <v>1.74</v>
      </c>
      <c r="AB245" s="73">
        <f t="shared" si="9"/>
        <v>0.9578792061</v>
      </c>
      <c r="AC245" s="66">
        <v>0.1148</v>
      </c>
      <c r="AD245" s="66">
        <v>29.17</v>
      </c>
      <c r="AE245" s="73">
        <f t="shared" si="10"/>
        <v>0.8320754639</v>
      </c>
      <c r="AF245" s="66">
        <v>3.11</v>
      </c>
      <c r="AG245" s="66">
        <v>7.24</v>
      </c>
      <c r="AH245" s="73">
        <f t="shared" si="11"/>
        <v>1.450139687</v>
      </c>
      <c r="AI245" s="66">
        <v>0.4785</v>
      </c>
      <c r="AJ245" s="66">
        <v>43.0</v>
      </c>
      <c r="AK245" s="73">
        <f t="shared" si="12"/>
        <v>1.379710188</v>
      </c>
      <c r="AL245" s="65"/>
      <c r="AM245" s="65"/>
      <c r="AN245" s="65"/>
      <c r="AO245" s="65"/>
      <c r="AP245" s="65"/>
      <c r="AQ245" s="65"/>
      <c r="AR245" s="65"/>
      <c r="AS245" s="68"/>
      <c r="AT245" s="69"/>
    </row>
    <row r="246">
      <c r="A246" s="70" t="str">
        <f t="shared" si="1"/>
        <v>Mid Range Weirdo</v>
      </c>
      <c r="B246" s="71" t="s">
        <v>1701</v>
      </c>
      <c r="C246" s="71" t="str">
        <f t="shared" si="2"/>
        <v>T.J. McConnell</v>
      </c>
      <c r="D246" s="71" t="s">
        <v>1449</v>
      </c>
      <c r="E246" s="66">
        <v>0.3846</v>
      </c>
      <c r="F246" s="66">
        <v>7.04</v>
      </c>
      <c r="G246" s="66">
        <v>28.03</v>
      </c>
      <c r="H246" s="66">
        <v>4.13</v>
      </c>
      <c r="I246" s="66">
        <v>5.83</v>
      </c>
      <c r="J246" s="73">
        <f t="shared" si="3"/>
        <v>1.12398811</v>
      </c>
      <c r="K246" s="66">
        <v>0.3154</v>
      </c>
      <c r="L246" s="66">
        <v>70.73</v>
      </c>
      <c r="M246" s="73">
        <f t="shared" si="4"/>
        <v>1.08584399</v>
      </c>
      <c r="N246" s="66">
        <v>4.84</v>
      </c>
      <c r="O246" s="66">
        <v>10.17</v>
      </c>
      <c r="P246" s="73">
        <f t="shared" si="5"/>
        <v>2.748498797</v>
      </c>
      <c r="Q246" s="66">
        <v>0.55</v>
      </c>
      <c r="R246" s="66">
        <v>47.55</v>
      </c>
      <c r="S246" s="73">
        <f t="shared" si="6"/>
        <v>1.132815986</v>
      </c>
      <c r="T246" s="66">
        <v>0.57</v>
      </c>
      <c r="U246" s="66">
        <v>1.21</v>
      </c>
      <c r="V246" s="73">
        <f t="shared" si="7"/>
        <v>0.8738189386</v>
      </c>
      <c r="W246" s="66">
        <v>0.0654</v>
      </c>
      <c r="X246" s="66">
        <v>47.06</v>
      </c>
      <c r="Y246" s="73">
        <f t="shared" si="8"/>
        <v>1.253138252</v>
      </c>
      <c r="Z246" s="66">
        <v>0.07</v>
      </c>
      <c r="AA246" s="66">
        <v>0.21</v>
      </c>
      <c r="AB246" s="73">
        <f t="shared" si="9"/>
        <v>0.1156061111</v>
      </c>
      <c r="AC246" s="66">
        <v>0.0115</v>
      </c>
      <c r="AD246" s="66">
        <v>33.33</v>
      </c>
      <c r="AE246" s="73">
        <f t="shared" si="10"/>
        <v>0.9507396371</v>
      </c>
      <c r="AF246" s="66">
        <v>0.14</v>
      </c>
      <c r="AG246" s="66">
        <v>1.07</v>
      </c>
      <c r="AH246" s="73">
        <f t="shared" si="11"/>
        <v>0.2143162245</v>
      </c>
      <c r="AI246" s="66">
        <v>0.0577</v>
      </c>
      <c r="AJ246" s="66">
        <v>13.33</v>
      </c>
      <c r="AK246" s="73">
        <f t="shared" si="12"/>
        <v>0.4277101582</v>
      </c>
      <c r="AL246" s="65"/>
      <c r="AM246" s="65"/>
      <c r="AN246" s="65"/>
      <c r="AO246" s="65"/>
      <c r="AP246" s="65"/>
      <c r="AQ246" s="65"/>
      <c r="AR246" s="65"/>
      <c r="AS246" s="68"/>
      <c r="AT246" s="69"/>
    </row>
    <row r="247">
      <c r="A247" s="70" t="str">
        <f t="shared" si="1"/>
        <v>PU 3PT</v>
      </c>
      <c r="B247" s="71" t="s">
        <v>1702</v>
      </c>
      <c r="C247" s="71" t="str">
        <f t="shared" si="2"/>
        <v>Marcus Sasser</v>
      </c>
      <c r="D247" s="71" t="s">
        <v>1528</v>
      </c>
      <c r="E247" s="66">
        <v>0.5595</v>
      </c>
      <c r="F247" s="66">
        <v>10.58</v>
      </c>
      <c r="G247" s="66">
        <v>26.02</v>
      </c>
      <c r="H247" s="66">
        <v>1.36</v>
      </c>
      <c r="I247" s="66">
        <v>2.08</v>
      </c>
      <c r="J247" s="73">
        <f t="shared" si="3"/>
        <v>0.4010111954</v>
      </c>
      <c r="K247" s="66">
        <v>0.1151</v>
      </c>
      <c r="L247" s="66">
        <v>65.52</v>
      </c>
      <c r="M247" s="73">
        <f t="shared" si="4"/>
        <v>1.005860289</v>
      </c>
      <c r="N247" s="66">
        <v>2.37</v>
      </c>
      <c r="O247" s="66">
        <v>4.59</v>
      </c>
      <c r="P247" s="73">
        <f t="shared" si="5"/>
        <v>1.240472908</v>
      </c>
      <c r="Q247" s="66">
        <v>0.254</v>
      </c>
      <c r="R247" s="66">
        <v>51.56</v>
      </c>
      <c r="S247" s="73">
        <f t="shared" si="6"/>
        <v>1.228348943</v>
      </c>
      <c r="T247" s="66">
        <v>1.58</v>
      </c>
      <c r="U247" s="66">
        <v>3.37</v>
      </c>
      <c r="V247" s="73">
        <f t="shared" si="7"/>
        <v>2.433694069</v>
      </c>
      <c r="W247" s="66">
        <v>0.1865</v>
      </c>
      <c r="X247" s="66">
        <v>46.81</v>
      </c>
      <c r="Y247" s="73">
        <f t="shared" si="8"/>
        <v>1.246481121</v>
      </c>
      <c r="Z247" s="66">
        <v>0.5</v>
      </c>
      <c r="AA247" s="66">
        <v>0.86</v>
      </c>
      <c r="AB247" s="73">
        <f t="shared" si="9"/>
        <v>0.4734345502</v>
      </c>
      <c r="AC247" s="66">
        <v>0.0476</v>
      </c>
      <c r="AD247" s="66">
        <v>58.33</v>
      </c>
      <c r="AE247" s="73">
        <f t="shared" si="10"/>
        <v>1.663865677</v>
      </c>
      <c r="AF247" s="66">
        <v>2.94</v>
      </c>
      <c r="AG247" s="66">
        <v>7.18</v>
      </c>
      <c r="AH247" s="73">
        <f t="shared" si="11"/>
        <v>1.438121955</v>
      </c>
      <c r="AI247" s="66">
        <v>0.3968</v>
      </c>
      <c r="AJ247" s="66">
        <v>41.0</v>
      </c>
      <c r="AK247" s="73">
        <f t="shared" si="12"/>
        <v>1.315537621</v>
      </c>
      <c r="AL247" s="65"/>
      <c r="AM247" s="65"/>
      <c r="AN247" s="65"/>
      <c r="AO247" s="65"/>
      <c r="AP247" s="65"/>
      <c r="AQ247" s="65"/>
      <c r="AR247" s="65"/>
      <c r="AS247" s="68"/>
      <c r="AT247" s="69"/>
    </row>
    <row r="248">
      <c r="A248" s="70" t="str">
        <f t="shared" si="1"/>
        <v>Mid Range Weirdo</v>
      </c>
      <c r="B248" s="71" t="s">
        <v>1703</v>
      </c>
      <c r="C248" s="71" t="str">
        <f t="shared" si="2"/>
        <v>Ish Smith</v>
      </c>
      <c r="D248" s="71" t="s">
        <v>1530</v>
      </c>
      <c r="E248" s="66">
        <v>0.3404</v>
      </c>
      <c r="F248" s="66">
        <v>9.08</v>
      </c>
      <c r="G248" s="66">
        <v>30.47</v>
      </c>
      <c r="H248" s="66">
        <v>1.27</v>
      </c>
      <c r="I248" s="66">
        <v>3.06</v>
      </c>
      <c r="J248" s="73">
        <f t="shared" si="3"/>
        <v>0.5899491624</v>
      </c>
      <c r="K248" s="66">
        <v>0.2908</v>
      </c>
      <c r="L248" s="66">
        <v>41.46</v>
      </c>
      <c r="M248" s="73">
        <f t="shared" si="4"/>
        <v>0.6364921793</v>
      </c>
      <c r="N248" s="66">
        <v>2.01</v>
      </c>
      <c r="O248" s="66">
        <v>4.18</v>
      </c>
      <c r="P248" s="73">
        <f t="shared" si="5"/>
        <v>1.129668139</v>
      </c>
      <c r="Q248" s="66">
        <v>0.3972</v>
      </c>
      <c r="R248" s="66">
        <v>48.21</v>
      </c>
      <c r="S248" s="73">
        <f t="shared" si="6"/>
        <v>1.148539615</v>
      </c>
      <c r="T248" s="66">
        <v>1.04</v>
      </c>
      <c r="U248" s="66">
        <v>2.76</v>
      </c>
      <c r="V248" s="73">
        <f t="shared" si="7"/>
        <v>1.993173777</v>
      </c>
      <c r="W248" s="66">
        <v>0.2624</v>
      </c>
      <c r="X248" s="66">
        <v>37.84</v>
      </c>
      <c r="Y248" s="73">
        <f t="shared" si="8"/>
        <v>1.007623278</v>
      </c>
      <c r="Z248" s="66">
        <v>0.07</v>
      </c>
      <c r="AA248" s="66">
        <v>0.07</v>
      </c>
      <c r="AB248" s="73">
        <f t="shared" si="9"/>
        <v>0.03853537036</v>
      </c>
      <c r="AC248" s="66">
        <v>0.0071</v>
      </c>
      <c r="AD248" s="66">
        <v>100.0</v>
      </c>
      <c r="AE248" s="73">
        <f t="shared" si="10"/>
        <v>2.852504162</v>
      </c>
      <c r="AF248" s="66">
        <v>0.15</v>
      </c>
      <c r="AG248" s="66">
        <v>0.45</v>
      </c>
      <c r="AH248" s="73">
        <f t="shared" si="11"/>
        <v>0.09013299162</v>
      </c>
      <c r="AI248" s="66">
        <v>0.0426</v>
      </c>
      <c r="AJ248" s="66">
        <v>33.33</v>
      </c>
      <c r="AK248" s="73">
        <f t="shared" si="12"/>
        <v>1.069435827</v>
      </c>
      <c r="AL248" s="65"/>
      <c r="AM248" s="65"/>
      <c r="AN248" s="65"/>
      <c r="AO248" s="65"/>
      <c r="AP248" s="65"/>
      <c r="AQ248" s="65"/>
      <c r="AR248" s="65"/>
      <c r="AS248" s="68"/>
      <c r="AT248" s="69"/>
    </row>
    <row r="249">
      <c r="A249" s="70" t="str">
        <f t="shared" si="1"/>
        <v>Rim Scorer</v>
      </c>
      <c r="B249" s="71" t="s">
        <v>1704</v>
      </c>
      <c r="C249" s="71" t="str">
        <f t="shared" si="2"/>
        <v>Dwight Powell</v>
      </c>
      <c r="D249" s="71" t="s">
        <v>1476</v>
      </c>
      <c r="E249" s="66">
        <v>0.8966</v>
      </c>
      <c r="F249" s="66">
        <v>1.74</v>
      </c>
      <c r="G249" s="66">
        <v>23.55</v>
      </c>
      <c r="H249" s="66">
        <v>4.16</v>
      </c>
      <c r="I249" s="66">
        <v>5.55</v>
      </c>
      <c r="J249" s="73">
        <f t="shared" si="3"/>
        <v>1.070005834</v>
      </c>
      <c r="K249" s="66">
        <v>0.8736</v>
      </c>
      <c r="L249" s="66">
        <v>75.0</v>
      </c>
      <c r="M249" s="73">
        <f t="shared" si="4"/>
        <v>1.151396851</v>
      </c>
      <c r="N249" s="66">
        <v>0.29</v>
      </c>
      <c r="O249" s="66">
        <v>0.66</v>
      </c>
      <c r="P249" s="73">
        <f t="shared" si="5"/>
        <v>0.1783686535</v>
      </c>
      <c r="Q249" s="66">
        <v>0.1034</v>
      </c>
      <c r="R249" s="66">
        <v>44.44</v>
      </c>
      <c r="S249" s="73">
        <f t="shared" si="6"/>
        <v>1.058724341</v>
      </c>
      <c r="T249" s="66">
        <v>0.0</v>
      </c>
      <c r="U249" s="66">
        <v>0.0</v>
      </c>
      <c r="V249" s="73">
        <f t="shared" si="7"/>
        <v>0</v>
      </c>
      <c r="W249" s="66">
        <v>0.0</v>
      </c>
      <c r="X249" s="66">
        <v>0.0</v>
      </c>
      <c r="Y249" s="73">
        <f t="shared" si="8"/>
        <v>0</v>
      </c>
      <c r="Z249" s="66">
        <v>0.07</v>
      </c>
      <c r="AA249" s="66">
        <v>0.15</v>
      </c>
      <c r="AB249" s="73">
        <f t="shared" si="9"/>
        <v>0.08257579363</v>
      </c>
      <c r="AC249" s="66">
        <v>0.023</v>
      </c>
      <c r="AD249" s="66">
        <v>50.0</v>
      </c>
      <c r="AE249" s="73">
        <f t="shared" si="10"/>
        <v>1.426252081</v>
      </c>
      <c r="AF249" s="66">
        <v>0.0</v>
      </c>
      <c r="AG249" s="66">
        <v>0.0</v>
      </c>
      <c r="AH249" s="73">
        <f t="shared" si="11"/>
        <v>0</v>
      </c>
      <c r="AI249" s="66">
        <v>0.0</v>
      </c>
      <c r="AJ249" s="66">
        <v>0.0</v>
      </c>
      <c r="AK249" s="73">
        <f t="shared" si="12"/>
        <v>0</v>
      </c>
      <c r="AL249" s="65"/>
      <c r="AM249" s="65"/>
      <c r="AN249" s="65"/>
      <c r="AO249" s="65"/>
      <c r="AP249" s="65"/>
      <c r="AQ249" s="65"/>
      <c r="AR249" s="65"/>
      <c r="AS249" s="68"/>
      <c r="AT249" s="69"/>
    </row>
    <row r="250">
      <c r="A250" s="70" t="str">
        <f t="shared" si="1"/>
        <v>PU 3PT</v>
      </c>
      <c r="B250" s="71" t="s">
        <v>1705</v>
      </c>
      <c r="C250" s="71" t="str">
        <f t="shared" si="2"/>
        <v>Jevon Carter</v>
      </c>
      <c r="D250" s="71" t="s">
        <v>1428</v>
      </c>
      <c r="E250" s="66">
        <v>0.6969</v>
      </c>
      <c r="F250" s="66">
        <v>11.42</v>
      </c>
      <c r="G250" s="66">
        <v>25.38</v>
      </c>
      <c r="H250" s="66">
        <v>0.38</v>
      </c>
      <c r="I250" s="66">
        <v>1.07</v>
      </c>
      <c r="J250" s="73">
        <f t="shared" si="3"/>
        <v>0.206289413</v>
      </c>
      <c r="K250" s="66">
        <v>0.0551</v>
      </c>
      <c r="L250" s="66">
        <v>35.71</v>
      </c>
      <c r="M250" s="73">
        <f t="shared" si="4"/>
        <v>0.5482184208</v>
      </c>
      <c r="N250" s="66">
        <v>1.22</v>
      </c>
      <c r="O250" s="66">
        <v>3.35</v>
      </c>
      <c r="P250" s="73">
        <f t="shared" si="5"/>
        <v>0.9053560441</v>
      </c>
      <c r="Q250" s="66">
        <v>0.1732</v>
      </c>
      <c r="R250" s="66">
        <v>36.36</v>
      </c>
      <c r="S250" s="73">
        <f t="shared" si="6"/>
        <v>0.8662290067</v>
      </c>
      <c r="T250" s="66">
        <v>1.29</v>
      </c>
      <c r="U250" s="66">
        <v>2.51</v>
      </c>
      <c r="V250" s="73">
        <f t="shared" si="7"/>
        <v>1.812632674</v>
      </c>
      <c r="W250" s="66">
        <v>0.1299</v>
      </c>
      <c r="X250" s="66">
        <v>51.52</v>
      </c>
      <c r="Y250" s="73">
        <f t="shared" si="8"/>
        <v>1.371901461</v>
      </c>
      <c r="Z250" s="66">
        <v>1.22</v>
      </c>
      <c r="AA250" s="66">
        <v>3.2</v>
      </c>
      <c r="AB250" s="73">
        <f t="shared" si="9"/>
        <v>1.761616931</v>
      </c>
      <c r="AC250" s="66">
        <v>0.1654</v>
      </c>
      <c r="AD250" s="66">
        <v>38.1</v>
      </c>
      <c r="AE250" s="73">
        <f t="shared" si="10"/>
        <v>1.086804086</v>
      </c>
      <c r="AF250" s="66">
        <v>2.97</v>
      </c>
      <c r="AG250" s="66">
        <v>9.21</v>
      </c>
      <c r="AH250" s="73">
        <f t="shared" si="11"/>
        <v>1.844721895</v>
      </c>
      <c r="AI250" s="66">
        <v>0.4764</v>
      </c>
      <c r="AJ250" s="66">
        <v>32.23</v>
      </c>
      <c r="AK250" s="73">
        <f t="shared" si="12"/>
        <v>1.034140915</v>
      </c>
      <c r="AL250" s="65"/>
      <c r="AM250" s="65"/>
      <c r="AN250" s="65"/>
      <c r="AO250" s="65"/>
      <c r="AP250" s="65"/>
      <c r="AQ250" s="65"/>
      <c r="AR250" s="65"/>
      <c r="AS250" s="68"/>
      <c r="AT250" s="69"/>
    </row>
    <row r="251">
      <c r="A251" s="70" t="str">
        <f t="shared" si="1"/>
        <v>Rim Scorer</v>
      </c>
      <c r="B251" s="71" t="s">
        <v>1706</v>
      </c>
      <c r="C251" s="71" t="str">
        <f t="shared" si="2"/>
        <v>Duop Reath</v>
      </c>
      <c r="D251" s="71" t="s">
        <v>1506</v>
      </c>
      <c r="E251" s="66">
        <v>0.8417</v>
      </c>
      <c r="F251" s="66">
        <v>3.26</v>
      </c>
      <c r="G251" s="66">
        <v>25.43</v>
      </c>
      <c r="H251" s="66">
        <v>4.42</v>
      </c>
      <c r="I251" s="66">
        <v>6.47</v>
      </c>
      <c r="J251" s="73">
        <f t="shared" si="3"/>
        <v>1.24737617</v>
      </c>
      <c r="K251" s="66">
        <v>0.3282</v>
      </c>
      <c r="L251" s="66">
        <v>68.24</v>
      </c>
      <c r="M251" s="73">
        <f t="shared" si="4"/>
        <v>1.047617615</v>
      </c>
      <c r="N251" s="66">
        <v>1.07</v>
      </c>
      <c r="O251" s="66">
        <v>3.05</v>
      </c>
      <c r="P251" s="73">
        <f t="shared" si="5"/>
        <v>0.8242793835</v>
      </c>
      <c r="Q251" s="66">
        <v>0.1544</v>
      </c>
      <c r="R251" s="66">
        <v>35.0</v>
      </c>
      <c r="S251" s="73">
        <f t="shared" si="6"/>
        <v>0.8338288018</v>
      </c>
      <c r="T251" s="66">
        <v>0.08</v>
      </c>
      <c r="U251" s="66">
        <v>0.08</v>
      </c>
      <c r="V251" s="73">
        <f t="shared" si="7"/>
        <v>0.05777315297</v>
      </c>
      <c r="W251" s="66">
        <v>0.0039</v>
      </c>
      <c r="X251" s="66">
        <v>100.0</v>
      </c>
      <c r="Y251" s="73">
        <f t="shared" si="8"/>
        <v>2.662852214</v>
      </c>
      <c r="Z251" s="66">
        <v>1.07</v>
      </c>
      <c r="AA251" s="66">
        <v>2.06</v>
      </c>
      <c r="AB251" s="73">
        <f t="shared" si="9"/>
        <v>1.134040899</v>
      </c>
      <c r="AC251" s="66">
        <v>0.1042</v>
      </c>
      <c r="AD251" s="66">
        <v>51.85</v>
      </c>
      <c r="AE251" s="73">
        <f t="shared" si="10"/>
        <v>1.479023408</v>
      </c>
      <c r="AF251" s="66">
        <v>2.82</v>
      </c>
      <c r="AG251" s="66">
        <v>8.07</v>
      </c>
      <c r="AH251" s="73">
        <f t="shared" si="11"/>
        <v>1.616384983</v>
      </c>
      <c r="AI251" s="66">
        <v>0.4093</v>
      </c>
      <c r="AJ251" s="66">
        <v>34.91</v>
      </c>
      <c r="AK251" s="73">
        <f t="shared" si="12"/>
        <v>1.120132155</v>
      </c>
      <c r="AL251" s="65"/>
      <c r="AM251" s="65"/>
      <c r="AN251" s="65"/>
      <c r="AO251" s="65"/>
      <c r="AP251" s="65"/>
      <c r="AQ251" s="65"/>
      <c r="AR251" s="65"/>
      <c r="AS251" s="68"/>
      <c r="AT251" s="69"/>
    </row>
    <row r="252">
      <c r="A252" s="70" t="str">
        <f t="shared" si="1"/>
        <v>Rim Scorer</v>
      </c>
      <c r="B252" s="71" t="s">
        <v>1707</v>
      </c>
      <c r="C252" s="71" t="str">
        <f t="shared" si="2"/>
        <v>Daniel Theis</v>
      </c>
      <c r="D252" s="71" t="s">
        <v>1490</v>
      </c>
      <c r="E252" s="66">
        <v>0.7072</v>
      </c>
      <c r="F252" s="66">
        <v>4.28</v>
      </c>
      <c r="G252" s="66">
        <v>26.13</v>
      </c>
      <c r="H252" s="66">
        <v>4.58</v>
      </c>
      <c r="I252" s="66">
        <v>6.88</v>
      </c>
      <c r="J252" s="73">
        <f t="shared" si="3"/>
        <v>1.326421646</v>
      </c>
      <c r="K252" s="66">
        <v>0.4972</v>
      </c>
      <c r="L252" s="66">
        <v>66.67</v>
      </c>
      <c r="M252" s="73">
        <f t="shared" si="4"/>
        <v>1.023515041</v>
      </c>
      <c r="N252" s="66">
        <v>1.6</v>
      </c>
      <c r="O252" s="66">
        <v>3.51</v>
      </c>
      <c r="P252" s="73">
        <f t="shared" si="5"/>
        <v>0.9485969298</v>
      </c>
      <c r="Q252" s="66">
        <v>0.2541</v>
      </c>
      <c r="R252" s="66">
        <v>45.65</v>
      </c>
      <c r="S252" s="73">
        <f t="shared" si="6"/>
        <v>1.087550994</v>
      </c>
      <c r="T252" s="66">
        <v>0.08</v>
      </c>
      <c r="U252" s="66">
        <v>0.53</v>
      </c>
      <c r="V252" s="73">
        <f t="shared" si="7"/>
        <v>0.3827471384</v>
      </c>
      <c r="W252" s="66">
        <v>0.0387</v>
      </c>
      <c r="X252" s="66">
        <v>14.29</v>
      </c>
      <c r="Y252" s="73">
        <f t="shared" si="8"/>
        <v>0.3805215814</v>
      </c>
      <c r="Z252" s="66">
        <v>0.31</v>
      </c>
      <c r="AA252" s="66">
        <v>0.76</v>
      </c>
      <c r="AB252" s="73">
        <f t="shared" si="9"/>
        <v>0.4183840211</v>
      </c>
      <c r="AC252" s="66">
        <v>0.0552</v>
      </c>
      <c r="AD252" s="66">
        <v>40.0</v>
      </c>
      <c r="AE252" s="73">
        <f t="shared" si="10"/>
        <v>1.141001665</v>
      </c>
      <c r="AF252" s="66">
        <v>0.84</v>
      </c>
      <c r="AG252" s="66">
        <v>2.14</v>
      </c>
      <c r="AH252" s="73">
        <f t="shared" si="11"/>
        <v>0.428632449</v>
      </c>
      <c r="AI252" s="66">
        <v>0.1547</v>
      </c>
      <c r="AJ252" s="66">
        <v>39.29</v>
      </c>
      <c r="AK252" s="73">
        <f t="shared" si="12"/>
        <v>1.260670076</v>
      </c>
      <c r="AL252" s="65"/>
      <c r="AM252" s="65"/>
      <c r="AN252" s="65"/>
      <c r="AO252" s="65"/>
      <c r="AP252" s="65"/>
      <c r="AQ252" s="65"/>
      <c r="AR252" s="65"/>
      <c r="AS252" s="68"/>
      <c r="AT252" s="69"/>
    </row>
    <row r="253">
      <c r="A253" s="70" t="str">
        <f t="shared" si="1"/>
        <v>Rim Scorer</v>
      </c>
      <c r="B253" s="71" t="s">
        <v>1708</v>
      </c>
      <c r="C253" s="71" t="str">
        <f t="shared" si="2"/>
        <v>Jalen Smith</v>
      </c>
      <c r="D253" s="71" t="s">
        <v>1449</v>
      </c>
      <c r="E253" s="66">
        <v>0.806</v>
      </c>
      <c r="F253" s="66">
        <v>3.87</v>
      </c>
      <c r="G253" s="66">
        <v>26.28</v>
      </c>
      <c r="H253" s="66">
        <v>6.07</v>
      </c>
      <c r="I253" s="66">
        <v>7.72</v>
      </c>
      <c r="J253" s="73">
        <f t="shared" si="3"/>
        <v>1.488368475</v>
      </c>
      <c r="K253" s="66">
        <v>0.444</v>
      </c>
      <c r="L253" s="66">
        <v>78.64</v>
      </c>
      <c r="M253" s="73">
        <f t="shared" si="4"/>
        <v>1.207277978</v>
      </c>
      <c r="N253" s="66">
        <v>1.57</v>
      </c>
      <c r="O253" s="66">
        <v>2.62</v>
      </c>
      <c r="P253" s="73">
        <f t="shared" si="5"/>
        <v>0.7080695032</v>
      </c>
      <c r="Q253" s="66">
        <v>0.1509</v>
      </c>
      <c r="R253" s="66">
        <v>60.0</v>
      </c>
      <c r="S253" s="73">
        <f t="shared" si="6"/>
        <v>1.429420803</v>
      </c>
      <c r="T253" s="66">
        <v>0.3</v>
      </c>
      <c r="U253" s="66">
        <v>0.75</v>
      </c>
      <c r="V253" s="73">
        <f t="shared" si="7"/>
        <v>0.5416233091</v>
      </c>
      <c r="W253" s="66">
        <v>0.0431</v>
      </c>
      <c r="X253" s="66">
        <v>40.0</v>
      </c>
      <c r="Y253" s="73">
        <f t="shared" si="8"/>
        <v>1.065140886</v>
      </c>
      <c r="Z253" s="66">
        <v>0.45</v>
      </c>
      <c r="AA253" s="66">
        <v>1.05</v>
      </c>
      <c r="AB253" s="73">
        <f t="shared" si="9"/>
        <v>0.5780305554</v>
      </c>
      <c r="AC253" s="66">
        <v>0.0603</v>
      </c>
      <c r="AD253" s="66">
        <v>42.86</v>
      </c>
      <c r="AE253" s="73">
        <f t="shared" si="10"/>
        <v>1.222583284</v>
      </c>
      <c r="AF253" s="66">
        <v>2.55</v>
      </c>
      <c r="AG253" s="66">
        <v>5.25</v>
      </c>
      <c r="AH253" s="73">
        <f t="shared" si="11"/>
        <v>1.051551569</v>
      </c>
      <c r="AI253" s="66">
        <v>0.3017</v>
      </c>
      <c r="AJ253" s="66">
        <v>48.57</v>
      </c>
      <c r="AK253" s="73">
        <f t="shared" si="12"/>
        <v>1.558430787</v>
      </c>
      <c r="AL253" s="65"/>
      <c r="AM253" s="65"/>
      <c r="AN253" s="65"/>
      <c r="AO253" s="65"/>
      <c r="AP253" s="65"/>
      <c r="AQ253" s="65"/>
      <c r="AR253" s="65"/>
      <c r="AS253" s="68"/>
      <c r="AT253" s="69"/>
    </row>
    <row r="254">
      <c r="A254" s="70" t="str">
        <f t="shared" si="1"/>
        <v>PU 3PT</v>
      </c>
      <c r="B254" s="71" t="s">
        <v>1709</v>
      </c>
      <c r="C254" s="71" t="str">
        <f t="shared" si="2"/>
        <v>Gary Harris</v>
      </c>
      <c r="D254" s="71" t="s">
        <v>1433</v>
      </c>
      <c r="E254" s="66">
        <v>0.8645</v>
      </c>
      <c r="F254" s="66">
        <v>6.6</v>
      </c>
      <c r="G254" s="66">
        <v>25.93</v>
      </c>
      <c r="H254" s="66">
        <v>1.63</v>
      </c>
      <c r="I254" s="66">
        <v>2.02</v>
      </c>
      <c r="J254" s="73">
        <f t="shared" si="3"/>
        <v>0.3894435647</v>
      </c>
      <c r="K254" s="66">
        <v>0.1677</v>
      </c>
      <c r="L254" s="66">
        <v>80.77</v>
      </c>
      <c r="M254" s="73">
        <f t="shared" si="4"/>
        <v>1.239977649</v>
      </c>
      <c r="N254" s="66">
        <v>0.54</v>
      </c>
      <c r="O254" s="66">
        <v>1.01</v>
      </c>
      <c r="P254" s="73">
        <f t="shared" si="5"/>
        <v>0.2729580909</v>
      </c>
      <c r="Q254" s="66">
        <v>0.0839</v>
      </c>
      <c r="R254" s="66">
        <v>53.85</v>
      </c>
      <c r="S254" s="73">
        <f t="shared" si="6"/>
        <v>1.282905171</v>
      </c>
      <c r="T254" s="66">
        <v>0.23</v>
      </c>
      <c r="U254" s="66">
        <v>0.62</v>
      </c>
      <c r="V254" s="73">
        <f t="shared" si="7"/>
        <v>0.4477419355</v>
      </c>
      <c r="W254" s="66">
        <v>0.0516</v>
      </c>
      <c r="X254" s="66">
        <v>37.5</v>
      </c>
      <c r="Y254" s="73">
        <f t="shared" si="8"/>
        <v>0.9985695803</v>
      </c>
      <c r="Z254" s="66">
        <v>1.01</v>
      </c>
      <c r="AA254" s="66">
        <v>3.18</v>
      </c>
      <c r="AB254" s="73">
        <f t="shared" si="9"/>
        <v>1.750606825</v>
      </c>
      <c r="AC254" s="66">
        <v>0.2645</v>
      </c>
      <c r="AD254" s="66">
        <v>31.71</v>
      </c>
      <c r="AE254" s="73">
        <f t="shared" si="10"/>
        <v>0.9045290696</v>
      </c>
      <c r="AF254" s="66">
        <v>1.78</v>
      </c>
      <c r="AG254" s="66">
        <v>5.2</v>
      </c>
      <c r="AH254" s="73">
        <f t="shared" si="11"/>
        <v>1.041536792</v>
      </c>
      <c r="AI254" s="66">
        <v>0.4323</v>
      </c>
      <c r="AJ254" s="66">
        <v>34.33</v>
      </c>
      <c r="AK254" s="73">
        <f t="shared" si="12"/>
        <v>1.10152211</v>
      </c>
      <c r="AL254" s="65"/>
      <c r="AM254" s="65"/>
      <c r="AN254" s="65"/>
      <c r="AO254" s="65"/>
      <c r="AP254" s="65"/>
      <c r="AQ254" s="65"/>
      <c r="AR254" s="65"/>
      <c r="AS254" s="68"/>
      <c r="AT254" s="69"/>
    </row>
    <row r="255">
      <c r="A255" s="70" t="str">
        <f t="shared" si="1"/>
        <v>Rim Scorer</v>
      </c>
      <c r="B255" s="71" t="s">
        <v>1710</v>
      </c>
      <c r="C255" s="71" t="str">
        <f t="shared" si="2"/>
        <v>Dante Exum</v>
      </c>
      <c r="D255" s="71" t="s">
        <v>1476</v>
      </c>
      <c r="E255" s="66">
        <v>0.7438</v>
      </c>
      <c r="F255" s="66">
        <v>4.45</v>
      </c>
      <c r="G255" s="66">
        <v>26.07</v>
      </c>
      <c r="H255" s="66">
        <v>4.96</v>
      </c>
      <c r="I255" s="66">
        <v>6.56</v>
      </c>
      <c r="J255" s="73">
        <f t="shared" si="3"/>
        <v>1.264727616</v>
      </c>
      <c r="K255" s="66">
        <v>0.4236</v>
      </c>
      <c r="L255" s="66">
        <v>75.58</v>
      </c>
      <c r="M255" s="73">
        <f t="shared" si="4"/>
        <v>1.160300987</v>
      </c>
      <c r="N255" s="66">
        <v>1.3</v>
      </c>
      <c r="O255" s="66">
        <v>3.28</v>
      </c>
      <c r="P255" s="73">
        <f t="shared" si="5"/>
        <v>0.8864381567</v>
      </c>
      <c r="Q255" s="66">
        <v>0.2118</v>
      </c>
      <c r="R255" s="66">
        <v>39.53</v>
      </c>
      <c r="S255" s="73">
        <f t="shared" si="6"/>
        <v>0.9417500724</v>
      </c>
      <c r="T255" s="66">
        <v>0.23</v>
      </c>
      <c r="U255" s="66">
        <v>0.69</v>
      </c>
      <c r="V255" s="73">
        <f t="shared" si="7"/>
        <v>0.4982934443</v>
      </c>
      <c r="W255" s="66">
        <v>0.0443</v>
      </c>
      <c r="X255" s="66">
        <v>33.33</v>
      </c>
      <c r="Y255" s="73">
        <f t="shared" si="8"/>
        <v>0.8875286429</v>
      </c>
      <c r="Z255" s="66">
        <v>0.76</v>
      </c>
      <c r="AA255" s="66">
        <v>1.83</v>
      </c>
      <c r="AB255" s="73">
        <f t="shared" si="9"/>
        <v>1.007424682</v>
      </c>
      <c r="AC255" s="66">
        <v>0.1182</v>
      </c>
      <c r="AD255" s="66">
        <v>41.67</v>
      </c>
      <c r="AE255" s="73">
        <f t="shared" si="10"/>
        <v>1.188638484</v>
      </c>
      <c r="AF255" s="66">
        <v>1.6</v>
      </c>
      <c r="AG255" s="66">
        <v>3.13</v>
      </c>
      <c r="AH255" s="73">
        <f t="shared" si="11"/>
        <v>0.6269250306</v>
      </c>
      <c r="AI255" s="66">
        <v>0.202</v>
      </c>
      <c r="AJ255" s="66">
        <v>51.22</v>
      </c>
      <c r="AK255" s="73">
        <f t="shared" si="12"/>
        <v>1.643459438</v>
      </c>
      <c r="AL255" s="65"/>
      <c r="AM255" s="65"/>
      <c r="AN255" s="65"/>
      <c r="AO255" s="65"/>
      <c r="AP255" s="65"/>
      <c r="AQ255" s="65"/>
      <c r="AR255" s="65"/>
      <c r="AS255" s="68"/>
      <c r="AT255" s="69"/>
    </row>
    <row r="256">
      <c r="A256" s="70" t="str">
        <f t="shared" si="1"/>
        <v>Rim Scorer</v>
      </c>
      <c r="B256" s="71" t="s">
        <v>1711</v>
      </c>
      <c r="C256" s="71" t="str">
        <f t="shared" si="2"/>
        <v>Dennis Smith Jr.</v>
      </c>
      <c r="D256" s="71" t="s">
        <v>1443</v>
      </c>
      <c r="E256" s="66">
        <v>0.75</v>
      </c>
      <c r="F256" s="66">
        <v>4.95</v>
      </c>
      <c r="G256" s="66">
        <v>24.89</v>
      </c>
      <c r="H256" s="66">
        <v>5.02</v>
      </c>
      <c r="I256" s="66">
        <v>7.88</v>
      </c>
      <c r="J256" s="73">
        <f t="shared" si="3"/>
        <v>1.51921549</v>
      </c>
      <c r="K256" s="66">
        <v>0.467</v>
      </c>
      <c r="L256" s="66">
        <v>63.64</v>
      </c>
      <c r="M256" s="73">
        <f t="shared" si="4"/>
        <v>0.9769986081</v>
      </c>
      <c r="N256" s="66">
        <v>0.72</v>
      </c>
      <c r="O256" s="66">
        <v>2.87</v>
      </c>
      <c r="P256" s="73">
        <f t="shared" si="5"/>
        <v>0.7756333871</v>
      </c>
      <c r="Q256" s="66">
        <v>0.1698</v>
      </c>
      <c r="R256" s="66">
        <v>25.0</v>
      </c>
      <c r="S256" s="73">
        <f t="shared" si="6"/>
        <v>0.5955920013</v>
      </c>
      <c r="T256" s="66">
        <v>0.32</v>
      </c>
      <c r="U256" s="66">
        <v>1.35</v>
      </c>
      <c r="V256" s="73">
        <f t="shared" si="7"/>
        <v>0.9749219563</v>
      </c>
      <c r="W256" s="66">
        <v>0.0802</v>
      </c>
      <c r="X256" s="66">
        <v>23.53</v>
      </c>
      <c r="Y256" s="73">
        <f t="shared" si="8"/>
        <v>0.626569126</v>
      </c>
      <c r="Z256" s="66">
        <v>0.8</v>
      </c>
      <c r="AA256" s="66">
        <v>1.59</v>
      </c>
      <c r="AB256" s="73">
        <f t="shared" si="9"/>
        <v>0.8753034125</v>
      </c>
      <c r="AC256" s="66">
        <v>0.0943</v>
      </c>
      <c r="AD256" s="66">
        <v>50.0</v>
      </c>
      <c r="AE256" s="73">
        <f t="shared" si="10"/>
        <v>1.426252081</v>
      </c>
      <c r="AF256" s="66">
        <v>0.48</v>
      </c>
      <c r="AG256" s="66">
        <v>3.18</v>
      </c>
      <c r="AH256" s="73">
        <f t="shared" si="11"/>
        <v>0.6369398074</v>
      </c>
      <c r="AI256" s="66">
        <v>0.1887</v>
      </c>
      <c r="AJ256" s="66">
        <v>15.0</v>
      </c>
      <c r="AK256" s="73">
        <f t="shared" si="12"/>
        <v>0.4812942516</v>
      </c>
      <c r="AL256" s="65"/>
      <c r="AM256" s="65"/>
      <c r="AN256" s="65"/>
      <c r="AO256" s="65"/>
      <c r="AP256" s="65"/>
      <c r="AQ256" s="65"/>
      <c r="AR256" s="65"/>
      <c r="AS256" s="68"/>
      <c r="AT256" s="69"/>
    </row>
    <row r="257">
      <c r="A257" s="70" t="str">
        <f t="shared" si="1"/>
        <v>Rim Scorer</v>
      </c>
      <c r="B257" s="71" t="s">
        <v>1712</v>
      </c>
      <c r="C257" s="71" t="str">
        <f t="shared" si="2"/>
        <v>Aaron Wiggins</v>
      </c>
      <c r="D257" s="71" t="s">
        <v>1453</v>
      </c>
      <c r="E257" s="66">
        <v>0.8192</v>
      </c>
      <c r="F257" s="66">
        <v>3.39</v>
      </c>
      <c r="G257" s="66">
        <v>24.71</v>
      </c>
      <c r="H257" s="66">
        <v>4.61</v>
      </c>
      <c r="I257" s="66">
        <v>6.83</v>
      </c>
      <c r="J257" s="73">
        <f t="shared" si="3"/>
        <v>1.316781954</v>
      </c>
      <c r="K257" s="66">
        <v>0.4859</v>
      </c>
      <c r="L257" s="66">
        <v>67.44</v>
      </c>
      <c r="M257" s="73">
        <f t="shared" si="4"/>
        <v>1.035336049</v>
      </c>
      <c r="N257" s="66">
        <v>1.19</v>
      </c>
      <c r="O257" s="66">
        <v>2.14</v>
      </c>
      <c r="P257" s="73">
        <f t="shared" si="5"/>
        <v>0.5783468461</v>
      </c>
      <c r="Q257" s="66">
        <v>0.1525</v>
      </c>
      <c r="R257" s="66">
        <v>55.56</v>
      </c>
      <c r="S257" s="73">
        <f t="shared" si="6"/>
        <v>1.323643664</v>
      </c>
      <c r="T257" s="66">
        <v>0.08</v>
      </c>
      <c r="U257" s="66">
        <v>0.4</v>
      </c>
      <c r="V257" s="73">
        <f t="shared" si="7"/>
        <v>0.2888657648</v>
      </c>
      <c r="W257" s="66">
        <v>0.0282</v>
      </c>
      <c r="X257" s="66">
        <v>20.0</v>
      </c>
      <c r="Y257" s="73">
        <f t="shared" si="8"/>
        <v>0.5325704428</v>
      </c>
      <c r="Z257" s="66">
        <v>1.03</v>
      </c>
      <c r="AA257" s="66">
        <v>1.99</v>
      </c>
      <c r="AB257" s="73">
        <f t="shared" si="9"/>
        <v>1.095505529</v>
      </c>
      <c r="AC257" s="66">
        <v>0.1412</v>
      </c>
      <c r="AD257" s="66">
        <v>52.0</v>
      </c>
      <c r="AE257" s="73">
        <f t="shared" si="10"/>
        <v>1.483302164</v>
      </c>
      <c r="AF257" s="66">
        <v>1.51</v>
      </c>
      <c r="AG257" s="66">
        <v>2.7</v>
      </c>
      <c r="AH257" s="73">
        <f t="shared" si="11"/>
        <v>0.5407979497</v>
      </c>
      <c r="AI257" s="66">
        <v>0.1921</v>
      </c>
      <c r="AJ257" s="66">
        <v>55.88</v>
      </c>
      <c r="AK257" s="73">
        <f t="shared" si="12"/>
        <v>1.792981518</v>
      </c>
      <c r="AL257" s="65"/>
      <c r="AM257" s="65"/>
      <c r="AN257" s="65"/>
      <c r="AO257" s="65"/>
      <c r="AP257" s="65"/>
      <c r="AQ257" s="65"/>
      <c r="AR257" s="65"/>
      <c r="AS257" s="68"/>
      <c r="AT257" s="69"/>
    </row>
    <row r="258">
      <c r="A258" s="70" t="str">
        <f t="shared" si="1"/>
        <v>PU 3PT</v>
      </c>
      <c r="B258" s="71" t="s">
        <v>1713</v>
      </c>
      <c r="C258" s="71" t="str">
        <f t="shared" si="2"/>
        <v>Joe Ingles</v>
      </c>
      <c r="D258" s="71" t="s">
        <v>1433</v>
      </c>
      <c r="E258" s="66">
        <v>0.7972</v>
      </c>
      <c r="F258" s="66">
        <v>5.37</v>
      </c>
      <c r="G258" s="66">
        <v>25.8</v>
      </c>
      <c r="H258" s="66">
        <v>0.78</v>
      </c>
      <c r="I258" s="66">
        <v>1.48</v>
      </c>
      <c r="J258" s="73">
        <f t="shared" si="3"/>
        <v>0.285334889</v>
      </c>
      <c r="K258" s="66">
        <v>0.1329</v>
      </c>
      <c r="L258" s="66">
        <v>52.63</v>
      </c>
      <c r="M258" s="73">
        <f t="shared" si="4"/>
        <v>0.8079735504</v>
      </c>
      <c r="N258" s="66">
        <v>0.7</v>
      </c>
      <c r="O258" s="66">
        <v>2.18</v>
      </c>
      <c r="P258" s="73">
        <f t="shared" si="5"/>
        <v>0.5891570675</v>
      </c>
      <c r="Q258" s="66">
        <v>0.1958</v>
      </c>
      <c r="R258" s="66">
        <v>32.14</v>
      </c>
      <c r="S258" s="73">
        <f t="shared" si="6"/>
        <v>0.7656930769</v>
      </c>
      <c r="T258" s="66">
        <v>0.08</v>
      </c>
      <c r="U258" s="66">
        <v>0.08</v>
      </c>
      <c r="V258" s="73">
        <f t="shared" si="7"/>
        <v>0.05777315297</v>
      </c>
      <c r="W258" s="66">
        <v>0.007</v>
      </c>
      <c r="X258" s="66">
        <v>100.0</v>
      </c>
      <c r="Y258" s="73">
        <f t="shared" si="8"/>
        <v>2.662852214</v>
      </c>
      <c r="Z258" s="66">
        <v>0.7</v>
      </c>
      <c r="AA258" s="66">
        <v>1.4</v>
      </c>
      <c r="AB258" s="73">
        <f t="shared" si="9"/>
        <v>0.7707074072</v>
      </c>
      <c r="AC258" s="66">
        <v>0.1259</v>
      </c>
      <c r="AD258" s="66">
        <v>50.0</v>
      </c>
      <c r="AE258" s="73">
        <f t="shared" si="10"/>
        <v>1.426252081</v>
      </c>
      <c r="AF258" s="66">
        <v>2.18</v>
      </c>
      <c r="AG258" s="66">
        <v>5.99</v>
      </c>
      <c r="AH258" s="73">
        <f t="shared" si="11"/>
        <v>1.199770266</v>
      </c>
      <c r="AI258" s="66">
        <v>0.5385</v>
      </c>
      <c r="AJ258" s="66">
        <v>36.36</v>
      </c>
      <c r="AK258" s="73">
        <f t="shared" si="12"/>
        <v>1.166657266</v>
      </c>
      <c r="AL258" s="65"/>
      <c r="AM258" s="65"/>
      <c r="AN258" s="65"/>
      <c r="AO258" s="65"/>
      <c r="AP258" s="65"/>
      <c r="AQ258" s="65"/>
      <c r="AR258" s="65"/>
      <c r="AS258" s="68"/>
      <c r="AT258" s="69"/>
    </row>
    <row r="259">
      <c r="A259" s="70" t="str">
        <f t="shared" si="1"/>
        <v>PU 3PT</v>
      </c>
      <c r="B259" s="71" t="s">
        <v>1714</v>
      </c>
      <c r="C259" s="71" t="str">
        <f t="shared" si="2"/>
        <v>Trey Murphy III</v>
      </c>
      <c r="D259" s="71" t="s">
        <v>1488</v>
      </c>
      <c r="E259" s="66">
        <v>0.8436</v>
      </c>
      <c r="F259" s="66">
        <v>5.77</v>
      </c>
      <c r="G259" s="66">
        <v>26.35</v>
      </c>
      <c r="H259" s="66">
        <v>2.35</v>
      </c>
      <c r="I259" s="66">
        <v>2.9</v>
      </c>
      <c r="J259" s="73">
        <f t="shared" si="3"/>
        <v>0.5591021474</v>
      </c>
      <c r="K259" s="66">
        <v>0.1523</v>
      </c>
      <c r="L259" s="66">
        <v>81.08</v>
      </c>
      <c r="M259" s="73">
        <f t="shared" si="4"/>
        <v>1.244736756</v>
      </c>
      <c r="N259" s="66">
        <v>0.94</v>
      </c>
      <c r="O259" s="66">
        <v>2.43</v>
      </c>
      <c r="P259" s="73">
        <f t="shared" si="5"/>
        <v>0.6567209514</v>
      </c>
      <c r="Q259" s="66">
        <v>0.1276</v>
      </c>
      <c r="R259" s="66">
        <v>38.71</v>
      </c>
      <c r="S259" s="73">
        <f t="shared" si="6"/>
        <v>0.9222146548</v>
      </c>
      <c r="T259" s="66">
        <v>0.16</v>
      </c>
      <c r="U259" s="66">
        <v>0.55</v>
      </c>
      <c r="V259" s="73">
        <f t="shared" si="7"/>
        <v>0.3971904266</v>
      </c>
      <c r="W259" s="66">
        <v>0.0288</v>
      </c>
      <c r="X259" s="66">
        <v>28.57</v>
      </c>
      <c r="Y259" s="73">
        <f t="shared" si="8"/>
        <v>0.7607768775</v>
      </c>
      <c r="Z259" s="66">
        <v>0.94</v>
      </c>
      <c r="AA259" s="66">
        <v>2.9</v>
      </c>
      <c r="AB259" s="73">
        <f t="shared" si="9"/>
        <v>1.596465344</v>
      </c>
      <c r="AC259" s="66">
        <v>0.1523</v>
      </c>
      <c r="AD259" s="66">
        <v>32.43</v>
      </c>
      <c r="AE259" s="73">
        <f t="shared" si="10"/>
        <v>0.9250670996</v>
      </c>
      <c r="AF259" s="66">
        <v>3.77</v>
      </c>
      <c r="AG259" s="66">
        <v>10.28</v>
      </c>
      <c r="AH259" s="73">
        <f t="shared" si="11"/>
        <v>2.05903812</v>
      </c>
      <c r="AI259" s="66">
        <v>0.5391</v>
      </c>
      <c r="AJ259" s="66">
        <v>36.64</v>
      </c>
      <c r="AK259" s="73">
        <f t="shared" si="12"/>
        <v>1.175641425</v>
      </c>
      <c r="AL259" s="65"/>
      <c r="AM259" s="65"/>
      <c r="AN259" s="65"/>
      <c r="AO259" s="65"/>
      <c r="AP259" s="65"/>
      <c r="AQ259" s="65"/>
      <c r="AR259" s="65"/>
      <c r="AS259" s="68"/>
      <c r="AT259" s="69"/>
    </row>
    <row r="260">
      <c r="A260" s="70" t="str">
        <f t="shared" si="1"/>
        <v>Rim Scorer</v>
      </c>
      <c r="B260" s="71" t="s">
        <v>1715</v>
      </c>
      <c r="C260" s="71" t="str">
        <f t="shared" si="2"/>
        <v>Chris Boucher</v>
      </c>
      <c r="D260" s="71" t="s">
        <v>1439</v>
      </c>
      <c r="E260" s="66">
        <v>0.8698</v>
      </c>
      <c r="F260" s="66">
        <v>3.25</v>
      </c>
      <c r="G260" s="66">
        <v>24.5</v>
      </c>
      <c r="H260" s="66">
        <v>4.38</v>
      </c>
      <c r="I260" s="66">
        <v>6.56</v>
      </c>
      <c r="J260" s="73">
        <f t="shared" si="3"/>
        <v>1.264727616</v>
      </c>
      <c r="K260" s="66">
        <v>0.4219</v>
      </c>
      <c r="L260" s="66">
        <v>66.67</v>
      </c>
      <c r="M260" s="73">
        <f t="shared" si="4"/>
        <v>1.023515041</v>
      </c>
      <c r="N260" s="66">
        <v>0.65</v>
      </c>
      <c r="O260" s="66">
        <v>1.62</v>
      </c>
      <c r="P260" s="73">
        <f t="shared" si="5"/>
        <v>0.4378139676</v>
      </c>
      <c r="Q260" s="66">
        <v>0.1042</v>
      </c>
      <c r="R260" s="66">
        <v>40.0</v>
      </c>
      <c r="S260" s="73">
        <f t="shared" si="6"/>
        <v>0.9529472021</v>
      </c>
      <c r="T260" s="66">
        <v>0.08</v>
      </c>
      <c r="U260" s="66">
        <v>0.41</v>
      </c>
      <c r="V260" s="73">
        <f t="shared" si="7"/>
        <v>0.2960874089</v>
      </c>
      <c r="W260" s="66">
        <v>0.026</v>
      </c>
      <c r="X260" s="66">
        <v>20.0</v>
      </c>
      <c r="Y260" s="73">
        <f t="shared" si="8"/>
        <v>0.5325704428</v>
      </c>
      <c r="Z260" s="66">
        <v>0.89</v>
      </c>
      <c r="AA260" s="66">
        <v>3.4</v>
      </c>
      <c r="AB260" s="73">
        <f t="shared" si="9"/>
        <v>1.871717989</v>
      </c>
      <c r="AC260" s="66">
        <v>0.2188</v>
      </c>
      <c r="AD260" s="66">
        <v>26.19</v>
      </c>
      <c r="AE260" s="73">
        <f t="shared" si="10"/>
        <v>0.7470708399</v>
      </c>
      <c r="AF260" s="66">
        <v>1.38</v>
      </c>
      <c r="AG260" s="66">
        <v>3.57</v>
      </c>
      <c r="AH260" s="73">
        <f t="shared" si="11"/>
        <v>0.7150550668</v>
      </c>
      <c r="AI260" s="66">
        <v>0.2292</v>
      </c>
      <c r="AJ260" s="66">
        <v>38.64</v>
      </c>
      <c r="AK260" s="73">
        <f t="shared" si="12"/>
        <v>1.239813992</v>
      </c>
      <c r="AL260" s="65"/>
      <c r="AM260" s="65"/>
      <c r="AN260" s="65"/>
      <c r="AO260" s="65"/>
      <c r="AP260" s="65"/>
      <c r="AQ260" s="65"/>
      <c r="AR260" s="65"/>
      <c r="AS260" s="68"/>
      <c r="AT260" s="69"/>
    </row>
    <row r="261">
      <c r="A261" s="70" t="str">
        <f t="shared" si="1"/>
        <v>Rim Scorer</v>
      </c>
      <c r="B261" s="71" t="s">
        <v>1716</v>
      </c>
      <c r="C261" s="71" t="str">
        <f t="shared" si="2"/>
        <v>Bryce McGowens</v>
      </c>
      <c r="D261" s="71" t="s">
        <v>1530</v>
      </c>
      <c r="E261" s="66">
        <v>0.8129</v>
      </c>
      <c r="F261" s="66">
        <v>4.63</v>
      </c>
      <c r="G261" s="66">
        <v>25.33</v>
      </c>
      <c r="H261" s="66">
        <v>2.67</v>
      </c>
      <c r="I261" s="66">
        <v>4.37</v>
      </c>
      <c r="J261" s="73">
        <f t="shared" si="3"/>
        <v>0.842509098</v>
      </c>
      <c r="K261" s="66">
        <v>0.3484</v>
      </c>
      <c r="L261" s="66">
        <v>61.11</v>
      </c>
      <c r="M261" s="73">
        <f t="shared" si="4"/>
        <v>0.9381581544</v>
      </c>
      <c r="N261" s="66">
        <v>0.73</v>
      </c>
      <c r="O261" s="66">
        <v>1.78</v>
      </c>
      <c r="P261" s="73">
        <f t="shared" si="5"/>
        <v>0.4810548533</v>
      </c>
      <c r="Q261" s="66">
        <v>0.1419</v>
      </c>
      <c r="R261" s="66">
        <v>40.91</v>
      </c>
      <c r="S261" s="73">
        <f t="shared" si="6"/>
        <v>0.9746267509</v>
      </c>
      <c r="T261" s="66">
        <v>0.24</v>
      </c>
      <c r="U261" s="66">
        <v>0.57</v>
      </c>
      <c r="V261" s="73">
        <f t="shared" si="7"/>
        <v>0.4116337149</v>
      </c>
      <c r="W261" s="66">
        <v>0.0452</v>
      </c>
      <c r="X261" s="66">
        <v>42.86</v>
      </c>
      <c r="Y261" s="73">
        <f t="shared" si="8"/>
        <v>1.141298459</v>
      </c>
      <c r="Z261" s="66">
        <v>1.05</v>
      </c>
      <c r="AA261" s="66">
        <v>2.26</v>
      </c>
      <c r="AB261" s="73">
        <f t="shared" si="9"/>
        <v>1.244141957</v>
      </c>
      <c r="AC261" s="66">
        <v>0.1806</v>
      </c>
      <c r="AD261" s="66">
        <v>46.43</v>
      </c>
      <c r="AE261" s="73">
        <f t="shared" si="10"/>
        <v>1.324417682</v>
      </c>
      <c r="AF261" s="66">
        <v>0.97</v>
      </c>
      <c r="AG261" s="66">
        <v>3.56</v>
      </c>
      <c r="AH261" s="73">
        <f t="shared" si="11"/>
        <v>0.7130521115</v>
      </c>
      <c r="AI261" s="66">
        <v>0.2839</v>
      </c>
      <c r="AJ261" s="66">
        <v>27.27</v>
      </c>
      <c r="AK261" s="73">
        <f t="shared" si="12"/>
        <v>0.8749929493</v>
      </c>
      <c r="AL261" s="65"/>
      <c r="AM261" s="65"/>
      <c r="AN261" s="65"/>
      <c r="AO261" s="65"/>
      <c r="AP261" s="65"/>
      <c r="AQ261" s="65"/>
      <c r="AR261" s="65"/>
      <c r="AS261" s="68"/>
      <c r="AT261" s="69"/>
    </row>
    <row r="262">
      <c r="A262" s="70" t="str">
        <f t="shared" si="1"/>
        <v>Rim Scorer</v>
      </c>
      <c r="B262" s="71" t="s">
        <v>1717</v>
      </c>
      <c r="C262" s="71" t="str">
        <f t="shared" si="2"/>
        <v>Mitchell Robinson</v>
      </c>
      <c r="D262" s="71" t="s">
        <v>1431</v>
      </c>
      <c r="E262" s="66">
        <v>0.9474</v>
      </c>
      <c r="F262" s="66">
        <v>1.08</v>
      </c>
      <c r="G262" s="66">
        <v>0.0</v>
      </c>
      <c r="H262" s="66">
        <v>4.37</v>
      </c>
      <c r="I262" s="66">
        <v>7.41</v>
      </c>
      <c r="J262" s="73">
        <f t="shared" si="3"/>
        <v>1.428602384</v>
      </c>
      <c r="K262" s="66">
        <v>0.9474</v>
      </c>
      <c r="L262" s="66">
        <v>58.89</v>
      </c>
      <c r="M262" s="73">
        <f t="shared" si="4"/>
        <v>0.9040768076</v>
      </c>
      <c r="N262" s="66">
        <v>0.16</v>
      </c>
      <c r="O262" s="66">
        <v>0.41</v>
      </c>
      <c r="P262" s="73">
        <f t="shared" si="5"/>
        <v>0.1108047696</v>
      </c>
      <c r="Q262" s="66">
        <v>0.0526</v>
      </c>
      <c r="R262" s="66">
        <v>40.0</v>
      </c>
      <c r="S262" s="73">
        <f t="shared" si="6"/>
        <v>0.9529472021</v>
      </c>
      <c r="T262" s="66">
        <v>0.0</v>
      </c>
      <c r="U262" s="66">
        <v>0.0</v>
      </c>
      <c r="V262" s="73">
        <f t="shared" si="7"/>
        <v>0</v>
      </c>
      <c r="W262" s="66">
        <v>0.0</v>
      </c>
      <c r="X262" s="66">
        <v>0.0</v>
      </c>
      <c r="Y262" s="73">
        <f t="shared" si="8"/>
        <v>0</v>
      </c>
      <c r="Z262" s="66">
        <v>0.0</v>
      </c>
      <c r="AA262" s="66">
        <v>0.0</v>
      </c>
      <c r="AB262" s="73">
        <f t="shared" si="9"/>
        <v>0</v>
      </c>
      <c r="AC262" s="66">
        <v>0.0</v>
      </c>
      <c r="AD262" s="66">
        <v>0.0</v>
      </c>
      <c r="AE262" s="73">
        <f t="shared" si="10"/>
        <v>0</v>
      </c>
      <c r="AF262" s="66">
        <v>0.0</v>
      </c>
      <c r="AG262" s="66">
        <v>0.0</v>
      </c>
      <c r="AH262" s="73">
        <f t="shared" si="11"/>
        <v>0</v>
      </c>
      <c r="AI262" s="66">
        <v>0.0</v>
      </c>
      <c r="AJ262" s="66">
        <v>0.0</v>
      </c>
      <c r="AK262" s="73">
        <f t="shared" si="12"/>
        <v>0</v>
      </c>
      <c r="AL262" s="65"/>
      <c r="AM262" s="65"/>
      <c r="AN262" s="65"/>
      <c r="AO262" s="65"/>
      <c r="AP262" s="65"/>
      <c r="AQ262" s="65"/>
      <c r="AR262" s="65"/>
      <c r="AS262" s="68"/>
      <c r="AT262" s="69"/>
    </row>
    <row r="263">
      <c r="A263" s="70" t="str">
        <f t="shared" si="1"/>
        <v>PU 3PT</v>
      </c>
      <c r="B263" s="71" t="s">
        <v>1718</v>
      </c>
      <c r="C263" s="71" t="str">
        <f t="shared" si="2"/>
        <v>Marcus Morris Sr.</v>
      </c>
      <c r="D263" s="71" t="s">
        <v>1455</v>
      </c>
      <c r="E263" s="66">
        <v>0.5641</v>
      </c>
      <c r="F263" s="66">
        <v>11.54</v>
      </c>
      <c r="G263" s="66">
        <v>25.48</v>
      </c>
      <c r="H263" s="66">
        <v>1.13</v>
      </c>
      <c r="I263" s="66">
        <v>1.94</v>
      </c>
      <c r="J263" s="73">
        <f t="shared" si="3"/>
        <v>0.3740200572</v>
      </c>
      <c r="K263" s="66">
        <v>0.1231</v>
      </c>
      <c r="L263" s="66">
        <v>58.33</v>
      </c>
      <c r="M263" s="73">
        <f t="shared" si="4"/>
        <v>0.8954797111</v>
      </c>
      <c r="N263" s="66">
        <v>1.46</v>
      </c>
      <c r="O263" s="66">
        <v>3.24</v>
      </c>
      <c r="P263" s="73">
        <f t="shared" si="5"/>
        <v>0.8756279352</v>
      </c>
      <c r="Q263" s="66">
        <v>0.2051</v>
      </c>
      <c r="R263" s="66">
        <v>45.0</v>
      </c>
      <c r="S263" s="73">
        <f t="shared" si="6"/>
        <v>1.072065602</v>
      </c>
      <c r="T263" s="66">
        <v>1.62</v>
      </c>
      <c r="U263" s="66">
        <v>3.64</v>
      </c>
      <c r="V263" s="73">
        <f t="shared" si="7"/>
        <v>2.62867846</v>
      </c>
      <c r="W263" s="66">
        <v>0.2308</v>
      </c>
      <c r="X263" s="66">
        <v>44.44</v>
      </c>
      <c r="Y263" s="73">
        <f t="shared" si="8"/>
        <v>1.183371524</v>
      </c>
      <c r="Z263" s="66">
        <v>0.73</v>
      </c>
      <c r="AA263" s="66">
        <v>2.02</v>
      </c>
      <c r="AB263" s="73">
        <f t="shared" si="9"/>
        <v>1.112020688</v>
      </c>
      <c r="AC263" s="66">
        <v>0.1282</v>
      </c>
      <c r="AD263" s="66">
        <v>36.0</v>
      </c>
      <c r="AE263" s="73">
        <f t="shared" si="10"/>
        <v>1.026901498</v>
      </c>
      <c r="AF263" s="66">
        <v>2.02</v>
      </c>
      <c r="AG263" s="66">
        <v>4.94</v>
      </c>
      <c r="AH263" s="73">
        <f t="shared" si="11"/>
        <v>0.9894599524</v>
      </c>
      <c r="AI263" s="66">
        <v>0.3128</v>
      </c>
      <c r="AJ263" s="66">
        <v>40.98</v>
      </c>
      <c r="AK263" s="73">
        <f t="shared" si="12"/>
        <v>1.314895895</v>
      </c>
      <c r="AL263" s="65"/>
      <c r="AM263" s="65"/>
      <c r="AN263" s="65"/>
      <c r="AO263" s="65"/>
      <c r="AP263" s="65"/>
      <c r="AQ263" s="65"/>
      <c r="AR263" s="65"/>
      <c r="AS263" s="68"/>
      <c r="AT263" s="69"/>
    </row>
    <row r="264">
      <c r="A264" s="70" t="str">
        <f t="shared" si="1"/>
        <v>Rim Scorer</v>
      </c>
      <c r="B264" s="71" t="s">
        <v>1719</v>
      </c>
      <c r="C264" s="71" t="str">
        <f t="shared" si="2"/>
        <v>Moses Moody</v>
      </c>
      <c r="D264" s="71" t="s">
        <v>1500</v>
      </c>
      <c r="E264" s="66">
        <v>0.6802</v>
      </c>
      <c r="F264" s="66">
        <v>6.12</v>
      </c>
      <c r="G264" s="66">
        <v>25.57</v>
      </c>
      <c r="H264" s="66">
        <v>2.63</v>
      </c>
      <c r="I264" s="66">
        <v>3.58</v>
      </c>
      <c r="J264" s="73">
        <f t="shared" si="3"/>
        <v>0.6902019613</v>
      </c>
      <c r="K264" s="66">
        <v>0.2027</v>
      </c>
      <c r="L264" s="66">
        <v>73.33</v>
      </c>
      <c r="M264" s="73">
        <f t="shared" si="4"/>
        <v>1.125759081</v>
      </c>
      <c r="N264" s="66">
        <v>2.47</v>
      </c>
      <c r="O264" s="66">
        <v>4.69</v>
      </c>
      <c r="P264" s="73">
        <f t="shared" si="5"/>
        <v>1.267498462</v>
      </c>
      <c r="Q264" s="66">
        <v>0.2658</v>
      </c>
      <c r="R264" s="66">
        <v>52.54</v>
      </c>
      <c r="S264" s="73">
        <f t="shared" si="6"/>
        <v>1.25169615</v>
      </c>
      <c r="T264" s="66">
        <v>0.4</v>
      </c>
      <c r="U264" s="66">
        <v>0.95</v>
      </c>
      <c r="V264" s="73">
        <f t="shared" si="7"/>
        <v>0.6860561915</v>
      </c>
      <c r="W264" s="66">
        <v>0.0541</v>
      </c>
      <c r="X264" s="66">
        <v>41.67</v>
      </c>
      <c r="Y264" s="73">
        <f t="shared" si="8"/>
        <v>1.109610518</v>
      </c>
      <c r="Z264" s="66">
        <v>0.64</v>
      </c>
      <c r="AA264" s="66">
        <v>2.31</v>
      </c>
      <c r="AB264" s="73">
        <f t="shared" si="9"/>
        <v>1.271667222</v>
      </c>
      <c r="AC264" s="66">
        <v>0.1306</v>
      </c>
      <c r="AD264" s="66">
        <v>27.59</v>
      </c>
      <c r="AE264" s="73">
        <f t="shared" si="10"/>
        <v>0.7870058982</v>
      </c>
      <c r="AF264" s="66">
        <v>2.39</v>
      </c>
      <c r="AG264" s="66">
        <v>6.13</v>
      </c>
      <c r="AH264" s="73">
        <f t="shared" si="11"/>
        <v>1.227811641</v>
      </c>
      <c r="AI264" s="66">
        <v>0.3468</v>
      </c>
      <c r="AJ264" s="66">
        <v>38.96</v>
      </c>
      <c r="AK264" s="73">
        <f t="shared" si="12"/>
        <v>1.250081603</v>
      </c>
      <c r="AL264" s="65"/>
      <c r="AM264" s="65"/>
      <c r="AN264" s="65"/>
      <c r="AO264" s="65"/>
      <c r="AP264" s="65"/>
      <c r="AQ264" s="65"/>
      <c r="AR264" s="65"/>
      <c r="AS264" s="68"/>
      <c r="AT264" s="69"/>
    </row>
    <row r="265">
      <c r="A265" s="70" t="str">
        <f t="shared" si="1"/>
        <v>Mid Range Weirdo</v>
      </c>
      <c r="B265" s="71" t="s">
        <v>1720</v>
      </c>
      <c r="C265" s="71" t="str">
        <f t="shared" si="2"/>
        <v>Marcus Smart</v>
      </c>
      <c r="D265" s="71" t="s">
        <v>1486</v>
      </c>
      <c r="E265" s="66">
        <v>0.6878</v>
      </c>
      <c r="F265" s="66">
        <v>7.9</v>
      </c>
      <c r="G265" s="66">
        <v>25.95</v>
      </c>
      <c r="H265" s="66">
        <v>1.5</v>
      </c>
      <c r="I265" s="66">
        <v>2.29</v>
      </c>
      <c r="J265" s="73">
        <f t="shared" si="3"/>
        <v>0.4414979026</v>
      </c>
      <c r="K265" s="66">
        <v>0.1224</v>
      </c>
      <c r="L265" s="66">
        <v>65.52</v>
      </c>
      <c r="M265" s="73">
        <f t="shared" si="4"/>
        <v>1.005860289</v>
      </c>
      <c r="N265" s="66">
        <v>2.76</v>
      </c>
      <c r="O265" s="66">
        <v>4.89</v>
      </c>
      <c r="P265" s="73">
        <f t="shared" si="5"/>
        <v>1.321549569</v>
      </c>
      <c r="Q265" s="66">
        <v>0.2616</v>
      </c>
      <c r="R265" s="66">
        <v>56.45</v>
      </c>
      <c r="S265" s="73">
        <f t="shared" si="6"/>
        <v>1.344846739</v>
      </c>
      <c r="T265" s="66">
        <v>0.47</v>
      </c>
      <c r="U265" s="66">
        <v>0.95</v>
      </c>
      <c r="V265" s="73">
        <f t="shared" si="7"/>
        <v>0.6860561915</v>
      </c>
      <c r="W265" s="66">
        <v>0.0506</v>
      </c>
      <c r="X265" s="66">
        <v>50.0</v>
      </c>
      <c r="Y265" s="73">
        <f t="shared" si="8"/>
        <v>1.331426107</v>
      </c>
      <c r="Z265" s="66">
        <v>0.87</v>
      </c>
      <c r="AA265" s="66">
        <v>2.6</v>
      </c>
      <c r="AB265" s="73">
        <f t="shared" si="9"/>
        <v>1.431313756</v>
      </c>
      <c r="AC265" s="66">
        <v>0.1392</v>
      </c>
      <c r="AD265" s="66">
        <v>33.33</v>
      </c>
      <c r="AE265" s="73">
        <f t="shared" si="10"/>
        <v>0.9507396371</v>
      </c>
      <c r="AF265" s="66">
        <v>2.44</v>
      </c>
      <c r="AG265" s="66">
        <v>7.97</v>
      </c>
      <c r="AH265" s="73">
        <f t="shared" si="11"/>
        <v>1.596355429</v>
      </c>
      <c r="AI265" s="66">
        <v>0.4262</v>
      </c>
      <c r="AJ265" s="66">
        <v>30.69</v>
      </c>
      <c r="AK265" s="73">
        <f t="shared" si="12"/>
        <v>0.9847280387</v>
      </c>
      <c r="AL265" s="65"/>
      <c r="AM265" s="65"/>
      <c r="AN265" s="65"/>
      <c r="AO265" s="65"/>
      <c r="AP265" s="65"/>
      <c r="AQ265" s="65"/>
      <c r="AR265" s="65"/>
      <c r="AS265" s="68"/>
      <c r="AT265" s="69"/>
    </row>
    <row r="266">
      <c r="A266" s="70" t="str">
        <f t="shared" si="1"/>
        <v>Rim Scorer</v>
      </c>
      <c r="B266" s="71" t="s">
        <v>1721</v>
      </c>
      <c r="C266" s="71" t="str">
        <f t="shared" si="2"/>
        <v>Wendell Carter Jr.</v>
      </c>
      <c r="D266" s="71" t="s">
        <v>1433</v>
      </c>
      <c r="E266" s="66">
        <v>0.779</v>
      </c>
      <c r="F266" s="66">
        <v>4.42</v>
      </c>
      <c r="G266" s="66">
        <v>25.3</v>
      </c>
      <c r="H266" s="66">
        <v>4.47</v>
      </c>
      <c r="I266" s="66">
        <v>6.21</v>
      </c>
      <c r="J266" s="73">
        <f t="shared" si="3"/>
        <v>1.197249771</v>
      </c>
      <c r="K266" s="66">
        <v>0.4144</v>
      </c>
      <c r="L266" s="66">
        <v>72.0</v>
      </c>
      <c r="M266" s="73">
        <f t="shared" si="4"/>
        <v>1.105340977</v>
      </c>
      <c r="N266" s="66">
        <v>0.58</v>
      </c>
      <c r="O266" s="66">
        <v>2.4</v>
      </c>
      <c r="P266" s="73">
        <f t="shared" si="5"/>
        <v>0.6486132854</v>
      </c>
      <c r="Q266" s="66">
        <v>0.1602</v>
      </c>
      <c r="R266" s="66">
        <v>24.14</v>
      </c>
      <c r="S266" s="73">
        <f t="shared" si="6"/>
        <v>0.5751036364</v>
      </c>
      <c r="T266" s="66">
        <v>0.41</v>
      </c>
      <c r="U266" s="66">
        <v>0.91</v>
      </c>
      <c r="V266" s="73">
        <f t="shared" si="7"/>
        <v>0.657169615</v>
      </c>
      <c r="W266" s="66">
        <v>0.0608</v>
      </c>
      <c r="X266" s="66">
        <v>45.45</v>
      </c>
      <c r="Y266" s="73">
        <f t="shared" si="8"/>
        <v>1.210266331</v>
      </c>
      <c r="Z266" s="66">
        <v>0.83</v>
      </c>
      <c r="AA266" s="66">
        <v>1.9</v>
      </c>
      <c r="AB266" s="73">
        <f t="shared" si="9"/>
        <v>1.045960053</v>
      </c>
      <c r="AC266" s="66">
        <v>0.1271</v>
      </c>
      <c r="AD266" s="66">
        <v>43.48</v>
      </c>
      <c r="AE266" s="73">
        <f t="shared" si="10"/>
        <v>1.240268809</v>
      </c>
      <c r="AF266" s="66">
        <v>1.41</v>
      </c>
      <c r="AG266" s="66">
        <v>3.56</v>
      </c>
      <c r="AH266" s="73">
        <f t="shared" si="11"/>
        <v>0.7130521115</v>
      </c>
      <c r="AI266" s="66">
        <v>0.2376</v>
      </c>
      <c r="AJ266" s="66">
        <v>39.53</v>
      </c>
      <c r="AK266" s="73">
        <f t="shared" si="12"/>
        <v>1.268370784</v>
      </c>
      <c r="AL266" s="65"/>
      <c r="AM266" s="65"/>
      <c r="AN266" s="65"/>
      <c r="AO266" s="65"/>
      <c r="AP266" s="65"/>
      <c r="AQ266" s="65"/>
      <c r="AR266" s="65"/>
      <c r="AS266" s="68"/>
      <c r="AT266" s="69"/>
    </row>
    <row r="267">
      <c r="A267" s="70" t="str">
        <f t="shared" si="1"/>
        <v>Rim Scorer</v>
      </c>
      <c r="B267" s="71" t="s">
        <v>1722</v>
      </c>
      <c r="C267" s="71" t="str">
        <f t="shared" si="2"/>
        <v>Day'Ron Sharpe</v>
      </c>
      <c r="D267" s="71" t="s">
        <v>1443</v>
      </c>
      <c r="E267" s="66">
        <v>0.7824</v>
      </c>
      <c r="F267" s="66">
        <v>2.65</v>
      </c>
      <c r="G267" s="66">
        <v>24.87</v>
      </c>
      <c r="H267" s="66">
        <v>8.12</v>
      </c>
      <c r="I267" s="66">
        <v>12.06</v>
      </c>
      <c r="J267" s="73">
        <f t="shared" si="3"/>
        <v>2.325093758</v>
      </c>
      <c r="K267" s="66">
        <v>0.7461</v>
      </c>
      <c r="L267" s="66">
        <v>67.36</v>
      </c>
      <c r="M267" s="73">
        <f t="shared" si="4"/>
        <v>1.034107892</v>
      </c>
      <c r="N267" s="66">
        <v>1.09</v>
      </c>
      <c r="O267" s="66">
        <v>3.35</v>
      </c>
      <c r="P267" s="73">
        <f t="shared" si="5"/>
        <v>0.9053560441</v>
      </c>
      <c r="Q267" s="66">
        <v>0.2073</v>
      </c>
      <c r="R267" s="66">
        <v>32.5</v>
      </c>
      <c r="S267" s="73">
        <f t="shared" si="6"/>
        <v>0.7742696017</v>
      </c>
      <c r="T267" s="66">
        <v>0.0</v>
      </c>
      <c r="U267" s="66">
        <v>0.17</v>
      </c>
      <c r="V267" s="73">
        <f t="shared" si="7"/>
        <v>0.1227679501</v>
      </c>
      <c r="W267" s="66">
        <v>0.0104</v>
      </c>
      <c r="X267" s="66">
        <v>0.0</v>
      </c>
      <c r="Y267" s="73">
        <f t="shared" si="8"/>
        <v>0</v>
      </c>
      <c r="Z267" s="66">
        <v>0.08</v>
      </c>
      <c r="AA267" s="66">
        <v>0.17</v>
      </c>
      <c r="AB267" s="73">
        <f t="shared" si="9"/>
        <v>0.09358589945</v>
      </c>
      <c r="AC267" s="66">
        <v>0.0104</v>
      </c>
      <c r="AD267" s="66">
        <v>50.0</v>
      </c>
      <c r="AE267" s="73">
        <f t="shared" si="10"/>
        <v>1.426252081</v>
      </c>
      <c r="AF267" s="66">
        <v>0.0</v>
      </c>
      <c r="AG267" s="66">
        <v>0.42</v>
      </c>
      <c r="AH267" s="73">
        <f t="shared" si="11"/>
        <v>0.08412412551</v>
      </c>
      <c r="AI267" s="66">
        <v>0.0259</v>
      </c>
      <c r="AJ267" s="66">
        <v>0.0</v>
      </c>
      <c r="AK267" s="73">
        <f t="shared" si="12"/>
        <v>0</v>
      </c>
      <c r="AL267" s="65"/>
      <c r="AM267" s="65"/>
      <c r="AN267" s="65"/>
      <c r="AO267" s="65"/>
      <c r="AP267" s="65"/>
      <c r="AQ267" s="65"/>
      <c r="AR267" s="65"/>
      <c r="AS267" s="68"/>
      <c r="AT267" s="69"/>
    </row>
    <row r="268">
      <c r="A268" s="70" t="str">
        <f t="shared" si="1"/>
        <v>Rim Scorer</v>
      </c>
      <c r="B268" s="71" t="s">
        <v>1723</v>
      </c>
      <c r="C268" s="71" t="str">
        <f t="shared" si="2"/>
        <v>Draymond Green</v>
      </c>
      <c r="D268" s="71" t="s">
        <v>1500</v>
      </c>
      <c r="E268" s="66">
        <v>0.7467</v>
      </c>
      <c r="F268" s="66">
        <v>4.25</v>
      </c>
      <c r="G268" s="66">
        <v>25.33</v>
      </c>
      <c r="H268" s="66">
        <v>2.67</v>
      </c>
      <c r="I268" s="66">
        <v>4.2</v>
      </c>
      <c r="J268" s="73">
        <f t="shared" si="3"/>
        <v>0.8097341445</v>
      </c>
      <c r="K268" s="66">
        <v>0.3467</v>
      </c>
      <c r="L268" s="66">
        <v>63.46</v>
      </c>
      <c r="M268" s="73">
        <f t="shared" si="4"/>
        <v>0.9742352557</v>
      </c>
      <c r="N268" s="66">
        <v>0.97</v>
      </c>
      <c r="O268" s="66">
        <v>2.67</v>
      </c>
      <c r="P268" s="73">
        <f t="shared" si="5"/>
        <v>0.72158228</v>
      </c>
      <c r="Q268" s="66">
        <v>0.22</v>
      </c>
      <c r="R268" s="66">
        <v>36.36</v>
      </c>
      <c r="S268" s="73">
        <f t="shared" si="6"/>
        <v>0.8662290067</v>
      </c>
      <c r="T268" s="66">
        <v>0.16</v>
      </c>
      <c r="U268" s="66">
        <v>0.4</v>
      </c>
      <c r="V268" s="73">
        <f t="shared" si="7"/>
        <v>0.2888657648</v>
      </c>
      <c r="W268" s="66">
        <v>0.0333</v>
      </c>
      <c r="X268" s="66">
        <v>40.0</v>
      </c>
      <c r="Y268" s="73">
        <f t="shared" si="8"/>
        <v>1.065140886</v>
      </c>
      <c r="Z268" s="66">
        <v>0.73</v>
      </c>
      <c r="AA268" s="66">
        <v>1.62</v>
      </c>
      <c r="AB268" s="73">
        <f t="shared" si="9"/>
        <v>0.8918185712</v>
      </c>
      <c r="AC268" s="66">
        <v>0.1333</v>
      </c>
      <c r="AD268" s="66">
        <v>45.0</v>
      </c>
      <c r="AE268" s="73">
        <f t="shared" si="10"/>
        <v>1.283626873</v>
      </c>
      <c r="AF268" s="66">
        <v>1.29</v>
      </c>
      <c r="AG268" s="66">
        <v>3.23</v>
      </c>
      <c r="AH268" s="73">
        <f t="shared" si="11"/>
        <v>0.6469545843</v>
      </c>
      <c r="AI268" s="66">
        <v>0.2667</v>
      </c>
      <c r="AJ268" s="66">
        <v>40.0</v>
      </c>
      <c r="AK268" s="73">
        <f t="shared" si="12"/>
        <v>1.283451337</v>
      </c>
      <c r="AL268" s="65"/>
      <c r="AM268" s="65"/>
      <c r="AN268" s="65"/>
      <c r="AO268" s="65"/>
      <c r="AP268" s="65"/>
      <c r="AQ268" s="65"/>
      <c r="AR268" s="65"/>
      <c r="AS268" s="68"/>
      <c r="AT268" s="69"/>
    </row>
    <row r="269">
      <c r="A269" s="70" t="str">
        <f t="shared" si="1"/>
        <v>Rim Scorer</v>
      </c>
      <c r="B269" s="71" t="s">
        <v>1724</v>
      </c>
      <c r="C269" s="71" t="str">
        <f t="shared" si="2"/>
        <v>Keita Bates-Diop</v>
      </c>
      <c r="D269" s="71" t="s">
        <v>1469</v>
      </c>
      <c r="E269" s="66">
        <v>0.8523</v>
      </c>
      <c r="F269" s="66">
        <v>3.35</v>
      </c>
      <c r="G269" s="66">
        <v>24.42</v>
      </c>
      <c r="H269" s="66">
        <v>2.97</v>
      </c>
      <c r="I269" s="66">
        <v>5.35</v>
      </c>
      <c r="J269" s="73">
        <f t="shared" si="3"/>
        <v>1.031447065</v>
      </c>
      <c r="K269" s="66">
        <v>0.4228</v>
      </c>
      <c r="L269" s="66">
        <v>55.56</v>
      </c>
      <c r="M269" s="73">
        <f t="shared" si="4"/>
        <v>0.8529547874</v>
      </c>
      <c r="N269" s="66">
        <v>0.68</v>
      </c>
      <c r="O269" s="66">
        <v>1.78</v>
      </c>
      <c r="P269" s="73">
        <f t="shared" si="5"/>
        <v>0.4810548533</v>
      </c>
      <c r="Q269" s="66">
        <v>0.1409</v>
      </c>
      <c r="R269" s="66">
        <v>38.1</v>
      </c>
      <c r="S269" s="73">
        <f t="shared" si="6"/>
        <v>0.90768221</v>
      </c>
      <c r="T269" s="66">
        <v>0.0</v>
      </c>
      <c r="U269" s="66">
        <v>0.08</v>
      </c>
      <c r="V269" s="73">
        <f t="shared" si="7"/>
        <v>0.05777315297</v>
      </c>
      <c r="W269" s="66">
        <v>0.0067</v>
      </c>
      <c r="X269" s="66">
        <v>0.0</v>
      </c>
      <c r="Y269" s="73">
        <f t="shared" si="8"/>
        <v>0</v>
      </c>
      <c r="Z269" s="66">
        <v>1.1</v>
      </c>
      <c r="AA269" s="66">
        <v>3.4</v>
      </c>
      <c r="AB269" s="73">
        <f t="shared" si="9"/>
        <v>1.871717989</v>
      </c>
      <c r="AC269" s="66">
        <v>0.2685</v>
      </c>
      <c r="AD269" s="66">
        <v>32.5</v>
      </c>
      <c r="AE269" s="73">
        <f t="shared" si="10"/>
        <v>0.9270638525</v>
      </c>
      <c r="AF269" s="66">
        <v>0.59</v>
      </c>
      <c r="AG269" s="66">
        <v>2.04</v>
      </c>
      <c r="AH269" s="73">
        <f t="shared" si="11"/>
        <v>0.4086028953</v>
      </c>
      <c r="AI269" s="66">
        <v>0.1611</v>
      </c>
      <c r="AJ269" s="66">
        <v>29.17</v>
      </c>
      <c r="AK269" s="73">
        <f t="shared" si="12"/>
        <v>0.9359568879</v>
      </c>
      <c r="AL269" s="65"/>
      <c r="AM269" s="65"/>
      <c r="AN269" s="65"/>
      <c r="AO269" s="65"/>
      <c r="AP269" s="65"/>
      <c r="AQ269" s="65"/>
      <c r="AR269" s="65"/>
      <c r="AS269" s="68"/>
      <c r="AT269" s="69"/>
    </row>
    <row r="270">
      <c r="A270" s="70" t="str">
        <f t="shared" si="1"/>
        <v>Rim Scorer</v>
      </c>
      <c r="B270" s="71" t="s">
        <v>1725</v>
      </c>
      <c r="C270" s="71" t="str">
        <f t="shared" si="2"/>
        <v>Amir Coffey</v>
      </c>
      <c r="D270" s="71" t="s">
        <v>1490</v>
      </c>
      <c r="E270" s="66">
        <v>0.7402</v>
      </c>
      <c r="F270" s="66">
        <v>5.76</v>
      </c>
      <c r="G270" s="66">
        <v>24.5</v>
      </c>
      <c r="H270" s="66">
        <v>2.22</v>
      </c>
      <c r="I270" s="66">
        <v>2.72</v>
      </c>
      <c r="J270" s="73">
        <f t="shared" si="3"/>
        <v>0.5243992555</v>
      </c>
      <c r="K270" s="66">
        <v>0.2598</v>
      </c>
      <c r="L270" s="66">
        <v>81.82</v>
      </c>
      <c r="M270" s="73">
        <f t="shared" si="4"/>
        <v>1.256097205</v>
      </c>
      <c r="N270" s="66">
        <v>1.32</v>
      </c>
      <c r="O270" s="66">
        <v>2.22</v>
      </c>
      <c r="P270" s="73">
        <f t="shared" si="5"/>
        <v>0.599967289</v>
      </c>
      <c r="Q270" s="66">
        <v>0.2126</v>
      </c>
      <c r="R270" s="66">
        <v>59.26</v>
      </c>
      <c r="S270" s="73">
        <f t="shared" si="6"/>
        <v>1.41179128</v>
      </c>
      <c r="T270" s="66">
        <v>0.25</v>
      </c>
      <c r="U270" s="66">
        <v>0.49</v>
      </c>
      <c r="V270" s="73">
        <f t="shared" si="7"/>
        <v>0.3538605619</v>
      </c>
      <c r="W270" s="66">
        <v>0.0472</v>
      </c>
      <c r="X270" s="66">
        <v>50.0</v>
      </c>
      <c r="Y270" s="73">
        <f t="shared" si="8"/>
        <v>1.331426107</v>
      </c>
      <c r="Z270" s="66">
        <v>1.4</v>
      </c>
      <c r="AA270" s="66">
        <v>3.29</v>
      </c>
      <c r="AB270" s="73">
        <f t="shared" si="9"/>
        <v>1.811162407</v>
      </c>
      <c r="AC270" s="66">
        <v>0.315</v>
      </c>
      <c r="AD270" s="66">
        <v>42.5</v>
      </c>
      <c r="AE270" s="73">
        <f t="shared" si="10"/>
        <v>1.212314269</v>
      </c>
      <c r="AF270" s="66">
        <v>0.74</v>
      </c>
      <c r="AG270" s="66">
        <v>1.73</v>
      </c>
      <c r="AH270" s="73">
        <f t="shared" si="11"/>
        <v>0.3465112789</v>
      </c>
      <c r="AI270" s="66">
        <v>0.1654</v>
      </c>
      <c r="AJ270" s="66">
        <v>42.86</v>
      </c>
      <c r="AK270" s="73">
        <f t="shared" si="12"/>
        <v>1.375218108</v>
      </c>
      <c r="AL270" s="65"/>
      <c r="AM270" s="65"/>
      <c r="AN270" s="65"/>
      <c r="AO270" s="65"/>
      <c r="AP270" s="65"/>
      <c r="AQ270" s="65"/>
      <c r="AR270" s="65"/>
      <c r="AS270" s="68"/>
      <c r="AT270" s="69"/>
    </row>
    <row r="271">
      <c r="A271" s="70" t="str">
        <f t="shared" si="1"/>
        <v>Rim Scorer</v>
      </c>
      <c r="B271" s="71" t="s">
        <v>1726</v>
      </c>
      <c r="C271" s="71" t="str">
        <f t="shared" si="2"/>
        <v>Torrey Craig</v>
      </c>
      <c r="D271" s="71" t="s">
        <v>1428</v>
      </c>
      <c r="E271" s="66">
        <v>0.8194</v>
      </c>
      <c r="F271" s="66">
        <v>4.92</v>
      </c>
      <c r="G271" s="66">
        <v>24.61</v>
      </c>
      <c r="H271" s="66">
        <v>2.08</v>
      </c>
      <c r="I271" s="66">
        <v>3.29</v>
      </c>
      <c r="J271" s="73">
        <f t="shared" si="3"/>
        <v>0.6342917465</v>
      </c>
      <c r="K271" s="66">
        <v>0.2639</v>
      </c>
      <c r="L271" s="66">
        <v>63.16</v>
      </c>
      <c r="M271" s="73">
        <f t="shared" si="4"/>
        <v>0.9696296683</v>
      </c>
      <c r="N271" s="66">
        <v>0.43</v>
      </c>
      <c r="O271" s="66">
        <v>1.65</v>
      </c>
      <c r="P271" s="73">
        <f t="shared" si="5"/>
        <v>0.4459216337</v>
      </c>
      <c r="Q271" s="66">
        <v>0.1319</v>
      </c>
      <c r="R271" s="66">
        <v>26.32</v>
      </c>
      <c r="S271" s="73">
        <f t="shared" si="6"/>
        <v>0.627039259</v>
      </c>
      <c r="T271" s="66">
        <v>0.17</v>
      </c>
      <c r="U271" s="66">
        <v>0.61</v>
      </c>
      <c r="V271" s="73">
        <f t="shared" si="7"/>
        <v>0.4405202914</v>
      </c>
      <c r="W271" s="66">
        <v>0.0486</v>
      </c>
      <c r="X271" s="66">
        <v>28.57</v>
      </c>
      <c r="Y271" s="73">
        <f t="shared" si="8"/>
        <v>0.7607768775</v>
      </c>
      <c r="Z271" s="66">
        <v>1.04</v>
      </c>
      <c r="AA271" s="66">
        <v>3.29</v>
      </c>
      <c r="AB271" s="73">
        <f t="shared" si="9"/>
        <v>1.811162407</v>
      </c>
      <c r="AC271" s="66">
        <v>0.2639</v>
      </c>
      <c r="AD271" s="66">
        <v>31.58</v>
      </c>
      <c r="AE271" s="73">
        <f t="shared" si="10"/>
        <v>0.9008208142</v>
      </c>
      <c r="AF271" s="66">
        <v>1.56</v>
      </c>
      <c r="AG271" s="66">
        <v>3.64</v>
      </c>
      <c r="AH271" s="73">
        <f t="shared" si="11"/>
        <v>0.7290757544</v>
      </c>
      <c r="AI271" s="66">
        <v>0.2917</v>
      </c>
      <c r="AJ271" s="66">
        <v>42.86</v>
      </c>
      <c r="AK271" s="73">
        <f t="shared" si="12"/>
        <v>1.375218108</v>
      </c>
      <c r="AL271" s="65"/>
      <c r="AM271" s="65"/>
      <c r="AN271" s="65"/>
      <c r="AO271" s="65"/>
      <c r="AP271" s="65"/>
      <c r="AQ271" s="65"/>
      <c r="AR271" s="65"/>
      <c r="AS271" s="68"/>
      <c r="AT271" s="69"/>
    </row>
    <row r="272">
      <c r="A272" s="70" t="str">
        <f t="shared" si="1"/>
        <v>Rim Scorer</v>
      </c>
      <c r="B272" s="71" t="s">
        <v>1727</v>
      </c>
      <c r="C272" s="71" t="str">
        <f t="shared" si="2"/>
        <v>Jarred Vanderbilt</v>
      </c>
      <c r="D272" s="71" t="s">
        <v>1441</v>
      </c>
      <c r="E272" s="66">
        <v>0.8509</v>
      </c>
      <c r="F272" s="66">
        <v>2.74</v>
      </c>
      <c r="G272" s="66">
        <v>25.19</v>
      </c>
      <c r="H272" s="66">
        <v>3.88</v>
      </c>
      <c r="I272" s="66">
        <v>5.78</v>
      </c>
      <c r="J272" s="73">
        <f t="shared" si="3"/>
        <v>1.114348418</v>
      </c>
      <c r="K272" s="66">
        <v>0.614</v>
      </c>
      <c r="L272" s="66">
        <v>67.14</v>
      </c>
      <c r="M272" s="73">
        <f t="shared" si="4"/>
        <v>1.030730461</v>
      </c>
      <c r="N272" s="66">
        <v>0.33</v>
      </c>
      <c r="O272" s="66">
        <v>1.4</v>
      </c>
      <c r="P272" s="73">
        <f t="shared" si="5"/>
        <v>0.3783577498</v>
      </c>
      <c r="Q272" s="66">
        <v>0.1491</v>
      </c>
      <c r="R272" s="66">
        <v>23.53</v>
      </c>
      <c r="S272" s="73">
        <f t="shared" si="6"/>
        <v>0.5605711916</v>
      </c>
      <c r="T272" s="66">
        <v>0.0</v>
      </c>
      <c r="U272" s="66">
        <v>0.0</v>
      </c>
      <c r="V272" s="73">
        <f t="shared" si="7"/>
        <v>0</v>
      </c>
      <c r="W272" s="66">
        <v>0.0</v>
      </c>
      <c r="X272" s="66">
        <v>0.0</v>
      </c>
      <c r="Y272" s="73">
        <f t="shared" si="8"/>
        <v>0</v>
      </c>
      <c r="Z272" s="66">
        <v>0.66</v>
      </c>
      <c r="AA272" s="66">
        <v>1.73</v>
      </c>
      <c r="AB272" s="73">
        <f t="shared" si="9"/>
        <v>0.9523741532</v>
      </c>
      <c r="AC272" s="66">
        <v>0.1842</v>
      </c>
      <c r="AD272" s="66">
        <v>38.1</v>
      </c>
      <c r="AE272" s="73">
        <f t="shared" si="10"/>
        <v>1.086804086</v>
      </c>
      <c r="AF272" s="66">
        <v>0.0</v>
      </c>
      <c r="AG272" s="66">
        <v>0.5</v>
      </c>
      <c r="AH272" s="73">
        <f t="shared" si="11"/>
        <v>0.1001477685</v>
      </c>
      <c r="AI272" s="66">
        <v>0.0526</v>
      </c>
      <c r="AJ272" s="66">
        <v>0.0</v>
      </c>
      <c r="AK272" s="73">
        <f t="shared" si="12"/>
        <v>0</v>
      </c>
      <c r="AL272" s="65"/>
      <c r="AM272" s="65"/>
      <c r="AN272" s="65"/>
      <c r="AO272" s="65"/>
      <c r="AP272" s="65"/>
      <c r="AQ272" s="65"/>
      <c r="AR272" s="65"/>
      <c r="AS272" s="68"/>
      <c r="AT272" s="69"/>
    </row>
    <row r="273">
      <c r="A273" s="70" t="str">
        <f t="shared" si="1"/>
        <v>PU 3PT</v>
      </c>
      <c r="B273" s="71" t="s">
        <v>1728</v>
      </c>
      <c r="C273" s="71" t="str">
        <f t="shared" si="2"/>
        <v>Lonnie Walker IV</v>
      </c>
      <c r="D273" s="71" t="s">
        <v>1443</v>
      </c>
      <c r="E273" s="66">
        <v>0.7782</v>
      </c>
      <c r="F273" s="66">
        <v>7.63</v>
      </c>
      <c r="G273" s="66">
        <v>25.32</v>
      </c>
      <c r="H273" s="66">
        <v>3.44</v>
      </c>
      <c r="I273" s="66">
        <v>5.62</v>
      </c>
      <c r="J273" s="73">
        <f t="shared" si="3"/>
        <v>1.083501403</v>
      </c>
      <c r="K273" s="66">
        <v>0.2359</v>
      </c>
      <c r="L273" s="66">
        <v>61.19</v>
      </c>
      <c r="M273" s="73">
        <f t="shared" si="4"/>
        <v>0.939386311</v>
      </c>
      <c r="N273" s="66">
        <v>1.17</v>
      </c>
      <c r="O273" s="66">
        <v>2.51</v>
      </c>
      <c r="P273" s="73">
        <f t="shared" si="5"/>
        <v>0.6783413943</v>
      </c>
      <c r="Q273" s="66">
        <v>0.1056</v>
      </c>
      <c r="R273" s="66">
        <v>46.67</v>
      </c>
      <c r="S273" s="73">
        <f t="shared" si="6"/>
        <v>1.111851148</v>
      </c>
      <c r="T273" s="66">
        <v>1.09</v>
      </c>
      <c r="U273" s="66">
        <v>2.77</v>
      </c>
      <c r="V273" s="73">
        <f t="shared" si="7"/>
        <v>2.000395421</v>
      </c>
      <c r="W273" s="66">
        <v>0.1162</v>
      </c>
      <c r="X273" s="66">
        <v>39.39</v>
      </c>
      <c r="Y273" s="73">
        <f t="shared" si="8"/>
        <v>1.048897487</v>
      </c>
      <c r="Z273" s="66">
        <v>1.84</v>
      </c>
      <c r="AA273" s="66">
        <v>3.19</v>
      </c>
      <c r="AB273" s="73">
        <f t="shared" si="9"/>
        <v>1.756111878</v>
      </c>
      <c r="AC273" s="66">
        <v>0.1338</v>
      </c>
      <c r="AD273" s="66">
        <v>57.89</v>
      </c>
      <c r="AE273" s="73">
        <f t="shared" si="10"/>
        <v>1.651314659</v>
      </c>
      <c r="AF273" s="66">
        <v>3.77</v>
      </c>
      <c r="AG273" s="66">
        <v>9.72</v>
      </c>
      <c r="AH273" s="73">
        <f t="shared" si="11"/>
        <v>1.946872619</v>
      </c>
      <c r="AI273" s="66">
        <v>0.4085</v>
      </c>
      <c r="AJ273" s="66">
        <v>38.79</v>
      </c>
      <c r="AK273" s="73">
        <f t="shared" si="12"/>
        <v>1.244626935</v>
      </c>
      <c r="AL273" s="65"/>
      <c r="AM273" s="65"/>
      <c r="AN273" s="65"/>
      <c r="AO273" s="65"/>
      <c r="AP273" s="65"/>
      <c r="AQ273" s="65"/>
      <c r="AR273" s="65"/>
      <c r="AS273" s="68"/>
      <c r="AT273" s="69"/>
    </row>
    <row r="274">
      <c r="A274" s="70" t="str">
        <f t="shared" si="1"/>
        <v>Rim Scorer</v>
      </c>
      <c r="B274" s="71" t="s">
        <v>1729</v>
      </c>
      <c r="C274" s="71" t="str">
        <f t="shared" si="2"/>
        <v>Kenrich Williams</v>
      </c>
      <c r="D274" s="71" t="s">
        <v>1453</v>
      </c>
      <c r="E274" s="66">
        <v>0.8333</v>
      </c>
      <c r="F274" s="66">
        <v>4.29</v>
      </c>
      <c r="G274" s="66">
        <v>25.42</v>
      </c>
      <c r="H274" s="66">
        <v>2.69</v>
      </c>
      <c r="I274" s="66">
        <v>4.08</v>
      </c>
      <c r="J274" s="73">
        <f t="shared" si="3"/>
        <v>0.7865988832</v>
      </c>
      <c r="K274" s="66">
        <v>0.3133</v>
      </c>
      <c r="L274" s="66">
        <v>65.96</v>
      </c>
      <c r="M274" s="73">
        <f t="shared" si="4"/>
        <v>1.012615151</v>
      </c>
      <c r="N274" s="66">
        <v>0.61</v>
      </c>
      <c r="O274" s="66">
        <v>1.47</v>
      </c>
      <c r="P274" s="73">
        <f t="shared" si="5"/>
        <v>0.3972756373</v>
      </c>
      <c r="Q274" s="66">
        <v>0.1133</v>
      </c>
      <c r="R274" s="66">
        <v>41.18</v>
      </c>
      <c r="S274" s="73">
        <f t="shared" si="6"/>
        <v>0.9810591445</v>
      </c>
      <c r="T274" s="66">
        <v>0.17</v>
      </c>
      <c r="U274" s="66">
        <v>0.69</v>
      </c>
      <c r="V274" s="73">
        <f t="shared" si="7"/>
        <v>0.4982934443</v>
      </c>
      <c r="W274" s="66">
        <v>0.0533</v>
      </c>
      <c r="X274" s="66">
        <v>25.0</v>
      </c>
      <c r="Y274" s="73">
        <f t="shared" si="8"/>
        <v>0.6657130535</v>
      </c>
      <c r="Z274" s="66">
        <v>0.69</v>
      </c>
      <c r="AA274" s="66">
        <v>1.82</v>
      </c>
      <c r="AB274" s="73">
        <f t="shared" si="9"/>
        <v>1.001919629</v>
      </c>
      <c r="AC274" s="66">
        <v>0.14</v>
      </c>
      <c r="AD274" s="66">
        <v>38.1</v>
      </c>
      <c r="AE274" s="73">
        <f t="shared" si="10"/>
        <v>1.086804086</v>
      </c>
      <c r="AF274" s="66">
        <v>1.99</v>
      </c>
      <c r="AG274" s="66">
        <v>4.94</v>
      </c>
      <c r="AH274" s="73">
        <f t="shared" si="11"/>
        <v>0.9894599524</v>
      </c>
      <c r="AI274" s="66">
        <v>0.38</v>
      </c>
      <c r="AJ274" s="66">
        <v>40.35</v>
      </c>
      <c r="AK274" s="73">
        <f t="shared" si="12"/>
        <v>1.294681537</v>
      </c>
      <c r="AL274" s="65"/>
      <c r="AM274" s="65"/>
      <c r="AN274" s="65"/>
      <c r="AO274" s="65"/>
      <c r="AP274" s="65"/>
      <c r="AQ274" s="65"/>
      <c r="AR274" s="65"/>
      <c r="AS274" s="68"/>
      <c r="AT274" s="69"/>
    </row>
    <row r="275">
      <c r="A275" s="70" t="str">
        <f t="shared" si="1"/>
        <v>PU 3PT</v>
      </c>
      <c r="B275" s="71" t="s">
        <v>1730</v>
      </c>
      <c r="C275" s="71" t="str">
        <f t="shared" si="2"/>
        <v>Caleb Houstan</v>
      </c>
      <c r="D275" s="71" t="s">
        <v>1433</v>
      </c>
      <c r="E275" s="66">
        <v>0.9664</v>
      </c>
      <c r="F275" s="66">
        <v>7.86</v>
      </c>
      <c r="G275" s="66">
        <v>25.12</v>
      </c>
      <c r="H275" s="66">
        <v>0.36</v>
      </c>
      <c r="I275" s="66">
        <v>0.45</v>
      </c>
      <c r="J275" s="73">
        <f t="shared" si="3"/>
        <v>0.08675722977</v>
      </c>
      <c r="K275" s="66">
        <v>0.0336</v>
      </c>
      <c r="L275" s="66">
        <v>80.0</v>
      </c>
      <c r="M275" s="73">
        <f t="shared" si="4"/>
        <v>1.228156641</v>
      </c>
      <c r="N275" s="66">
        <v>0.09</v>
      </c>
      <c r="O275" s="66">
        <v>0.18</v>
      </c>
      <c r="P275" s="73">
        <f t="shared" si="5"/>
        <v>0.0486459964</v>
      </c>
      <c r="Q275" s="66">
        <v>0.0134</v>
      </c>
      <c r="R275" s="66">
        <v>50.0</v>
      </c>
      <c r="S275" s="73">
        <f t="shared" si="6"/>
        <v>1.191184003</v>
      </c>
      <c r="T275" s="66">
        <v>0.18</v>
      </c>
      <c r="U275" s="66">
        <v>0.27</v>
      </c>
      <c r="V275" s="73">
        <f t="shared" si="7"/>
        <v>0.1949843913</v>
      </c>
      <c r="W275" s="66">
        <v>0.0201</v>
      </c>
      <c r="X275" s="66">
        <v>66.67</v>
      </c>
      <c r="Y275" s="73">
        <f t="shared" si="8"/>
        <v>1.775323571</v>
      </c>
      <c r="Z275" s="66">
        <v>1.7</v>
      </c>
      <c r="AA275" s="66">
        <v>4.66</v>
      </c>
      <c r="AB275" s="73">
        <f t="shared" si="9"/>
        <v>2.565354655</v>
      </c>
      <c r="AC275" s="66">
        <v>0.349</v>
      </c>
      <c r="AD275" s="66">
        <v>36.54</v>
      </c>
      <c r="AE275" s="73">
        <f t="shared" si="10"/>
        <v>1.042305021</v>
      </c>
      <c r="AF275" s="66">
        <v>2.78</v>
      </c>
      <c r="AG275" s="66">
        <v>7.8</v>
      </c>
      <c r="AH275" s="73">
        <f t="shared" si="11"/>
        <v>1.562305188</v>
      </c>
      <c r="AI275" s="66">
        <v>0.5839</v>
      </c>
      <c r="AJ275" s="66">
        <v>35.63</v>
      </c>
      <c r="AK275" s="73">
        <f t="shared" si="12"/>
        <v>1.143234279</v>
      </c>
      <c r="AL275" s="65"/>
      <c r="AM275" s="65"/>
      <c r="AN275" s="65"/>
      <c r="AO275" s="65"/>
      <c r="AP275" s="65"/>
      <c r="AQ275" s="65"/>
      <c r="AR275" s="65"/>
      <c r="AS275" s="68"/>
      <c r="AT275" s="69"/>
    </row>
    <row r="276">
      <c r="A276" s="70" t="str">
        <f t="shared" si="1"/>
        <v>Rim Scorer</v>
      </c>
      <c r="B276" s="71" t="s">
        <v>1731</v>
      </c>
      <c r="C276" s="71" t="str">
        <f t="shared" si="2"/>
        <v>Larry Nance Jr.</v>
      </c>
      <c r="D276" s="71" t="s">
        <v>1488</v>
      </c>
      <c r="E276" s="66">
        <v>0.7583</v>
      </c>
      <c r="F276" s="66">
        <v>3.68</v>
      </c>
      <c r="G276" s="66">
        <v>27.49</v>
      </c>
      <c r="H276" s="66">
        <v>3.1</v>
      </c>
      <c r="I276" s="66">
        <v>4.6</v>
      </c>
      <c r="J276" s="73">
        <f t="shared" si="3"/>
        <v>0.8868516821</v>
      </c>
      <c r="K276" s="66">
        <v>0.4333</v>
      </c>
      <c r="L276" s="66">
        <v>67.31</v>
      </c>
      <c r="M276" s="73">
        <f t="shared" si="4"/>
        <v>1.033340294</v>
      </c>
      <c r="N276" s="66">
        <v>1.24</v>
      </c>
      <c r="O276" s="66">
        <v>2.39</v>
      </c>
      <c r="P276" s="73">
        <f t="shared" si="5"/>
        <v>0.64591073</v>
      </c>
      <c r="Q276" s="66">
        <v>0.225</v>
      </c>
      <c r="R276" s="66">
        <v>51.85</v>
      </c>
      <c r="S276" s="73">
        <f t="shared" si="6"/>
        <v>1.235257811</v>
      </c>
      <c r="T276" s="66">
        <v>0.09</v>
      </c>
      <c r="U276" s="66">
        <v>0.18</v>
      </c>
      <c r="V276" s="73">
        <f t="shared" si="7"/>
        <v>0.1299895942</v>
      </c>
      <c r="W276" s="66">
        <v>0.0167</v>
      </c>
      <c r="X276" s="66">
        <v>50.0</v>
      </c>
      <c r="Y276" s="73">
        <f t="shared" si="8"/>
        <v>1.331426107</v>
      </c>
      <c r="Z276" s="66">
        <v>0.88</v>
      </c>
      <c r="AA276" s="66">
        <v>1.68</v>
      </c>
      <c r="AB276" s="73">
        <f t="shared" si="9"/>
        <v>0.9248488887</v>
      </c>
      <c r="AC276" s="66">
        <v>0.1583</v>
      </c>
      <c r="AD276" s="66">
        <v>52.63</v>
      </c>
      <c r="AE276" s="73">
        <f t="shared" si="10"/>
        <v>1.50127294</v>
      </c>
      <c r="AF276" s="66">
        <v>0.71</v>
      </c>
      <c r="AG276" s="66">
        <v>1.77</v>
      </c>
      <c r="AH276" s="73">
        <f t="shared" si="11"/>
        <v>0.3545231004</v>
      </c>
      <c r="AI276" s="66">
        <v>0.1667</v>
      </c>
      <c r="AJ276" s="66">
        <v>40.0</v>
      </c>
      <c r="AK276" s="73">
        <f t="shared" si="12"/>
        <v>1.283451337</v>
      </c>
      <c r="AL276" s="65"/>
      <c r="AM276" s="65"/>
      <c r="AN276" s="65"/>
      <c r="AO276" s="65"/>
      <c r="AP276" s="65"/>
      <c r="AQ276" s="65"/>
      <c r="AR276" s="65"/>
      <c r="AS276" s="68"/>
      <c r="AT276" s="69"/>
    </row>
    <row r="277">
      <c r="A277" s="70" t="str">
        <f t="shared" si="1"/>
        <v>Rim Scorer</v>
      </c>
      <c r="B277" s="71" t="s">
        <v>1732</v>
      </c>
      <c r="C277" s="71" t="str">
        <f t="shared" si="2"/>
        <v>Jordan Goodwin</v>
      </c>
      <c r="D277" s="71" t="s">
        <v>1469</v>
      </c>
      <c r="E277" s="66">
        <v>0.672</v>
      </c>
      <c r="F277" s="66">
        <v>7.04</v>
      </c>
      <c r="G277" s="66">
        <v>25.56</v>
      </c>
      <c r="H277" s="66">
        <v>2.75</v>
      </c>
      <c r="I277" s="66">
        <v>4.31</v>
      </c>
      <c r="J277" s="73">
        <f t="shared" si="3"/>
        <v>0.8309414673</v>
      </c>
      <c r="K277" s="66">
        <v>0.2487</v>
      </c>
      <c r="L277" s="66">
        <v>63.83</v>
      </c>
      <c r="M277" s="73">
        <f t="shared" si="4"/>
        <v>0.9799154802</v>
      </c>
      <c r="N277" s="66">
        <v>1.28</v>
      </c>
      <c r="O277" s="66">
        <v>4.12</v>
      </c>
      <c r="P277" s="73">
        <f t="shared" si="5"/>
        <v>1.113452807</v>
      </c>
      <c r="Q277" s="66">
        <v>0.2381</v>
      </c>
      <c r="R277" s="66">
        <v>31.11</v>
      </c>
      <c r="S277" s="73">
        <f t="shared" si="6"/>
        <v>0.7411546864</v>
      </c>
      <c r="T277" s="66">
        <v>0.55</v>
      </c>
      <c r="U277" s="66">
        <v>1.56</v>
      </c>
      <c r="V277" s="73">
        <f t="shared" si="7"/>
        <v>1.126576483</v>
      </c>
      <c r="W277" s="66">
        <v>0.0899</v>
      </c>
      <c r="X277" s="66">
        <v>35.29</v>
      </c>
      <c r="Y277" s="73">
        <f t="shared" si="8"/>
        <v>0.9397205463</v>
      </c>
      <c r="Z277" s="66">
        <v>0.64</v>
      </c>
      <c r="AA277" s="66">
        <v>1.92</v>
      </c>
      <c r="AB277" s="73">
        <f t="shared" si="9"/>
        <v>1.056970158</v>
      </c>
      <c r="AC277" s="66">
        <v>0.1111</v>
      </c>
      <c r="AD277" s="66">
        <v>33.33</v>
      </c>
      <c r="AE277" s="73">
        <f t="shared" si="10"/>
        <v>0.9507396371</v>
      </c>
      <c r="AF277" s="66">
        <v>1.47</v>
      </c>
      <c r="AG277" s="66">
        <v>5.41</v>
      </c>
      <c r="AH277" s="73">
        <f t="shared" si="11"/>
        <v>1.083598855</v>
      </c>
      <c r="AI277" s="66">
        <v>0.3122</v>
      </c>
      <c r="AJ277" s="66">
        <v>27.12</v>
      </c>
      <c r="AK277" s="73">
        <f t="shared" si="12"/>
        <v>0.8701800068</v>
      </c>
      <c r="AL277" s="65"/>
      <c r="AM277" s="65"/>
      <c r="AN277" s="65"/>
      <c r="AO277" s="65"/>
      <c r="AP277" s="65"/>
      <c r="AQ277" s="65"/>
      <c r="AR277" s="65"/>
      <c r="AS277" s="68"/>
      <c r="AT277" s="69"/>
    </row>
    <row r="278">
      <c r="A278" s="70" t="str">
        <f t="shared" si="1"/>
        <v>Rim Scorer</v>
      </c>
      <c r="B278" s="71" t="s">
        <v>1733</v>
      </c>
      <c r="C278" s="71" t="str">
        <f t="shared" si="2"/>
        <v>Kevin Knox II</v>
      </c>
      <c r="D278" s="71" t="s">
        <v>1528</v>
      </c>
      <c r="E278" s="66">
        <v>0.7596</v>
      </c>
      <c r="F278" s="66">
        <v>5.72</v>
      </c>
      <c r="G278" s="66">
        <v>25.14</v>
      </c>
      <c r="H278" s="66">
        <v>2.88</v>
      </c>
      <c r="I278" s="66">
        <v>4.1</v>
      </c>
      <c r="J278" s="73">
        <f t="shared" si="3"/>
        <v>0.7904547601</v>
      </c>
      <c r="K278" s="66">
        <v>0.2568</v>
      </c>
      <c r="L278" s="66">
        <v>70.21</v>
      </c>
      <c r="M278" s="73">
        <f t="shared" si="4"/>
        <v>1.077860972</v>
      </c>
      <c r="N278" s="66">
        <v>1.48</v>
      </c>
      <c r="O278" s="66">
        <v>2.79</v>
      </c>
      <c r="P278" s="73">
        <f t="shared" si="5"/>
        <v>0.7540129442</v>
      </c>
      <c r="Q278" s="66">
        <v>0.1749</v>
      </c>
      <c r="R278" s="66">
        <v>53.13</v>
      </c>
      <c r="S278" s="73">
        <f t="shared" si="6"/>
        <v>1.265752121</v>
      </c>
      <c r="T278" s="66">
        <v>0.44</v>
      </c>
      <c r="U278" s="66">
        <v>1.05</v>
      </c>
      <c r="V278" s="73">
        <f t="shared" si="7"/>
        <v>0.7582726327</v>
      </c>
      <c r="W278" s="66">
        <v>0.0656</v>
      </c>
      <c r="X278" s="66">
        <v>41.67</v>
      </c>
      <c r="Y278" s="73">
        <f t="shared" si="8"/>
        <v>1.109610518</v>
      </c>
      <c r="Z278" s="66">
        <v>1.05</v>
      </c>
      <c r="AA278" s="66">
        <v>3.14</v>
      </c>
      <c r="AB278" s="73">
        <f t="shared" si="9"/>
        <v>1.728586613</v>
      </c>
      <c r="AC278" s="66">
        <v>0.1967</v>
      </c>
      <c r="AD278" s="66">
        <v>33.33</v>
      </c>
      <c r="AE278" s="73">
        <f t="shared" si="10"/>
        <v>0.9507396371</v>
      </c>
      <c r="AF278" s="66">
        <v>1.66</v>
      </c>
      <c r="AG278" s="66">
        <v>4.89</v>
      </c>
      <c r="AH278" s="73">
        <f t="shared" si="11"/>
        <v>0.9794451756</v>
      </c>
      <c r="AI278" s="66">
        <v>0.306</v>
      </c>
      <c r="AJ278" s="66">
        <v>33.93</v>
      </c>
      <c r="AK278" s="73">
        <f t="shared" si="12"/>
        <v>1.088687597</v>
      </c>
      <c r="AL278" s="65"/>
      <c r="AM278" s="65"/>
      <c r="AN278" s="65"/>
      <c r="AO278" s="65"/>
      <c r="AP278" s="65"/>
      <c r="AQ278" s="65"/>
      <c r="AR278" s="65"/>
      <c r="AS278" s="68"/>
      <c r="AT278" s="69"/>
    </row>
    <row r="279">
      <c r="A279" s="70" t="str">
        <f t="shared" si="1"/>
        <v>Rim Scorer</v>
      </c>
      <c r="B279" s="71" t="s">
        <v>1734</v>
      </c>
      <c r="C279" s="71" t="str">
        <f t="shared" si="2"/>
        <v>MarJon Beauchamp</v>
      </c>
      <c r="D279" s="71" t="s">
        <v>1447</v>
      </c>
      <c r="E279" s="66">
        <v>0.7609</v>
      </c>
      <c r="F279" s="66">
        <v>6.31</v>
      </c>
      <c r="G279" s="66">
        <v>24.82</v>
      </c>
      <c r="H279" s="66">
        <v>2.46</v>
      </c>
      <c r="I279" s="66">
        <v>3.78</v>
      </c>
      <c r="J279" s="73">
        <f t="shared" si="3"/>
        <v>0.7287607301</v>
      </c>
      <c r="K279" s="66">
        <v>0.3116</v>
      </c>
      <c r="L279" s="66">
        <v>65.12</v>
      </c>
      <c r="M279" s="73">
        <f t="shared" si="4"/>
        <v>0.999719506</v>
      </c>
      <c r="N279" s="66">
        <v>0.7</v>
      </c>
      <c r="O279" s="66">
        <v>1.58</v>
      </c>
      <c r="P279" s="73">
        <f t="shared" si="5"/>
        <v>0.4270037462</v>
      </c>
      <c r="Q279" s="66">
        <v>0.1304</v>
      </c>
      <c r="R279" s="66">
        <v>44.44</v>
      </c>
      <c r="S279" s="73">
        <f t="shared" si="6"/>
        <v>1.058724341</v>
      </c>
      <c r="T279" s="66">
        <v>0.53</v>
      </c>
      <c r="U279" s="66">
        <v>1.32</v>
      </c>
      <c r="V279" s="73">
        <f t="shared" si="7"/>
        <v>0.9532570239</v>
      </c>
      <c r="W279" s="66">
        <v>0.1087</v>
      </c>
      <c r="X279" s="66">
        <v>40.0</v>
      </c>
      <c r="Y279" s="73">
        <f t="shared" si="8"/>
        <v>1.065140886</v>
      </c>
      <c r="Z279" s="66">
        <v>1.14</v>
      </c>
      <c r="AA279" s="66">
        <v>2.46</v>
      </c>
      <c r="AB279" s="73">
        <f t="shared" si="9"/>
        <v>1.354243016</v>
      </c>
      <c r="AC279" s="66">
        <v>0.2029</v>
      </c>
      <c r="AD279" s="66">
        <v>46.43</v>
      </c>
      <c r="AE279" s="73">
        <f t="shared" si="10"/>
        <v>1.324417682</v>
      </c>
      <c r="AF279" s="66">
        <v>1.05</v>
      </c>
      <c r="AG279" s="66">
        <v>2.99</v>
      </c>
      <c r="AH279" s="73">
        <f t="shared" si="11"/>
        <v>0.5988836554</v>
      </c>
      <c r="AI279" s="66">
        <v>0.2464</v>
      </c>
      <c r="AJ279" s="66">
        <v>35.29</v>
      </c>
      <c r="AK279" s="73">
        <f t="shared" si="12"/>
        <v>1.132324943</v>
      </c>
      <c r="AL279" s="65"/>
      <c r="AM279" s="65"/>
      <c r="AN279" s="65"/>
      <c r="AO279" s="65"/>
      <c r="AP279" s="65"/>
      <c r="AQ279" s="65"/>
      <c r="AR279" s="65"/>
      <c r="AS279" s="68"/>
      <c r="AT279" s="69"/>
    </row>
    <row r="280">
      <c r="A280" s="70" t="str">
        <f t="shared" si="1"/>
        <v>Rim Scorer</v>
      </c>
      <c r="B280" s="71" t="s">
        <v>1735</v>
      </c>
      <c r="C280" s="71" t="str">
        <f t="shared" si="2"/>
        <v>JT Thor</v>
      </c>
      <c r="D280" s="71" t="s">
        <v>1530</v>
      </c>
      <c r="E280" s="66">
        <v>0.7883</v>
      </c>
      <c r="F280" s="66">
        <v>5.75</v>
      </c>
      <c r="G280" s="66">
        <v>24.37</v>
      </c>
      <c r="H280" s="66">
        <v>2.09</v>
      </c>
      <c r="I280" s="66">
        <v>4.36</v>
      </c>
      <c r="J280" s="73">
        <f t="shared" si="3"/>
        <v>0.8405811595</v>
      </c>
      <c r="K280" s="66">
        <v>0.3504</v>
      </c>
      <c r="L280" s="66">
        <v>47.92</v>
      </c>
      <c r="M280" s="73">
        <f t="shared" si="4"/>
        <v>0.7356658281</v>
      </c>
      <c r="N280" s="66">
        <v>0.27</v>
      </c>
      <c r="O280" s="66">
        <v>1.54</v>
      </c>
      <c r="P280" s="73">
        <f t="shared" si="5"/>
        <v>0.4161935248</v>
      </c>
      <c r="Q280" s="66">
        <v>0.1241</v>
      </c>
      <c r="R280" s="66">
        <v>17.65</v>
      </c>
      <c r="S280" s="73">
        <f t="shared" si="6"/>
        <v>0.4204879529</v>
      </c>
      <c r="T280" s="66">
        <v>0.45</v>
      </c>
      <c r="U280" s="66">
        <v>1.09</v>
      </c>
      <c r="V280" s="73">
        <f t="shared" si="7"/>
        <v>0.7871592092</v>
      </c>
      <c r="W280" s="66">
        <v>0.0876</v>
      </c>
      <c r="X280" s="66">
        <v>41.67</v>
      </c>
      <c r="Y280" s="73">
        <f t="shared" si="8"/>
        <v>1.109610518</v>
      </c>
      <c r="Z280" s="66">
        <v>1.0</v>
      </c>
      <c r="AA280" s="66">
        <v>3.09</v>
      </c>
      <c r="AB280" s="73">
        <f t="shared" si="9"/>
        <v>1.701061349</v>
      </c>
      <c r="AC280" s="66">
        <v>0.2482</v>
      </c>
      <c r="AD280" s="66">
        <v>32.35</v>
      </c>
      <c r="AE280" s="73">
        <f t="shared" si="10"/>
        <v>0.9227850963</v>
      </c>
      <c r="AF280" s="66">
        <v>0.73</v>
      </c>
      <c r="AG280" s="66">
        <v>2.36</v>
      </c>
      <c r="AH280" s="73">
        <f t="shared" si="11"/>
        <v>0.4726974672</v>
      </c>
      <c r="AI280" s="66">
        <v>0.1898</v>
      </c>
      <c r="AJ280" s="66">
        <v>30.77</v>
      </c>
      <c r="AK280" s="73">
        <f t="shared" si="12"/>
        <v>0.9872949414</v>
      </c>
      <c r="AL280" s="65"/>
      <c r="AM280" s="65"/>
      <c r="AN280" s="65"/>
      <c r="AO280" s="65"/>
      <c r="AP280" s="65"/>
      <c r="AQ280" s="65"/>
      <c r="AR280" s="65"/>
      <c r="AS280" s="68"/>
      <c r="AT280" s="69"/>
    </row>
    <row r="281">
      <c r="A281" s="70" t="str">
        <f t="shared" si="1"/>
        <v>PU 3PT</v>
      </c>
      <c r="B281" s="71" t="s">
        <v>1736</v>
      </c>
      <c r="C281" s="71" t="str">
        <f t="shared" si="2"/>
        <v>Jacob Gilyard</v>
      </c>
      <c r="D281" s="71" t="s">
        <v>1486</v>
      </c>
      <c r="E281" s="66">
        <v>0.8839</v>
      </c>
      <c r="F281" s="66">
        <v>12.72</v>
      </c>
      <c r="G281" s="66">
        <v>25.31</v>
      </c>
      <c r="H281" s="66">
        <v>0.19</v>
      </c>
      <c r="I281" s="66">
        <v>0.47</v>
      </c>
      <c r="J281" s="73">
        <f t="shared" si="3"/>
        <v>0.09061310665</v>
      </c>
      <c r="K281" s="66">
        <v>0.0446</v>
      </c>
      <c r="L281" s="66">
        <v>40.0</v>
      </c>
      <c r="M281" s="73">
        <f t="shared" si="4"/>
        <v>0.6140783206</v>
      </c>
      <c r="N281" s="66">
        <v>0.0</v>
      </c>
      <c r="O281" s="66">
        <v>0.37</v>
      </c>
      <c r="P281" s="73">
        <f t="shared" si="5"/>
        <v>0.09999454816</v>
      </c>
      <c r="Q281" s="66">
        <v>0.0357</v>
      </c>
      <c r="R281" s="66">
        <v>0.0</v>
      </c>
      <c r="S281" s="73">
        <f t="shared" si="6"/>
        <v>0</v>
      </c>
      <c r="T281" s="66">
        <v>0.37</v>
      </c>
      <c r="U281" s="66">
        <v>0.84</v>
      </c>
      <c r="V281" s="73">
        <f t="shared" si="7"/>
        <v>0.6066181061</v>
      </c>
      <c r="W281" s="66">
        <v>0.0804</v>
      </c>
      <c r="X281" s="66">
        <v>44.44</v>
      </c>
      <c r="Y281" s="73">
        <f t="shared" si="8"/>
        <v>1.183371524</v>
      </c>
      <c r="Z281" s="66">
        <v>1.22</v>
      </c>
      <c r="AA281" s="66">
        <v>2.34</v>
      </c>
      <c r="AB281" s="73">
        <f t="shared" si="9"/>
        <v>1.288182381</v>
      </c>
      <c r="AC281" s="66">
        <v>0.2232</v>
      </c>
      <c r="AD281" s="66">
        <v>52.0</v>
      </c>
      <c r="AE281" s="73">
        <f t="shared" si="10"/>
        <v>1.483302164</v>
      </c>
      <c r="AF281" s="66">
        <v>2.53</v>
      </c>
      <c r="AG281" s="66">
        <v>6.45</v>
      </c>
      <c r="AH281" s="73">
        <f t="shared" si="11"/>
        <v>1.291906213</v>
      </c>
      <c r="AI281" s="66">
        <v>0.6161</v>
      </c>
      <c r="AJ281" s="66">
        <v>39.13</v>
      </c>
      <c r="AK281" s="73">
        <f t="shared" si="12"/>
        <v>1.255536271</v>
      </c>
      <c r="AL281" s="65"/>
      <c r="AM281" s="65"/>
      <c r="AN281" s="65"/>
      <c r="AO281" s="65"/>
      <c r="AP281" s="65"/>
      <c r="AQ281" s="65"/>
      <c r="AR281" s="65"/>
      <c r="AS281" s="68"/>
      <c r="AT281" s="69"/>
    </row>
    <row r="282">
      <c r="A282" s="70" t="str">
        <f t="shared" si="1"/>
        <v>PU 3PT</v>
      </c>
      <c r="B282" s="71" t="s">
        <v>1737</v>
      </c>
      <c r="C282" s="71" t="str">
        <f t="shared" si="2"/>
        <v>Luke Kennard</v>
      </c>
      <c r="D282" s="71" t="s">
        <v>1486</v>
      </c>
      <c r="E282" s="66">
        <v>0.8409</v>
      </c>
      <c r="F282" s="66">
        <v>9.01</v>
      </c>
      <c r="G282" s="66">
        <v>25.59</v>
      </c>
      <c r="H282" s="66">
        <v>0.64</v>
      </c>
      <c r="I282" s="66">
        <v>1.19</v>
      </c>
      <c r="J282" s="73">
        <f t="shared" si="3"/>
        <v>0.2294246743</v>
      </c>
      <c r="K282" s="66">
        <v>0.0739</v>
      </c>
      <c r="L282" s="66">
        <v>53.85</v>
      </c>
      <c r="M282" s="73">
        <f t="shared" si="4"/>
        <v>0.8267029392</v>
      </c>
      <c r="N282" s="66">
        <v>0.46</v>
      </c>
      <c r="O282" s="66">
        <v>1.65</v>
      </c>
      <c r="P282" s="73">
        <f t="shared" si="5"/>
        <v>0.4459216337</v>
      </c>
      <c r="Q282" s="66">
        <v>0.1023</v>
      </c>
      <c r="R282" s="66">
        <v>27.78</v>
      </c>
      <c r="S282" s="73">
        <f t="shared" si="6"/>
        <v>0.6618218318</v>
      </c>
      <c r="T282" s="66">
        <v>0.46</v>
      </c>
      <c r="U282" s="66">
        <v>0.91</v>
      </c>
      <c r="V282" s="73">
        <f t="shared" si="7"/>
        <v>0.657169615</v>
      </c>
      <c r="W282" s="66">
        <v>0.0568</v>
      </c>
      <c r="X282" s="66">
        <v>50.0</v>
      </c>
      <c r="Y282" s="73">
        <f t="shared" si="8"/>
        <v>1.331426107</v>
      </c>
      <c r="Z282" s="66">
        <v>0.46</v>
      </c>
      <c r="AA282" s="66">
        <v>1.37</v>
      </c>
      <c r="AB282" s="73">
        <f t="shared" si="9"/>
        <v>0.7541922485</v>
      </c>
      <c r="AC282" s="66">
        <v>0.0852</v>
      </c>
      <c r="AD282" s="66">
        <v>33.33</v>
      </c>
      <c r="AE282" s="73">
        <f t="shared" si="10"/>
        <v>0.9507396371</v>
      </c>
      <c r="AF282" s="66">
        <v>4.94</v>
      </c>
      <c r="AG282" s="66">
        <v>10.98</v>
      </c>
      <c r="AH282" s="73">
        <f t="shared" si="11"/>
        <v>2.199244995</v>
      </c>
      <c r="AI282" s="66">
        <v>0.6818</v>
      </c>
      <c r="AJ282" s="66">
        <v>45.0</v>
      </c>
      <c r="AK282" s="73">
        <f t="shared" si="12"/>
        <v>1.443882755</v>
      </c>
      <c r="AL282" s="65"/>
      <c r="AM282" s="65"/>
      <c r="AN282" s="65"/>
      <c r="AO282" s="65"/>
      <c r="AP282" s="65"/>
      <c r="AQ282" s="65"/>
      <c r="AR282" s="65"/>
      <c r="AS282" s="68"/>
      <c r="AT282" s="69"/>
    </row>
    <row r="283">
      <c r="A283" s="70" t="str">
        <f t="shared" si="1"/>
        <v>PU 3PT</v>
      </c>
      <c r="B283" s="71" t="s">
        <v>1738</v>
      </c>
      <c r="C283" s="71" t="str">
        <f t="shared" si="2"/>
        <v>Malachi Flynn</v>
      </c>
      <c r="D283" s="71" t="s">
        <v>1431</v>
      </c>
      <c r="E283" s="66">
        <v>0.7949</v>
      </c>
      <c r="F283" s="66">
        <v>6.15</v>
      </c>
      <c r="G283" s="66">
        <v>25.61</v>
      </c>
      <c r="H283" s="66">
        <v>1.88</v>
      </c>
      <c r="I283" s="66">
        <v>3.2</v>
      </c>
      <c r="J283" s="73">
        <f t="shared" si="3"/>
        <v>0.6169403006</v>
      </c>
      <c r="K283" s="66">
        <v>0.2179</v>
      </c>
      <c r="L283" s="66">
        <v>58.82</v>
      </c>
      <c r="M283" s="73">
        <f t="shared" si="4"/>
        <v>0.9030021705</v>
      </c>
      <c r="N283" s="66">
        <v>1.03</v>
      </c>
      <c r="O283" s="66">
        <v>2.16</v>
      </c>
      <c r="P283" s="73">
        <f t="shared" si="5"/>
        <v>0.5837519568</v>
      </c>
      <c r="Q283" s="66">
        <v>0.1474</v>
      </c>
      <c r="R283" s="66">
        <v>47.83</v>
      </c>
      <c r="S283" s="73">
        <f t="shared" si="6"/>
        <v>1.139486617</v>
      </c>
      <c r="T283" s="66">
        <v>0.19</v>
      </c>
      <c r="U283" s="66">
        <v>0.85</v>
      </c>
      <c r="V283" s="73">
        <f t="shared" si="7"/>
        <v>0.6138397503</v>
      </c>
      <c r="W283" s="66">
        <v>0.0577</v>
      </c>
      <c r="X283" s="66">
        <v>22.22</v>
      </c>
      <c r="Y283" s="73">
        <f t="shared" si="8"/>
        <v>0.591685762</v>
      </c>
      <c r="Z283" s="66">
        <v>0.66</v>
      </c>
      <c r="AA283" s="66">
        <v>1.6</v>
      </c>
      <c r="AB283" s="73">
        <f t="shared" si="9"/>
        <v>0.8808084654</v>
      </c>
      <c r="AC283" s="66">
        <v>0.109</v>
      </c>
      <c r="AD283" s="66">
        <v>41.18</v>
      </c>
      <c r="AE283" s="73">
        <f t="shared" si="10"/>
        <v>1.174661214</v>
      </c>
      <c r="AF283" s="66">
        <v>2.16</v>
      </c>
      <c r="AG283" s="66">
        <v>6.87</v>
      </c>
      <c r="AH283" s="73">
        <f t="shared" si="11"/>
        <v>1.376030339</v>
      </c>
      <c r="AI283" s="66">
        <v>0.4679</v>
      </c>
      <c r="AJ283" s="66">
        <v>31.51</v>
      </c>
      <c r="AK283" s="73">
        <f t="shared" si="12"/>
        <v>1.011038791</v>
      </c>
      <c r="AL283" s="65"/>
      <c r="AM283" s="65"/>
      <c r="AN283" s="65"/>
      <c r="AO283" s="65"/>
      <c r="AP283" s="65"/>
      <c r="AQ283" s="65"/>
      <c r="AR283" s="65"/>
      <c r="AS283" s="68"/>
      <c r="AT283" s="69"/>
    </row>
    <row r="284">
      <c r="A284" s="70" t="str">
        <f t="shared" si="1"/>
        <v>PU 3PT</v>
      </c>
      <c r="B284" s="71" t="s">
        <v>1739</v>
      </c>
      <c r="C284" s="71" t="str">
        <f t="shared" si="2"/>
        <v>Sam Merrill</v>
      </c>
      <c r="D284" s="71" t="s">
        <v>1474</v>
      </c>
      <c r="E284" s="66">
        <v>0.933</v>
      </c>
      <c r="F284" s="66">
        <v>4.58</v>
      </c>
      <c r="G284" s="66">
        <v>25.64</v>
      </c>
      <c r="H284" s="66">
        <v>0.76</v>
      </c>
      <c r="I284" s="66">
        <v>1.52</v>
      </c>
      <c r="J284" s="73">
        <f t="shared" si="3"/>
        <v>0.2930466428</v>
      </c>
      <c r="K284" s="66">
        <v>0.0766</v>
      </c>
      <c r="L284" s="66">
        <v>50.0</v>
      </c>
      <c r="M284" s="73">
        <f t="shared" si="4"/>
        <v>0.7675979008</v>
      </c>
      <c r="N284" s="66">
        <v>0.47</v>
      </c>
      <c r="O284" s="66">
        <v>1.23</v>
      </c>
      <c r="P284" s="73">
        <f t="shared" si="5"/>
        <v>0.3324143087</v>
      </c>
      <c r="Q284" s="66">
        <v>0.0622</v>
      </c>
      <c r="R284" s="66">
        <v>38.46</v>
      </c>
      <c r="S284" s="73">
        <f t="shared" si="6"/>
        <v>0.9162587348</v>
      </c>
      <c r="T284" s="66">
        <v>0.0</v>
      </c>
      <c r="U284" s="66">
        <v>0.09</v>
      </c>
      <c r="V284" s="73">
        <f t="shared" si="7"/>
        <v>0.06499479709</v>
      </c>
      <c r="W284" s="66">
        <v>0.0048</v>
      </c>
      <c r="X284" s="66">
        <v>0.0</v>
      </c>
      <c r="Y284" s="73">
        <f t="shared" si="8"/>
        <v>0</v>
      </c>
      <c r="Z284" s="66">
        <v>1.9</v>
      </c>
      <c r="AA284" s="66">
        <v>3.23</v>
      </c>
      <c r="AB284" s="73">
        <f t="shared" si="9"/>
        <v>1.77813209</v>
      </c>
      <c r="AC284" s="66">
        <v>0.1627</v>
      </c>
      <c r="AD284" s="66">
        <v>58.82</v>
      </c>
      <c r="AE284" s="73">
        <f t="shared" si="10"/>
        <v>1.677842948</v>
      </c>
      <c r="AF284" s="66">
        <v>5.5</v>
      </c>
      <c r="AG284" s="66">
        <v>13.76</v>
      </c>
      <c r="AH284" s="73">
        <f t="shared" si="11"/>
        <v>2.756066588</v>
      </c>
      <c r="AI284" s="66">
        <v>0.6938</v>
      </c>
      <c r="AJ284" s="66">
        <v>40.0</v>
      </c>
      <c r="AK284" s="73">
        <f t="shared" si="12"/>
        <v>1.283451337</v>
      </c>
      <c r="AL284" s="65"/>
      <c r="AM284" s="65"/>
      <c r="AN284" s="65"/>
      <c r="AO284" s="65"/>
      <c r="AP284" s="65"/>
      <c r="AQ284" s="65"/>
      <c r="AR284" s="65"/>
      <c r="AS284" s="68"/>
      <c r="AT284" s="69"/>
    </row>
    <row r="285">
      <c r="A285" s="70" t="str">
        <f t="shared" si="1"/>
        <v>Rim Scorer</v>
      </c>
      <c r="B285" s="71" t="s">
        <v>1740</v>
      </c>
      <c r="C285" s="71" t="str">
        <f t="shared" si="2"/>
        <v>Isaiah Jackson</v>
      </c>
      <c r="D285" s="71" t="s">
        <v>1449</v>
      </c>
      <c r="E285" s="66">
        <v>0.7771</v>
      </c>
      <c r="F285" s="66">
        <v>2.89</v>
      </c>
      <c r="G285" s="66">
        <v>25.0</v>
      </c>
      <c r="H285" s="66">
        <v>7.94</v>
      </c>
      <c r="I285" s="66">
        <v>10.99</v>
      </c>
      <c r="J285" s="73">
        <f t="shared" si="3"/>
        <v>2.118804345</v>
      </c>
      <c r="K285" s="66">
        <v>0.758</v>
      </c>
      <c r="L285" s="66">
        <v>72.27</v>
      </c>
      <c r="M285" s="73">
        <f t="shared" si="4"/>
        <v>1.109486006</v>
      </c>
      <c r="N285" s="66">
        <v>1.2</v>
      </c>
      <c r="O285" s="66">
        <v>2.86</v>
      </c>
      <c r="P285" s="73">
        <f t="shared" si="5"/>
        <v>0.7729308317</v>
      </c>
      <c r="Q285" s="66">
        <v>0.1975</v>
      </c>
      <c r="R285" s="66">
        <v>41.94</v>
      </c>
      <c r="S285" s="73">
        <f t="shared" si="6"/>
        <v>0.9991651414</v>
      </c>
      <c r="T285" s="66">
        <v>0.28</v>
      </c>
      <c r="U285" s="66">
        <v>0.37</v>
      </c>
      <c r="V285" s="73">
        <f t="shared" si="7"/>
        <v>0.2672008325</v>
      </c>
      <c r="W285" s="66">
        <v>0.0255</v>
      </c>
      <c r="X285" s="66">
        <v>75.0</v>
      </c>
      <c r="Y285" s="73">
        <f t="shared" si="8"/>
        <v>1.997139161</v>
      </c>
      <c r="Z285" s="66">
        <v>0.0</v>
      </c>
      <c r="AA285" s="66">
        <v>0.09</v>
      </c>
      <c r="AB285" s="73">
        <f t="shared" si="9"/>
        <v>0.04954547618</v>
      </c>
      <c r="AC285" s="66">
        <v>0.0064</v>
      </c>
      <c r="AD285" s="66">
        <v>0.0</v>
      </c>
      <c r="AE285" s="73">
        <f t="shared" si="10"/>
        <v>0</v>
      </c>
      <c r="AF285" s="66">
        <v>0.0</v>
      </c>
      <c r="AG285" s="66">
        <v>0.18</v>
      </c>
      <c r="AH285" s="73">
        <f t="shared" si="11"/>
        <v>0.03605319665</v>
      </c>
      <c r="AI285" s="66">
        <v>0.0127</v>
      </c>
      <c r="AJ285" s="66">
        <v>0.0</v>
      </c>
      <c r="AK285" s="73">
        <f t="shared" si="12"/>
        <v>0</v>
      </c>
      <c r="AL285" s="65"/>
      <c r="AM285" s="65"/>
      <c r="AN285" s="65"/>
      <c r="AO285" s="65"/>
      <c r="AP285" s="65"/>
      <c r="AQ285" s="65"/>
      <c r="AR285" s="65"/>
      <c r="AS285" s="68"/>
      <c r="AT285" s="69"/>
    </row>
    <row r="286">
      <c r="A286" s="70" t="str">
        <f t="shared" si="1"/>
        <v>Rim Scorer</v>
      </c>
      <c r="B286" s="71" t="s">
        <v>1741</v>
      </c>
      <c r="C286" s="71" t="str">
        <f t="shared" si="2"/>
        <v>Mark Williams</v>
      </c>
      <c r="D286" s="71" t="s">
        <v>1530</v>
      </c>
      <c r="E286" s="66">
        <v>0.8079</v>
      </c>
      <c r="F286" s="66">
        <v>2.55</v>
      </c>
      <c r="G286" s="66">
        <v>0.0</v>
      </c>
      <c r="H286" s="66">
        <v>8.41</v>
      </c>
      <c r="I286" s="66">
        <v>11.8</v>
      </c>
      <c r="J286" s="73">
        <f t="shared" si="3"/>
        <v>2.274967358</v>
      </c>
      <c r="K286" s="66">
        <v>0.8079</v>
      </c>
      <c r="L286" s="66">
        <v>71.31</v>
      </c>
      <c r="M286" s="73">
        <f t="shared" si="4"/>
        <v>1.094748126</v>
      </c>
      <c r="N286" s="66">
        <v>1.06</v>
      </c>
      <c r="O286" s="66">
        <v>2.8</v>
      </c>
      <c r="P286" s="73">
        <f t="shared" si="5"/>
        <v>0.7567154996</v>
      </c>
      <c r="Q286" s="66">
        <v>0.1921</v>
      </c>
      <c r="R286" s="66">
        <v>37.93</v>
      </c>
      <c r="S286" s="73">
        <f t="shared" si="6"/>
        <v>0.9036321843</v>
      </c>
      <c r="T286" s="66">
        <v>0.0</v>
      </c>
      <c r="U286" s="66">
        <v>0.0</v>
      </c>
      <c r="V286" s="73">
        <f t="shared" si="7"/>
        <v>0</v>
      </c>
      <c r="W286" s="66">
        <v>0.0</v>
      </c>
      <c r="X286" s="66">
        <v>0.0</v>
      </c>
      <c r="Y286" s="73">
        <f t="shared" si="8"/>
        <v>0</v>
      </c>
      <c r="Z286" s="66">
        <v>0.0</v>
      </c>
      <c r="AA286" s="66">
        <v>0.0</v>
      </c>
      <c r="AB286" s="73">
        <f t="shared" si="9"/>
        <v>0</v>
      </c>
      <c r="AC286" s="66">
        <v>0.0</v>
      </c>
      <c r="AD286" s="66">
        <v>0.0</v>
      </c>
      <c r="AE286" s="73">
        <f t="shared" si="10"/>
        <v>0</v>
      </c>
      <c r="AF286" s="66">
        <v>0.0</v>
      </c>
      <c r="AG286" s="66">
        <v>0.0</v>
      </c>
      <c r="AH286" s="73">
        <f t="shared" si="11"/>
        <v>0</v>
      </c>
      <c r="AI286" s="66">
        <v>0.0</v>
      </c>
      <c r="AJ286" s="66">
        <v>0.0</v>
      </c>
      <c r="AK286" s="73">
        <f t="shared" si="12"/>
        <v>0</v>
      </c>
      <c r="AL286" s="65"/>
      <c r="AM286" s="65"/>
      <c r="AN286" s="65"/>
      <c r="AO286" s="65"/>
      <c r="AP286" s="65"/>
      <c r="AQ286" s="65"/>
      <c r="AR286" s="65"/>
      <c r="AS286" s="68"/>
      <c r="AT286" s="69"/>
    </row>
    <row r="287">
      <c r="A287" s="70" t="str">
        <f t="shared" si="1"/>
        <v>PU 3PT</v>
      </c>
      <c r="B287" s="71" t="s">
        <v>1742</v>
      </c>
      <c r="C287" s="71" t="str">
        <f t="shared" si="2"/>
        <v>Jaylin Williams</v>
      </c>
      <c r="D287" s="71" t="s">
        <v>1453</v>
      </c>
      <c r="E287" s="66">
        <v>0.8397</v>
      </c>
      <c r="F287" s="66">
        <v>5.4</v>
      </c>
      <c r="G287" s="66">
        <v>25.26</v>
      </c>
      <c r="H287" s="66">
        <v>1.67</v>
      </c>
      <c r="I287" s="66">
        <v>2.65</v>
      </c>
      <c r="J287" s="73">
        <f t="shared" si="3"/>
        <v>0.5109036864</v>
      </c>
      <c r="K287" s="66">
        <v>0.2061</v>
      </c>
      <c r="L287" s="66">
        <v>62.96</v>
      </c>
      <c r="M287" s="73">
        <f t="shared" si="4"/>
        <v>0.9665592767</v>
      </c>
      <c r="N287" s="66">
        <v>0.49</v>
      </c>
      <c r="O287" s="66">
        <v>1.76</v>
      </c>
      <c r="P287" s="73">
        <f t="shared" si="5"/>
        <v>0.4756497426</v>
      </c>
      <c r="Q287" s="66">
        <v>0.1374</v>
      </c>
      <c r="R287" s="66">
        <v>27.78</v>
      </c>
      <c r="S287" s="73">
        <f t="shared" si="6"/>
        <v>0.6618218318</v>
      </c>
      <c r="T287" s="66">
        <v>0.2</v>
      </c>
      <c r="U287" s="66">
        <v>0.29</v>
      </c>
      <c r="V287" s="73">
        <f t="shared" si="7"/>
        <v>0.2094276795</v>
      </c>
      <c r="W287" s="66">
        <v>0.0229</v>
      </c>
      <c r="X287" s="66">
        <v>66.67</v>
      </c>
      <c r="Y287" s="73">
        <f t="shared" si="8"/>
        <v>1.775323571</v>
      </c>
      <c r="Z287" s="66">
        <v>0.39</v>
      </c>
      <c r="AA287" s="66">
        <v>1.57</v>
      </c>
      <c r="AB287" s="73">
        <f t="shared" si="9"/>
        <v>0.8642933067</v>
      </c>
      <c r="AC287" s="66">
        <v>0.1221</v>
      </c>
      <c r="AD287" s="66">
        <v>25.0</v>
      </c>
      <c r="AE287" s="73">
        <f t="shared" si="10"/>
        <v>0.7131260404</v>
      </c>
      <c r="AF287" s="66">
        <v>2.45</v>
      </c>
      <c r="AG287" s="66">
        <v>6.57</v>
      </c>
      <c r="AH287" s="73">
        <f t="shared" si="11"/>
        <v>1.315941678</v>
      </c>
      <c r="AI287" s="66">
        <v>0.5115</v>
      </c>
      <c r="AJ287" s="66">
        <v>37.31</v>
      </c>
      <c r="AK287" s="73">
        <f t="shared" si="12"/>
        <v>1.197139235</v>
      </c>
      <c r="AL287" s="65"/>
      <c r="AM287" s="65"/>
      <c r="AN287" s="65"/>
      <c r="AO287" s="65"/>
      <c r="AP287" s="65"/>
      <c r="AQ287" s="65"/>
      <c r="AR287" s="65"/>
      <c r="AS287" s="68"/>
      <c r="AT287" s="69"/>
    </row>
    <row r="288">
      <c r="A288" s="70" t="str">
        <f t="shared" si="1"/>
        <v>PU 3PT</v>
      </c>
      <c r="B288" s="71" t="s">
        <v>1743</v>
      </c>
      <c r="C288" s="71" t="str">
        <f t="shared" si="2"/>
        <v>Jose Alvarado</v>
      </c>
      <c r="D288" s="71" t="s">
        <v>1488</v>
      </c>
      <c r="E288" s="66">
        <v>0.7709</v>
      </c>
      <c r="F288" s="66">
        <v>6.04</v>
      </c>
      <c r="G288" s="66">
        <v>25.58</v>
      </c>
      <c r="H288" s="66">
        <v>1.68</v>
      </c>
      <c r="I288" s="66">
        <v>3.26</v>
      </c>
      <c r="J288" s="73">
        <f t="shared" si="3"/>
        <v>0.6285079312</v>
      </c>
      <c r="K288" s="66">
        <v>0.1844</v>
      </c>
      <c r="L288" s="66">
        <v>51.52</v>
      </c>
      <c r="M288" s="73">
        <f t="shared" si="4"/>
        <v>0.790932877</v>
      </c>
      <c r="N288" s="66">
        <v>1.48</v>
      </c>
      <c r="O288" s="66">
        <v>3.86</v>
      </c>
      <c r="P288" s="73">
        <f t="shared" si="5"/>
        <v>1.043186367</v>
      </c>
      <c r="Q288" s="66">
        <v>0.2179</v>
      </c>
      <c r="R288" s="66">
        <v>38.46</v>
      </c>
      <c r="S288" s="73">
        <f t="shared" si="6"/>
        <v>0.9162587348</v>
      </c>
      <c r="T288" s="66">
        <v>0.1</v>
      </c>
      <c r="U288" s="66">
        <v>0.2</v>
      </c>
      <c r="V288" s="73">
        <f t="shared" si="7"/>
        <v>0.1444328824</v>
      </c>
      <c r="W288" s="66">
        <v>0.0112</v>
      </c>
      <c r="X288" s="66">
        <v>50.0</v>
      </c>
      <c r="Y288" s="73">
        <f t="shared" si="8"/>
        <v>1.331426107</v>
      </c>
      <c r="Z288" s="66">
        <v>1.38</v>
      </c>
      <c r="AA288" s="66">
        <v>2.47</v>
      </c>
      <c r="AB288" s="73">
        <f t="shared" si="9"/>
        <v>1.359748068</v>
      </c>
      <c r="AC288" s="66">
        <v>0.1397</v>
      </c>
      <c r="AD288" s="66">
        <v>56.0</v>
      </c>
      <c r="AE288" s="73">
        <f t="shared" si="10"/>
        <v>1.597402331</v>
      </c>
      <c r="AF288" s="66">
        <v>2.67</v>
      </c>
      <c r="AG288" s="66">
        <v>7.91</v>
      </c>
      <c r="AH288" s="73">
        <f t="shared" si="11"/>
        <v>1.584337697</v>
      </c>
      <c r="AI288" s="66">
        <v>0.4469</v>
      </c>
      <c r="AJ288" s="66">
        <v>33.75</v>
      </c>
      <c r="AK288" s="73">
        <f t="shared" si="12"/>
        <v>1.082912066</v>
      </c>
      <c r="AL288" s="65"/>
      <c r="AM288" s="65"/>
      <c r="AN288" s="65"/>
      <c r="AO288" s="65"/>
      <c r="AP288" s="65"/>
      <c r="AQ288" s="65"/>
      <c r="AR288" s="65"/>
      <c r="AS288" s="68"/>
      <c r="AT288" s="69"/>
    </row>
    <row r="289">
      <c r="A289" s="70" t="str">
        <f t="shared" si="1"/>
        <v>Rim Scorer</v>
      </c>
      <c r="B289" s="71" t="s">
        <v>1744</v>
      </c>
      <c r="C289" s="71" t="str">
        <f t="shared" si="2"/>
        <v>Luke Kornet</v>
      </c>
      <c r="D289" s="71" t="s">
        <v>1451</v>
      </c>
      <c r="E289" s="66">
        <v>0.9074</v>
      </c>
      <c r="F289" s="66">
        <v>2.1</v>
      </c>
      <c r="G289" s="66">
        <v>0.0</v>
      </c>
      <c r="H289" s="66">
        <v>7.36</v>
      </c>
      <c r="I289" s="66">
        <v>10.02</v>
      </c>
      <c r="J289" s="73">
        <f t="shared" si="3"/>
        <v>1.931794316</v>
      </c>
      <c r="K289" s="66">
        <v>0.9074</v>
      </c>
      <c r="L289" s="66">
        <v>73.47</v>
      </c>
      <c r="M289" s="73">
        <f t="shared" si="4"/>
        <v>1.127908355</v>
      </c>
      <c r="N289" s="66">
        <v>0.2</v>
      </c>
      <c r="O289" s="66">
        <v>1.02</v>
      </c>
      <c r="P289" s="73">
        <f t="shared" si="5"/>
        <v>0.2756606463</v>
      </c>
      <c r="Q289" s="66">
        <v>0.0926</v>
      </c>
      <c r="R289" s="66">
        <v>20.0</v>
      </c>
      <c r="S289" s="73">
        <f t="shared" si="6"/>
        <v>0.476473601</v>
      </c>
      <c r="T289" s="66">
        <v>0.0</v>
      </c>
      <c r="U289" s="66">
        <v>0.0</v>
      </c>
      <c r="V289" s="73">
        <f t="shared" si="7"/>
        <v>0</v>
      </c>
      <c r="W289" s="66">
        <v>0.0</v>
      </c>
      <c r="X289" s="66">
        <v>0.0</v>
      </c>
      <c r="Y289" s="73">
        <f t="shared" si="8"/>
        <v>0</v>
      </c>
      <c r="Z289" s="66">
        <v>0.0</v>
      </c>
      <c r="AA289" s="66">
        <v>0.0</v>
      </c>
      <c r="AB289" s="73">
        <f t="shared" si="9"/>
        <v>0</v>
      </c>
      <c r="AC289" s="66">
        <v>0.0</v>
      </c>
      <c r="AD289" s="66">
        <v>0.0</v>
      </c>
      <c r="AE289" s="73">
        <f t="shared" si="10"/>
        <v>0</v>
      </c>
      <c r="AF289" s="66">
        <v>0.0</v>
      </c>
      <c r="AG289" s="66">
        <v>0.0</v>
      </c>
      <c r="AH289" s="73">
        <f t="shared" si="11"/>
        <v>0</v>
      </c>
      <c r="AI289" s="66">
        <v>0.0</v>
      </c>
      <c r="AJ289" s="66">
        <v>0.0</v>
      </c>
      <c r="AK289" s="73">
        <f t="shared" si="12"/>
        <v>0</v>
      </c>
      <c r="AL289" s="65"/>
      <c r="AM289" s="65"/>
      <c r="AN289" s="65"/>
      <c r="AO289" s="65"/>
      <c r="AP289" s="65"/>
      <c r="AQ289" s="65"/>
      <c r="AR289" s="65"/>
      <c r="AS289" s="68"/>
      <c r="AT289" s="69"/>
    </row>
    <row r="290">
      <c r="A290" s="70" t="str">
        <f t="shared" si="1"/>
        <v>Rim Scorer</v>
      </c>
      <c r="B290" s="71" t="s">
        <v>1745</v>
      </c>
      <c r="C290" s="71" t="str">
        <f t="shared" si="2"/>
        <v>Danuel House Jr.</v>
      </c>
      <c r="D290" s="71" t="s">
        <v>1455</v>
      </c>
      <c r="E290" s="66">
        <v>0.8515</v>
      </c>
      <c r="F290" s="66">
        <v>4.35</v>
      </c>
      <c r="G290" s="66">
        <v>26.0</v>
      </c>
      <c r="H290" s="66">
        <v>2.53</v>
      </c>
      <c r="I290" s="66">
        <v>3.7</v>
      </c>
      <c r="J290" s="73">
        <f t="shared" si="3"/>
        <v>0.7133372225</v>
      </c>
      <c r="K290" s="66">
        <v>0.3762</v>
      </c>
      <c r="L290" s="66">
        <v>68.42</v>
      </c>
      <c r="M290" s="73">
        <f t="shared" si="4"/>
        <v>1.050380967</v>
      </c>
      <c r="N290" s="66">
        <v>0.19</v>
      </c>
      <c r="O290" s="66">
        <v>0.88</v>
      </c>
      <c r="P290" s="73">
        <f t="shared" si="5"/>
        <v>0.2378248713</v>
      </c>
      <c r="Q290" s="66">
        <v>0.0891</v>
      </c>
      <c r="R290" s="66">
        <v>22.22</v>
      </c>
      <c r="S290" s="73">
        <f t="shared" si="6"/>
        <v>0.5293621707</v>
      </c>
      <c r="T290" s="66">
        <v>0.29</v>
      </c>
      <c r="U290" s="66">
        <v>0.58</v>
      </c>
      <c r="V290" s="73">
        <f t="shared" si="7"/>
        <v>0.418855359</v>
      </c>
      <c r="W290" s="66">
        <v>0.0594</v>
      </c>
      <c r="X290" s="66">
        <v>50.0</v>
      </c>
      <c r="Y290" s="73">
        <f t="shared" si="8"/>
        <v>1.331426107</v>
      </c>
      <c r="Z290" s="66">
        <v>0.88</v>
      </c>
      <c r="AA290" s="66">
        <v>2.43</v>
      </c>
      <c r="AB290" s="73">
        <f t="shared" si="9"/>
        <v>1.337727857</v>
      </c>
      <c r="AC290" s="66">
        <v>0.2475</v>
      </c>
      <c r="AD290" s="66">
        <v>36.0</v>
      </c>
      <c r="AE290" s="73">
        <f t="shared" si="10"/>
        <v>1.026901498</v>
      </c>
      <c r="AF290" s="66">
        <v>0.58</v>
      </c>
      <c r="AG290" s="66">
        <v>2.24</v>
      </c>
      <c r="AH290" s="73">
        <f t="shared" si="11"/>
        <v>0.4486620027</v>
      </c>
      <c r="AI290" s="66">
        <v>0.2277</v>
      </c>
      <c r="AJ290" s="66">
        <v>26.09</v>
      </c>
      <c r="AK290" s="73">
        <f t="shared" si="12"/>
        <v>0.8371311349</v>
      </c>
      <c r="AL290" s="65"/>
      <c r="AM290" s="65"/>
      <c r="AN290" s="65"/>
      <c r="AO290" s="65"/>
      <c r="AP290" s="65"/>
      <c r="AQ290" s="65"/>
      <c r="AR290" s="65"/>
      <c r="AS290" s="68"/>
      <c r="AT290" s="69"/>
    </row>
    <row r="291">
      <c r="A291" s="70" t="str">
        <f t="shared" si="1"/>
        <v>PU 3PT</v>
      </c>
      <c r="B291" s="71" t="s">
        <v>1746</v>
      </c>
      <c r="C291" s="71" t="str">
        <f t="shared" si="2"/>
        <v>Nick Smith Jr.</v>
      </c>
      <c r="D291" s="71" t="s">
        <v>1530</v>
      </c>
      <c r="E291" s="66">
        <v>0.6117</v>
      </c>
      <c r="F291" s="66">
        <v>10.42</v>
      </c>
      <c r="G291" s="66">
        <v>25.65</v>
      </c>
      <c r="H291" s="66">
        <v>0.82</v>
      </c>
      <c r="I291" s="66">
        <v>2.16</v>
      </c>
      <c r="J291" s="73">
        <f t="shared" si="3"/>
        <v>0.4164347029</v>
      </c>
      <c r="K291" s="66">
        <v>0.1117</v>
      </c>
      <c r="L291" s="66">
        <v>38.1</v>
      </c>
      <c r="M291" s="73">
        <f t="shared" si="4"/>
        <v>0.5849096004</v>
      </c>
      <c r="N291" s="66">
        <v>2.06</v>
      </c>
      <c r="O291" s="66">
        <v>4.42</v>
      </c>
      <c r="P291" s="73">
        <f t="shared" si="5"/>
        <v>1.194529467</v>
      </c>
      <c r="Q291" s="66">
        <v>0.2287</v>
      </c>
      <c r="R291" s="66">
        <v>46.51</v>
      </c>
      <c r="S291" s="73">
        <f t="shared" si="6"/>
        <v>1.108039359</v>
      </c>
      <c r="T291" s="66">
        <v>0.72</v>
      </c>
      <c r="U291" s="66">
        <v>3.09</v>
      </c>
      <c r="V291" s="73">
        <f t="shared" si="7"/>
        <v>2.231488033</v>
      </c>
      <c r="W291" s="66">
        <v>0.1596</v>
      </c>
      <c r="X291" s="66">
        <v>23.33</v>
      </c>
      <c r="Y291" s="73">
        <f t="shared" si="8"/>
        <v>0.6212434215</v>
      </c>
      <c r="Z291" s="66">
        <v>1.85</v>
      </c>
      <c r="AA291" s="66">
        <v>3.09</v>
      </c>
      <c r="AB291" s="73">
        <f t="shared" si="9"/>
        <v>1.701061349</v>
      </c>
      <c r="AC291" s="66">
        <v>0.1596</v>
      </c>
      <c r="AD291" s="66">
        <v>60.0</v>
      </c>
      <c r="AE291" s="73">
        <f t="shared" si="10"/>
        <v>1.711502497</v>
      </c>
      <c r="AF291" s="66">
        <v>2.78</v>
      </c>
      <c r="AG291" s="66">
        <v>6.58</v>
      </c>
      <c r="AH291" s="73">
        <f t="shared" si="11"/>
        <v>1.317944633</v>
      </c>
      <c r="AI291" s="66">
        <v>0.3404</v>
      </c>
      <c r="AJ291" s="66">
        <v>42.19</v>
      </c>
      <c r="AK291" s="73">
        <f t="shared" si="12"/>
        <v>1.353720298</v>
      </c>
      <c r="AL291" s="65"/>
      <c r="AM291" s="65"/>
      <c r="AN291" s="65"/>
      <c r="AO291" s="65"/>
      <c r="AP291" s="65"/>
      <c r="AQ291" s="65"/>
      <c r="AR291" s="65"/>
      <c r="AS291" s="68"/>
      <c r="AT291" s="69"/>
    </row>
    <row r="292">
      <c r="A292" s="70" t="str">
        <f t="shared" si="1"/>
        <v>Rim Scorer</v>
      </c>
      <c r="B292" s="71" t="s">
        <v>1747</v>
      </c>
      <c r="C292" s="71" t="str">
        <f t="shared" si="2"/>
        <v>Robert Covington</v>
      </c>
      <c r="D292" s="71" t="s">
        <v>1455</v>
      </c>
      <c r="E292" s="66">
        <v>0.8571</v>
      </c>
      <c r="F292" s="66">
        <v>4.01</v>
      </c>
      <c r="G292" s="66">
        <v>25.75</v>
      </c>
      <c r="H292" s="66">
        <v>1.74</v>
      </c>
      <c r="I292" s="66">
        <v>2.87</v>
      </c>
      <c r="J292" s="73">
        <f t="shared" si="3"/>
        <v>0.5533183321</v>
      </c>
      <c r="K292" s="66">
        <v>0.2857</v>
      </c>
      <c r="L292" s="66">
        <v>60.71</v>
      </c>
      <c r="M292" s="73">
        <f t="shared" si="4"/>
        <v>0.9320173712</v>
      </c>
      <c r="N292" s="66">
        <v>0.72</v>
      </c>
      <c r="O292" s="66">
        <v>1.23</v>
      </c>
      <c r="P292" s="73">
        <f t="shared" si="5"/>
        <v>0.3324143087</v>
      </c>
      <c r="Q292" s="66">
        <v>0.1224</v>
      </c>
      <c r="R292" s="66">
        <v>58.33</v>
      </c>
      <c r="S292" s="73">
        <f t="shared" si="6"/>
        <v>1.389635257</v>
      </c>
      <c r="T292" s="66">
        <v>0.0</v>
      </c>
      <c r="U292" s="66">
        <v>0.2</v>
      </c>
      <c r="V292" s="73">
        <f t="shared" si="7"/>
        <v>0.1444328824</v>
      </c>
      <c r="W292" s="66">
        <v>0.0204</v>
      </c>
      <c r="X292" s="66">
        <v>0.0</v>
      </c>
      <c r="Y292" s="73">
        <f t="shared" si="8"/>
        <v>0</v>
      </c>
      <c r="Z292" s="66">
        <v>0.72</v>
      </c>
      <c r="AA292" s="66">
        <v>1.64</v>
      </c>
      <c r="AB292" s="73">
        <f t="shared" si="9"/>
        <v>0.902828677</v>
      </c>
      <c r="AC292" s="66">
        <v>0.1633</v>
      </c>
      <c r="AD292" s="66">
        <v>43.75</v>
      </c>
      <c r="AE292" s="73">
        <f t="shared" si="10"/>
        <v>1.247970571</v>
      </c>
      <c r="AF292" s="66">
        <v>1.23</v>
      </c>
      <c r="AG292" s="66">
        <v>4.09</v>
      </c>
      <c r="AH292" s="73">
        <f t="shared" si="11"/>
        <v>0.819208746</v>
      </c>
      <c r="AI292" s="66">
        <v>0.4082</v>
      </c>
      <c r="AJ292" s="66">
        <v>30.0</v>
      </c>
      <c r="AK292" s="73">
        <f t="shared" si="12"/>
        <v>0.9625885031</v>
      </c>
      <c r="AL292" s="65"/>
      <c r="AM292" s="65"/>
      <c r="AN292" s="65"/>
      <c r="AO292" s="65"/>
      <c r="AP292" s="65"/>
      <c r="AQ292" s="65"/>
      <c r="AR292" s="65"/>
      <c r="AS292" s="68"/>
      <c r="AT292" s="69"/>
    </row>
    <row r="293">
      <c r="A293" s="70" t="str">
        <f t="shared" si="1"/>
        <v>Rim Scorer</v>
      </c>
      <c r="B293" s="71" t="s">
        <v>1748</v>
      </c>
      <c r="C293" s="71" t="str">
        <f t="shared" si="2"/>
        <v>Shake Milton</v>
      </c>
      <c r="D293" s="71" t="s">
        <v>1462</v>
      </c>
      <c r="E293" s="66">
        <v>0.6051</v>
      </c>
      <c r="F293" s="66">
        <v>6.88</v>
      </c>
      <c r="G293" s="66">
        <v>25.6</v>
      </c>
      <c r="H293" s="66">
        <v>2.35</v>
      </c>
      <c r="I293" s="66">
        <v>4.12</v>
      </c>
      <c r="J293" s="73">
        <f t="shared" si="3"/>
        <v>0.794310637</v>
      </c>
      <c r="K293" s="66">
        <v>0.2675</v>
      </c>
      <c r="L293" s="66">
        <v>57.14</v>
      </c>
      <c r="M293" s="73">
        <f t="shared" si="4"/>
        <v>0.877210881</v>
      </c>
      <c r="N293" s="66">
        <v>2.16</v>
      </c>
      <c r="O293" s="66">
        <v>5.29</v>
      </c>
      <c r="P293" s="73">
        <f t="shared" si="5"/>
        <v>1.429651783</v>
      </c>
      <c r="Q293" s="66">
        <v>0.3439</v>
      </c>
      <c r="R293" s="66">
        <v>40.74</v>
      </c>
      <c r="S293" s="73">
        <f t="shared" si="6"/>
        <v>0.9705767253</v>
      </c>
      <c r="T293" s="66">
        <v>0.39</v>
      </c>
      <c r="U293" s="66">
        <v>0.78</v>
      </c>
      <c r="V293" s="73">
        <f t="shared" si="7"/>
        <v>0.5632882414</v>
      </c>
      <c r="W293" s="66">
        <v>0.051</v>
      </c>
      <c r="X293" s="66">
        <v>50.0</v>
      </c>
      <c r="Y293" s="73">
        <f t="shared" si="8"/>
        <v>1.331426107</v>
      </c>
      <c r="Z293" s="66">
        <v>0.88</v>
      </c>
      <c r="AA293" s="66">
        <v>1.86</v>
      </c>
      <c r="AB293" s="73">
        <f t="shared" si="9"/>
        <v>1.023939841</v>
      </c>
      <c r="AC293" s="66">
        <v>0.121</v>
      </c>
      <c r="AD293" s="66">
        <v>47.37</v>
      </c>
      <c r="AE293" s="73">
        <f t="shared" si="10"/>
        <v>1.351231221</v>
      </c>
      <c r="AF293" s="66">
        <v>0.49</v>
      </c>
      <c r="AG293" s="66">
        <v>3.33</v>
      </c>
      <c r="AH293" s="73">
        <f t="shared" si="11"/>
        <v>0.666984138</v>
      </c>
      <c r="AI293" s="66">
        <v>0.2166</v>
      </c>
      <c r="AJ293" s="66">
        <v>14.71</v>
      </c>
      <c r="AK293" s="73">
        <f t="shared" si="12"/>
        <v>0.4719892294</v>
      </c>
      <c r="AL293" s="65"/>
      <c r="AM293" s="65"/>
      <c r="AN293" s="65"/>
      <c r="AO293" s="65"/>
      <c r="AP293" s="65"/>
      <c r="AQ293" s="65"/>
      <c r="AR293" s="65"/>
      <c r="AS293" s="68"/>
      <c r="AT293" s="69"/>
    </row>
    <row r="294">
      <c r="A294" s="70" t="str">
        <f t="shared" si="1"/>
        <v>Rim Scorer</v>
      </c>
      <c r="B294" s="71" t="s">
        <v>1749</v>
      </c>
      <c r="C294" s="71" t="str">
        <f t="shared" si="2"/>
        <v>Trayce Jackson-Davis</v>
      </c>
      <c r="D294" s="71" t="s">
        <v>1500</v>
      </c>
      <c r="E294" s="66">
        <v>0.8194</v>
      </c>
      <c r="F294" s="66">
        <v>2.25</v>
      </c>
      <c r="G294" s="66">
        <v>0.0</v>
      </c>
      <c r="H294" s="66">
        <v>8.56</v>
      </c>
      <c r="I294" s="66">
        <v>11.88</v>
      </c>
      <c r="J294" s="73">
        <f t="shared" si="3"/>
        <v>2.290390866</v>
      </c>
      <c r="K294" s="66">
        <v>0.8194</v>
      </c>
      <c r="L294" s="66">
        <v>72.03</v>
      </c>
      <c r="M294" s="73">
        <f t="shared" si="4"/>
        <v>1.105801536</v>
      </c>
      <c r="N294" s="66">
        <v>1.41</v>
      </c>
      <c r="O294" s="66">
        <v>2.62</v>
      </c>
      <c r="P294" s="73">
        <f t="shared" si="5"/>
        <v>0.7080695032</v>
      </c>
      <c r="Q294" s="66">
        <v>0.1806</v>
      </c>
      <c r="R294" s="66">
        <v>53.85</v>
      </c>
      <c r="S294" s="73">
        <f t="shared" si="6"/>
        <v>1.282905171</v>
      </c>
      <c r="T294" s="66">
        <v>0.0</v>
      </c>
      <c r="U294" s="66">
        <v>0.0</v>
      </c>
      <c r="V294" s="73">
        <f t="shared" si="7"/>
        <v>0</v>
      </c>
      <c r="W294" s="66">
        <v>0.0</v>
      </c>
      <c r="X294" s="66">
        <v>0.0</v>
      </c>
      <c r="Y294" s="73">
        <f t="shared" si="8"/>
        <v>0</v>
      </c>
      <c r="Z294" s="66">
        <v>0.0</v>
      </c>
      <c r="AA294" s="66">
        <v>0.0</v>
      </c>
      <c r="AB294" s="73">
        <f t="shared" si="9"/>
        <v>0</v>
      </c>
      <c r="AC294" s="66">
        <v>0.0</v>
      </c>
      <c r="AD294" s="66">
        <v>0.0</v>
      </c>
      <c r="AE294" s="73">
        <f t="shared" si="10"/>
        <v>0</v>
      </c>
      <c r="AF294" s="66">
        <v>0.0</v>
      </c>
      <c r="AG294" s="66">
        <v>0.0</v>
      </c>
      <c r="AH294" s="73">
        <f t="shared" si="11"/>
        <v>0</v>
      </c>
      <c r="AI294" s="66">
        <v>0.0</v>
      </c>
      <c r="AJ294" s="66">
        <v>0.0</v>
      </c>
      <c r="AK294" s="73">
        <f t="shared" si="12"/>
        <v>0</v>
      </c>
      <c r="AL294" s="65"/>
      <c r="AM294" s="65"/>
      <c r="AN294" s="65"/>
      <c r="AO294" s="65"/>
      <c r="AP294" s="65"/>
      <c r="AQ294" s="65"/>
      <c r="AR294" s="65"/>
      <c r="AS294" s="68"/>
      <c r="AT294" s="69"/>
    </row>
    <row r="295">
      <c r="A295" s="70" t="str">
        <f t="shared" si="1"/>
        <v>Rim Scorer</v>
      </c>
      <c r="B295" s="71" t="s">
        <v>1750</v>
      </c>
      <c r="C295" s="71" t="str">
        <f t="shared" si="2"/>
        <v>Amen Thompson</v>
      </c>
      <c r="D295" s="71" t="s">
        <v>1437</v>
      </c>
      <c r="E295" s="66">
        <v>0.7255</v>
      </c>
      <c r="F295" s="66">
        <v>5.36</v>
      </c>
      <c r="G295" s="66">
        <v>26.81</v>
      </c>
      <c r="H295" s="66">
        <v>5.09</v>
      </c>
      <c r="I295" s="66">
        <v>7.44</v>
      </c>
      <c r="J295" s="73">
        <f t="shared" si="3"/>
        <v>1.434386199</v>
      </c>
      <c r="K295" s="66">
        <v>0.4967</v>
      </c>
      <c r="L295" s="66">
        <v>68.42</v>
      </c>
      <c r="M295" s="73">
        <f t="shared" si="4"/>
        <v>1.050380967</v>
      </c>
      <c r="N295" s="66">
        <v>1.17</v>
      </c>
      <c r="O295" s="66">
        <v>2.84</v>
      </c>
      <c r="P295" s="73">
        <f t="shared" si="5"/>
        <v>0.767525721</v>
      </c>
      <c r="Q295" s="66">
        <v>0.1895</v>
      </c>
      <c r="R295" s="66">
        <v>41.38</v>
      </c>
      <c r="S295" s="73">
        <f t="shared" si="6"/>
        <v>0.9858238805</v>
      </c>
      <c r="T295" s="66">
        <v>0.59</v>
      </c>
      <c r="U295" s="66">
        <v>1.27</v>
      </c>
      <c r="V295" s="73">
        <f t="shared" si="7"/>
        <v>0.9171488033</v>
      </c>
      <c r="W295" s="66">
        <v>0.085</v>
      </c>
      <c r="X295" s="66">
        <v>46.15</v>
      </c>
      <c r="Y295" s="73">
        <f t="shared" si="8"/>
        <v>1.228906297</v>
      </c>
      <c r="Z295" s="66">
        <v>0.1</v>
      </c>
      <c r="AA295" s="66">
        <v>0.88</v>
      </c>
      <c r="AB295" s="73">
        <f t="shared" si="9"/>
        <v>0.484444656</v>
      </c>
      <c r="AC295" s="66">
        <v>0.0588</v>
      </c>
      <c r="AD295" s="66">
        <v>11.11</v>
      </c>
      <c r="AE295" s="73">
        <f t="shared" si="10"/>
        <v>0.3169132124</v>
      </c>
      <c r="AF295" s="66">
        <v>0.49</v>
      </c>
      <c r="AG295" s="66">
        <v>2.54</v>
      </c>
      <c r="AH295" s="73">
        <f t="shared" si="11"/>
        <v>0.5087506638</v>
      </c>
      <c r="AI295" s="66">
        <v>0.1699</v>
      </c>
      <c r="AJ295" s="66">
        <v>19.23</v>
      </c>
      <c r="AK295" s="73">
        <f t="shared" si="12"/>
        <v>0.6170192305</v>
      </c>
      <c r="AL295" s="65"/>
      <c r="AM295" s="65"/>
      <c r="AN295" s="65"/>
      <c r="AO295" s="65"/>
      <c r="AP295" s="65"/>
      <c r="AQ295" s="65"/>
      <c r="AR295" s="65"/>
      <c r="AS295" s="68"/>
      <c r="AT295" s="69"/>
    </row>
    <row r="296">
      <c r="A296" s="70" t="str">
        <f t="shared" si="1"/>
        <v>Rim Scorer</v>
      </c>
      <c r="B296" s="71" t="s">
        <v>1751</v>
      </c>
      <c r="C296" s="71" t="str">
        <f t="shared" si="2"/>
        <v>Davion Mitchell</v>
      </c>
      <c r="D296" s="71" t="s">
        <v>1435</v>
      </c>
      <c r="E296" s="66">
        <v>0.7591</v>
      </c>
      <c r="F296" s="66">
        <v>5.77</v>
      </c>
      <c r="G296" s="66">
        <v>25.3</v>
      </c>
      <c r="H296" s="66">
        <v>2.13</v>
      </c>
      <c r="I296" s="66">
        <v>3.45</v>
      </c>
      <c r="J296" s="73">
        <f t="shared" si="3"/>
        <v>0.6651387616</v>
      </c>
      <c r="K296" s="66">
        <v>0.2482</v>
      </c>
      <c r="L296" s="66">
        <v>61.76</v>
      </c>
      <c r="M296" s="73">
        <f t="shared" si="4"/>
        <v>0.9481369271</v>
      </c>
      <c r="N296" s="66">
        <v>0.91</v>
      </c>
      <c r="O296" s="66">
        <v>2.74</v>
      </c>
      <c r="P296" s="73">
        <f t="shared" si="5"/>
        <v>0.7405001674</v>
      </c>
      <c r="Q296" s="66">
        <v>0.1971</v>
      </c>
      <c r="R296" s="66">
        <v>33.33</v>
      </c>
      <c r="S296" s="73">
        <f t="shared" si="6"/>
        <v>0.7940432561</v>
      </c>
      <c r="T296" s="66">
        <v>0.41</v>
      </c>
      <c r="U296" s="66">
        <v>0.61</v>
      </c>
      <c r="V296" s="73">
        <f t="shared" si="7"/>
        <v>0.4405202914</v>
      </c>
      <c r="W296" s="66">
        <v>0.0438</v>
      </c>
      <c r="X296" s="66">
        <v>66.67</v>
      </c>
      <c r="Y296" s="73">
        <f t="shared" si="8"/>
        <v>1.775323571</v>
      </c>
      <c r="Z296" s="66">
        <v>0.61</v>
      </c>
      <c r="AA296" s="66">
        <v>1.83</v>
      </c>
      <c r="AB296" s="73">
        <f t="shared" si="9"/>
        <v>1.007424682</v>
      </c>
      <c r="AC296" s="66">
        <v>0.1314</v>
      </c>
      <c r="AD296" s="66">
        <v>33.33</v>
      </c>
      <c r="AE296" s="73">
        <f t="shared" si="10"/>
        <v>0.9507396371</v>
      </c>
      <c r="AF296" s="66">
        <v>1.22</v>
      </c>
      <c r="AG296" s="66">
        <v>5.28</v>
      </c>
      <c r="AH296" s="73">
        <f t="shared" si="11"/>
        <v>1.057560435</v>
      </c>
      <c r="AI296" s="66">
        <v>0.3796</v>
      </c>
      <c r="AJ296" s="66">
        <v>23.08</v>
      </c>
      <c r="AK296" s="73">
        <f t="shared" si="12"/>
        <v>0.7405514217</v>
      </c>
      <c r="AL296" s="65"/>
      <c r="AM296" s="65"/>
      <c r="AN296" s="65"/>
      <c r="AO296" s="65"/>
      <c r="AP296" s="65"/>
      <c r="AQ296" s="65"/>
      <c r="AR296" s="65"/>
      <c r="AS296" s="68"/>
      <c r="AT296" s="69"/>
    </row>
    <row r="297">
      <c r="A297" s="70" t="str">
        <f t="shared" si="1"/>
        <v>Rim Scorer</v>
      </c>
      <c r="B297" s="71" t="s">
        <v>1752</v>
      </c>
      <c r="C297" s="71" t="str">
        <f t="shared" si="2"/>
        <v>Tari Eason</v>
      </c>
      <c r="D297" s="71" t="s">
        <v>1437</v>
      </c>
      <c r="E297" s="66">
        <v>0.7647</v>
      </c>
      <c r="F297" s="66">
        <v>4.63</v>
      </c>
      <c r="G297" s="66">
        <v>24.75</v>
      </c>
      <c r="H297" s="66">
        <v>5.02</v>
      </c>
      <c r="I297" s="66">
        <v>9.53</v>
      </c>
      <c r="J297" s="73">
        <f t="shared" si="3"/>
        <v>1.837325333</v>
      </c>
      <c r="K297" s="66">
        <v>0.4973</v>
      </c>
      <c r="L297" s="66">
        <v>52.69</v>
      </c>
      <c r="M297" s="73">
        <f t="shared" si="4"/>
        <v>0.8088946679</v>
      </c>
      <c r="N297" s="66">
        <v>1.23</v>
      </c>
      <c r="O297" s="66">
        <v>3.07</v>
      </c>
      <c r="P297" s="73">
        <f t="shared" si="5"/>
        <v>0.8296844942</v>
      </c>
      <c r="Q297" s="66">
        <v>0.1604</v>
      </c>
      <c r="R297" s="66">
        <v>40.0</v>
      </c>
      <c r="S297" s="73">
        <f t="shared" si="6"/>
        <v>0.9529472021</v>
      </c>
      <c r="T297" s="66">
        <v>0.72</v>
      </c>
      <c r="U297" s="66">
        <v>1.43</v>
      </c>
      <c r="V297" s="73">
        <f t="shared" si="7"/>
        <v>1.032695109</v>
      </c>
      <c r="W297" s="66">
        <v>0.0749</v>
      </c>
      <c r="X297" s="66">
        <v>50.0</v>
      </c>
      <c r="Y297" s="73">
        <f t="shared" si="8"/>
        <v>1.331426107</v>
      </c>
      <c r="Z297" s="66">
        <v>0.41</v>
      </c>
      <c r="AA297" s="66">
        <v>1.54</v>
      </c>
      <c r="AB297" s="73">
        <f t="shared" si="9"/>
        <v>0.847778148</v>
      </c>
      <c r="AC297" s="66">
        <v>0.0802</v>
      </c>
      <c r="AD297" s="66">
        <v>26.67</v>
      </c>
      <c r="AE297" s="73">
        <f t="shared" si="10"/>
        <v>0.7607628599</v>
      </c>
      <c r="AF297" s="66">
        <v>1.43</v>
      </c>
      <c r="AG297" s="66">
        <v>3.59</v>
      </c>
      <c r="AH297" s="73">
        <f t="shared" si="11"/>
        <v>0.7190609776</v>
      </c>
      <c r="AI297" s="66">
        <v>0.1872</v>
      </c>
      <c r="AJ297" s="66">
        <v>40.0</v>
      </c>
      <c r="AK297" s="73">
        <f t="shared" si="12"/>
        <v>1.283451337</v>
      </c>
      <c r="AL297" s="65"/>
      <c r="AM297" s="65"/>
      <c r="AN297" s="65"/>
      <c r="AO297" s="65"/>
      <c r="AP297" s="65"/>
      <c r="AQ297" s="65"/>
      <c r="AR297" s="65"/>
      <c r="AS297" s="68"/>
      <c r="AT297" s="69"/>
    </row>
    <row r="298">
      <c r="A298" s="70" t="str">
        <f t="shared" si="1"/>
        <v>Rim Scorer</v>
      </c>
      <c r="B298" s="71" t="s">
        <v>1753</v>
      </c>
      <c r="C298" s="71" t="str">
        <f t="shared" si="2"/>
        <v>Isaiah Livers</v>
      </c>
      <c r="D298" s="71" t="s">
        <v>1528</v>
      </c>
      <c r="E298" s="66">
        <v>0.8621</v>
      </c>
      <c r="F298" s="66">
        <v>6.58</v>
      </c>
      <c r="G298" s="66">
        <v>25.64</v>
      </c>
      <c r="H298" s="66">
        <v>1.43</v>
      </c>
      <c r="I298" s="66">
        <v>2.34</v>
      </c>
      <c r="J298" s="73">
        <f t="shared" si="3"/>
        <v>0.4511375948</v>
      </c>
      <c r="K298" s="66">
        <v>0.1983</v>
      </c>
      <c r="L298" s="66">
        <v>60.87</v>
      </c>
      <c r="M298" s="73">
        <f t="shared" si="4"/>
        <v>0.9344736844</v>
      </c>
      <c r="N298" s="66">
        <v>0.1</v>
      </c>
      <c r="O298" s="66">
        <v>0.71</v>
      </c>
      <c r="P298" s="73">
        <f t="shared" si="5"/>
        <v>0.1918814303</v>
      </c>
      <c r="Q298" s="66">
        <v>0.0603</v>
      </c>
      <c r="R298" s="66">
        <v>14.29</v>
      </c>
      <c r="S298" s="73">
        <f t="shared" si="6"/>
        <v>0.3404403879</v>
      </c>
      <c r="T298" s="66">
        <v>0.31</v>
      </c>
      <c r="U298" s="66">
        <v>0.92</v>
      </c>
      <c r="V298" s="73">
        <f t="shared" si="7"/>
        <v>0.6643912591</v>
      </c>
      <c r="W298" s="66">
        <v>0.0776</v>
      </c>
      <c r="X298" s="66">
        <v>33.33</v>
      </c>
      <c r="Y298" s="73">
        <f t="shared" si="8"/>
        <v>0.8875286429</v>
      </c>
      <c r="Z298" s="66">
        <v>0.92</v>
      </c>
      <c r="AA298" s="66">
        <v>2.96</v>
      </c>
      <c r="AB298" s="73">
        <f t="shared" si="9"/>
        <v>1.629495661</v>
      </c>
      <c r="AC298" s="66">
        <v>0.25</v>
      </c>
      <c r="AD298" s="66">
        <v>31.03</v>
      </c>
      <c r="AE298" s="73">
        <f t="shared" si="10"/>
        <v>0.8851320413</v>
      </c>
      <c r="AF298" s="66">
        <v>1.33</v>
      </c>
      <c r="AG298" s="66">
        <v>4.89</v>
      </c>
      <c r="AH298" s="73">
        <f t="shared" si="11"/>
        <v>0.9794451756</v>
      </c>
      <c r="AI298" s="66">
        <v>0.4138</v>
      </c>
      <c r="AJ298" s="66">
        <v>27.08</v>
      </c>
      <c r="AK298" s="73">
        <f t="shared" si="12"/>
        <v>0.8688965555</v>
      </c>
      <c r="AL298" s="65"/>
      <c r="AM298" s="65"/>
      <c r="AN298" s="65"/>
      <c r="AO298" s="65"/>
      <c r="AP298" s="65"/>
      <c r="AQ298" s="65"/>
      <c r="AR298" s="65"/>
      <c r="AS298" s="68"/>
      <c r="AT298" s="69"/>
    </row>
    <row r="299">
      <c r="A299" s="70" t="str">
        <f t="shared" si="1"/>
        <v>Rim Scorer</v>
      </c>
      <c r="B299" s="71" t="s">
        <v>1754</v>
      </c>
      <c r="C299" s="71" t="str">
        <f t="shared" si="2"/>
        <v>Craig Porter Jr.</v>
      </c>
      <c r="D299" s="71" t="s">
        <v>1474</v>
      </c>
      <c r="E299" s="66">
        <v>0.5</v>
      </c>
      <c r="F299" s="66">
        <v>7.18</v>
      </c>
      <c r="G299" s="66">
        <v>27.0</v>
      </c>
      <c r="H299" s="66">
        <v>4.15</v>
      </c>
      <c r="I299" s="66">
        <v>6.66</v>
      </c>
      <c r="J299" s="73">
        <f t="shared" si="3"/>
        <v>1.284007001</v>
      </c>
      <c r="K299" s="66">
        <v>0.372</v>
      </c>
      <c r="L299" s="66">
        <v>62.3</v>
      </c>
      <c r="M299" s="73">
        <f t="shared" si="4"/>
        <v>0.9564269844</v>
      </c>
      <c r="N299" s="66">
        <v>3.28</v>
      </c>
      <c r="O299" s="66">
        <v>6.66</v>
      </c>
      <c r="P299" s="73">
        <f t="shared" si="5"/>
        <v>1.799901867</v>
      </c>
      <c r="Q299" s="66">
        <v>0.372</v>
      </c>
      <c r="R299" s="66">
        <v>49.18</v>
      </c>
      <c r="S299" s="73">
        <f t="shared" si="6"/>
        <v>1.171648585</v>
      </c>
      <c r="T299" s="66">
        <v>0.98</v>
      </c>
      <c r="U299" s="66">
        <v>2.29</v>
      </c>
      <c r="V299" s="73">
        <f t="shared" si="7"/>
        <v>1.653756504</v>
      </c>
      <c r="W299" s="66">
        <v>0.128</v>
      </c>
      <c r="X299" s="66">
        <v>42.86</v>
      </c>
      <c r="Y299" s="73">
        <f t="shared" si="8"/>
        <v>1.141298459</v>
      </c>
      <c r="Z299" s="66">
        <v>0.11</v>
      </c>
      <c r="AA299" s="66">
        <v>0.44</v>
      </c>
      <c r="AB299" s="73">
        <f t="shared" si="9"/>
        <v>0.242222328</v>
      </c>
      <c r="AC299" s="66">
        <v>0.0244</v>
      </c>
      <c r="AD299" s="66">
        <v>25.0</v>
      </c>
      <c r="AE299" s="73">
        <f t="shared" si="10"/>
        <v>0.7131260404</v>
      </c>
      <c r="AF299" s="66">
        <v>0.66</v>
      </c>
      <c r="AG299" s="66">
        <v>1.86</v>
      </c>
      <c r="AH299" s="73">
        <f t="shared" si="11"/>
        <v>0.3725496987</v>
      </c>
      <c r="AI299" s="66">
        <v>0.1037</v>
      </c>
      <c r="AJ299" s="66">
        <v>35.29</v>
      </c>
      <c r="AK299" s="73">
        <f t="shared" si="12"/>
        <v>1.132324943</v>
      </c>
      <c r="AL299" s="65"/>
      <c r="AM299" s="65"/>
      <c r="AN299" s="65"/>
      <c r="AO299" s="65"/>
      <c r="AP299" s="65"/>
      <c r="AQ299" s="65"/>
      <c r="AR299" s="65"/>
      <c r="AS299" s="68"/>
      <c r="AT299" s="69"/>
    </row>
    <row r="300">
      <c r="A300" s="70" t="str">
        <f t="shared" si="1"/>
        <v>Rim Scorer</v>
      </c>
      <c r="B300" s="71" t="s">
        <v>1755</v>
      </c>
      <c r="C300" s="71" t="str">
        <f t="shared" si="2"/>
        <v>Landry Shamet</v>
      </c>
      <c r="D300" s="71" t="s">
        <v>1481</v>
      </c>
      <c r="E300" s="66">
        <v>0.7619</v>
      </c>
      <c r="F300" s="66">
        <v>6.78</v>
      </c>
      <c r="G300" s="66">
        <v>25.84</v>
      </c>
      <c r="H300" s="66">
        <v>2.71</v>
      </c>
      <c r="I300" s="66">
        <v>4.16</v>
      </c>
      <c r="J300" s="73">
        <f t="shared" si="3"/>
        <v>0.8020223908</v>
      </c>
      <c r="K300" s="66">
        <v>0.2116</v>
      </c>
      <c r="L300" s="66">
        <v>65.0</v>
      </c>
      <c r="M300" s="73">
        <f t="shared" si="4"/>
        <v>0.9978772711</v>
      </c>
      <c r="N300" s="66">
        <v>1.25</v>
      </c>
      <c r="O300" s="66">
        <v>3.12</v>
      </c>
      <c r="P300" s="73">
        <f t="shared" si="5"/>
        <v>0.843197271</v>
      </c>
      <c r="Q300" s="66">
        <v>0.1587</v>
      </c>
      <c r="R300" s="66">
        <v>40.0</v>
      </c>
      <c r="S300" s="73">
        <f t="shared" si="6"/>
        <v>0.9529472021</v>
      </c>
      <c r="T300" s="66">
        <v>0.73</v>
      </c>
      <c r="U300" s="66">
        <v>1.56</v>
      </c>
      <c r="V300" s="73">
        <f t="shared" si="7"/>
        <v>1.126576483</v>
      </c>
      <c r="W300" s="66">
        <v>0.0794</v>
      </c>
      <c r="X300" s="66">
        <v>46.67</v>
      </c>
      <c r="Y300" s="73">
        <f t="shared" si="8"/>
        <v>1.242753128</v>
      </c>
      <c r="Z300" s="66">
        <v>1.46</v>
      </c>
      <c r="AA300" s="66">
        <v>3.02</v>
      </c>
      <c r="AB300" s="73">
        <f t="shared" si="9"/>
        <v>1.662525978</v>
      </c>
      <c r="AC300" s="66">
        <v>0.1534</v>
      </c>
      <c r="AD300" s="66">
        <v>48.28</v>
      </c>
      <c r="AE300" s="73">
        <f t="shared" si="10"/>
        <v>1.377189009</v>
      </c>
      <c r="AF300" s="66">
        <v>2.6</v>
      </c>
      <c r="AG300" s="66">
        <v>7.8</v>
      </c>
      <c r="AH300" s="73">
        <f t="shared" si="11"/>
        <v>1.562305188</v>
      </c>
      <c r="AI300" s="66">
        <v>0.3968</v>
      </c>
      <c r="AJ300" s="66">
        <v>33.33</v>
      </c>
      <c r="AK300" s="73">
        <f t="shared" si="12"/>
        <v>1.069435827</v>
      </c>
      <c r="AL300" s="65"/>
      <c r="AM300" s="65"/>
      <c r="AN300" s="65"/>
      <c r="AO300" s="65"/>
      <c r="AP300" s="65"/>
      <c r="AQ300" s="65"/>
      <c r="AR300" s="65"/>
      <c r="AS300" s="68"/>
      <c r="AT300" s="69"/>
    </row>
    <row r="301">
      <c r="A301" s="70" t="str">
        <f t="shared" si="1"/>
        <v>Rim Scorer</v>
      </c>
      <c r="B301" s="71" t="s">
        <v>1756</v>
      </c>
      <c r="C301" s="71" t="str">
        <f t="shared" si="2"/>
        <v>Chris Duarte</v>
      </c>
      <c r="D301" s="71" t="s">
        <v>1435</v>
      </c>
      <c r="E301" s="66">
        <v>0.76</v>
      </c>
      <c r="F301" s="66">
        <v>7.23</v>
      </c>
      <c r="G301" s="66">
        <v>25.17</v>
      </c>
      <c r="H301" s="66">
        <v>1.83</v>
      </c>
      <c r="I301" s="66">
        <v>3.01</v>
      </c>
      <c r="J301" s="73">
        <f t="shared" si="3"/>
        <v>0.5803094702</v>
      </c>
      <c r="K301" s="66">
        <v>0.224</v>
      </c>
      <c r="L301" s="66">
        <v>60.71</v>
      </c>
      <c r="M301" s="73">
        <f t="shared" si="4"/>
        <v>0.9320173712</v>
      </c>
      <c r="N301" s="66">
        <v>0.65</v>
      </c>
      <c r="O301" s="66">
        <v>2.04</v>
      </c>
      <c r="P301" s="73">
        <f t="shared" si="5"/>
        <v>0.5513212926</v>
      </c>
      <c r="Q301" s="66">
        <v>0.152</v>
      </c>
      <c r="R301" s="66">
        <v>31.58</v>
      </c>
      <c r="S301" s="73">
        <f t="shared" si="6"/>
        <v>0.752351816</v>
      </c>
      <c r="T301" s="66">
        <v>0.11</v>
      </c>
      <c r="U301" s="66">
        <v>1.18</v>
      </c>
      <c r="V301" s="73">
        <f t="shared" si="7"/>
        <v>0.8521540062</v>
      </c>
      <c r="W301" s="66">
        <v>0.088</v>
      </c>
      <c r="X301" s="66">
        <v>9.09</v>
      </c>
      <c r="Y301" s="73">
        <f t="shared" si="8"/>
        <v>0.2420532663</v>
      </c>
      <c r="Z301" s="66">
        <v>1.18</v>
      </c>
      <c r="AA301" s="66">
        <v>2.9</v>
      </c>
      <c r="AB301" s="73">
        <f t="shared" si="9"/>
        <v>1.596465344</v>
      </c>
      <c r="AC301" s="66">
        <v>0.216</v>
      </c>
      <c r="AD301" s="66">
        <v>40.74</v>
      </c>
      <c r="AE301" s="73">
        <f t="shared" si="10"/>
        <v>1.162110195</v>
      </c>
      <c r="AF301" s="66">
        <v>1.08</v>
      </c>
      <c r="AG301" s="66">
        <v>4.3</v>
      </c>
      <c r="AH301" s="73">
        <f t="shared" si="11"/>
        <v>0.8612708088</v>
      </c>
      <c r="AI301" s="66">
        <v>0.32</v>
      </c>
      <c r="AJ301" s="66">
        <v>25.0</v>
      </c>
      <c r="AK301" s="73">
        <f t="shared" si="12"/>
        <v>0.8021570859</v>
      </c>
      <c r="AL301" s="65"/>
      <c r="AM301" s="65"/>
      <c r="AN301" s="65"/>
      <c r="AO301" s="65"/>
      <c r="AP301" s="65"/>
      <c r="AQ301" s="65"/>
      <c r="AR301" s="65"/>
      <c r="AS301" s="68"/>
      <c r="AT301" s="69"/>
    </row>
    <row r="302">
      <c r="A302" s="70" t="str">
        <f t="shared" si="1"/>
        <v>PU 3PT</v>
      </c>
      <c r="B302" s="71" t="s">
        <v>1757</v>
      </c>
      <c r="C302" s="71" t="str">
        <f t="shared" si="2"/>
        <v>Julian Strawther</v>
      </c>
      <c r="D302" s="71" t="s">
        <v>1459</v>
      </c>
      <c r="E302" s="66">
        <v>0.7838</v>
      </c>
      <c r="F302" s="66">
        <v>6.66</v>
      </c>
      <c r="G302" s="66">
        <v>26.01</v>
      </c>
      <c r="H302" s="66">
        <v>1.81</v>
      </c>
      <c r="I302" s="66">
        <v>3.19</v>
      </c>
      <c r="J302" s="73">
        <f t="shared" si="3"/>
        <v>0.6150123621</v>
      </c>
      <c r="K302" s="66">
        <v>0.1622</v>
      </c>
      <c r="L302" s="66">
        <v>56.67</v>
      </c>
      <c r="M302" s="73">
        <f t="shared" si="4"/>
        <v>0.8699954608</v>
      </c>
      <c r="N302" s="66">
        <v>1.7</v>
      </c>
      <c r="O302" s="66">
        <v>3.72</v>
      </c>
      <c r="P302" s="73">
        <f t="shared" si="5"/>
        <v>1.005350592</v>
      </c>
      <c r="Q302" s="66">
        <v>0.1892</v>
      </c>
      <c r="R302" s="66">
        <v>45.71</v>
      </c>
      <c r="S302" s="73">
        <f t="shared" si="6"/>
        <v>1.088980415</v>
      </c>
      <c r="T302" s="66">
        <v>0.11</v>
      </c>
      <c r="U302" s="66">
        <v>0.53</v>
      </c>
      <c r="V302" s="73">
        <f t="shared" si="7"/>
        <v>0.3827471384</v>
      </c>
      <c r="W302" s="66">
        <v>0.027</v>
      </c>
      <c r="X302" s="66">
        <v>20.0</v>
      </c>
      <c r="Y302" s="73">
        <f t="shared" si="8"/>
        <v>0.5325704428</v>
      </c>
      <c r="Z302" s="66">
        <v>0.53</v>
      </c>
      <c r="AA302" s="66">
        <v>1.28</v>
      </c>
      <c r="AB302" s="73">
        <f t="shared" si="9"/>
        <v>0.7046467723</v>
      </c>
      <c r="AC302" s="66">
        <v>0.0649</v>
      </c>
      <c r="AD302" s="66">
        <v>41.67</v>
      </c>
      <c r="AE302" s="73">
        <f t="shared" si="10"/>
        <v>1.188638484</v>
      </c>
      <c r="AF302" s="66">
        <v>3.4</v>
      </c>
      <c r="AG302" s="66">
        <v>10.96</v>
      </c>
      <c r="AH302" s="73">
        <f t="shared" si="11"/>
        <v>2.195239085</v>
      </c>
      <c r="AI302" s="66">
        <v>0.5568</v>
      </c>
      <c r="AJ302" s="66">
        <v>31.07</v>
      </c>
      <c r="AK302" s="73">
        <f t="shared" si="12"/>
        <v>0.9969208264</v>
      </c>
      <c r="AL302" s="65"/>
      <c r="AM302" s="65"/>
      <c r="AN302" s="65"/>
      <c r="AO302" s="65"/>
      <c r="AP302" s="65"/>
      <c r="AQ302" s="65"/>
      <c r="AR302" s="65"/>
      <c r="AS302" s="68"/>
      <c r="AT302" s="69"/>
    </row>
    <row r="303">
      <c r="A303" s="70" t="str">
        <f t="shared" si="1"/>
        <v>PU 3PT</v>
      </c>
      <c r="B303" s="71" t="s">
        <v>1758</v>
      </c>
      <c r="C303" s="71" t="str">
        <f t="shared" si="2"/>
        <v>Seth Curry</v>
      </c>
      <c r="D303" s="71" t="s">
        <v>1476</v>
      </c>
      <c r="E303" s="66">
        <v>0.6207</v>
      </c>
      <c r="F303" s="66">
        <v>13.76</v>
      </c>
      <c r="G303" s="66">
        <v>24.83</v>
      </c>
      <c r="H303" s="66">
        <v>0.73</v>
      </c>
      <c r="I303" s="66">
        <v>1.05</v>
      </c>
      <c r="J303" s="73">
        <f t="shared" si="3"/>
        <v>0.2024335361</v>
      </c>
      <c r="K303" s="66">
        <v>0.069</v>
      </c>
      <c r="L303" s="66">
        <v>70.0</v>
      </c>
      <c r="M303" s="73">
        <f t="shared" si="4"/>
        <v>1.074637061</v>
      </c>
      <c r="N303" s="66">
        <v>0.52</v>
      </c>
      <c r="O303" s="66">
        <v>1.68</v>
      </c>
      <c r="P303" s="73">
        <f t="shared" si="5"/>
        <v>0.4540292997</v>
      </c>
      <c r="Q303" s="66">
        <v>0.1103</v>
      </c>
      <c r="R303" s="66">
        <v>31.25</v>
      </c>
      <c r="S303" s="73">
        <f t="shared" si="6"/>
        <v>0.7444900016</v>
      </c>
      <c r="T303" s="66">
        <v>1.36</v>
      </c>
      <c r="U303" s="66">
        <v>4.08</v>
      </c>
      <c r="V303" s="73">
        <f t="shared" si="7"/>
        <v>2.946430801</v>
      </c>
      <c r="W303" s="66">
        <v>0.269</v>
      </c>
      <c r="X303" s="66">
        <v>33.33</v>
      </c>
      <c r="Y303" s="73">
        <f t="shared" si="8"/>
        <v>0.8875286429</v>
      </c>
      <c r="Z303" s="66">
        <v>1.47</v>
      </c>
      <c r="AA303" s="66">
        <v>3.46</v>
      </c>
      <c r="AB303" s="73">
        <f t="shared" si="9"/>
        <v>1.904748306</v>
      </c>
      <c r="AC303" s="66">
        <v>0.2276</v>
      </c>
      <c r="AD303" s="66">
        <v>42.42</v>
      </c>
      <c r="AE303" s="73">
        <f t="shared" si="10"/>
        <v>1.210032265</v>
      </c>
      <c r="AF303" s="66">
        <v>1.57</v>
      </c>
      <c r="AG303" s="66">
        <v>4.92</v>
      </c>
      <c r="AH303" s="73">
        <f t="shared" si="11"/>
        <v>0.9854540417</v>
      </c>
      <c r="AI303" s="66">
        <v>0.3241</v>
      </c>
      <c r="AJ303" s="66">
        <v>31.91</v>
      </c>
      <c r="AK303" s="73">
        <f t="shared" si="12"/>
        <v>1.023873304</v>
      </c>
      <c r="AL303" s="65"/>
      <c r="AM303" s="65"/>
      <c r="AN303" s="65"/>
      <c r="AO303" s="65"/>
      <c r="AP303" s="65"/>
      <c r="AQ303" s="65"/>
      <c r="AR303" s="65"/>
      <c r="AS303" s="68"/>
      <c r="AT303" s="69"/>
    </row>
    <row r="304">
      <c r="A304" s="70" t="str">
        <f t="shared" si="1"/>
        <v>Rim Scorer</v>
      </c>
      <c r="B304" s="71" t="s">
        <v>1759</v>
      </c>
      <c r="C304" s="71" t="str">
        <f t="shared" si="2"/>
        <v>Andre Jackson Jr.</v>
      </c>
      <c r="D304" s="71" t="s">
        <v>1447</v>
      </c>
      <c r="E304" s="66">
        <v>0.7949</v>
      </c>
      <c r="F304" s="66">
        <v>4.8</v>
      </c>
      <c r="G304" s="66">
        <v>23.97</v>
      </c>
      <c r="H304" s="66">
        <v>2.03</v>
      </c>
      <c r="I304" s="66">
        <v>2.77</v>
      </c>
      <c r="J304" s="73">
        <f t="shared" si="3"/>
        <v>0.5340389477</v>
      </c>
      <c r="K304" s="66">
        <v>0.3333</v>
      </c>
      <c r="L304" s="66">
        <v>73.08</v>
      </c>
      <c r="M304" s="73">
        <f t="shared" si="4"/>
        <v>1.121921092</v>
      </c>
      <c r="N304" s="66">
        <v>0.85</v>
      </c>
      <c r="O304" s="66">
        <v>1.49</v>
      </c>
      <c r="P304" s="73">
        <f t="shared" si="5"/>
        <v>0.402680748</v>
      </c>
      <c r="Q304" s="66">
        <v>0.1795</v>
      </c>
      <c r="R304" s="66">
        <v>57.14</v>
      </c>
      <c r="S304" s="73">
        <f t="shared" si="6"/>
        <v>1.361285078</v>
      </c>
      <c r="T304" s="66">
        <v>0.21</v>
      </c>
      <c r="U304" s="66">
        <v>0.21</v>
      </c>
      <c r="V304" s="73">
        <f t="shared" si="7"/>
        <v>0.1516545265</v>
      </c>
      <c r="W304" s="66">
        <v>0.0256</v>
      </c>
      <c r="X304" s="66">
        <v>100.0</v>
      </c>
      <c r="Y304" s="73">
        <f t="shared" si="8"/>
        <v>2.662852214</v>
      </c>
      <c r="Z304" s="66">
        <v>0.96</v>
      </c>
      <c r="AA304" s="66">
        <v>2.56</v>
      </c>
      <c r="AB304" s="73">
        <f t="shared" si="9"/>
        <v>1.409293545</v>
      </c>
      <c r="AC304" s="66">
        <v>0.3077</v>
      </c>
      <c r="AD304" s="66">
        <v>37.5</v>
      </c>
      <c r="AE304" s="73">
        <f t="shared" si="10"/>
        <v>1.069689061</v>
      </c>
      <c r="AF304" s="66">
        <v>0.53</v>
      </c>
      <c r="AG304" s="66">
        <v>1.28</v>
      </c>
      <c r="AH304" s="73">
        <f t="shared" si="11"/>
        <v>0.2563782873</v>
      </c>
      <c r="AI304" s="66">
        <v>0.1538</v>
      </c>
      <c r="AJ304" s="66">
        <v>41.67</v>
      </c>
      <c r="AK304" s="73">
        <f t="shared" si="12"/>
        <v>1.337035431</v>
      </c>
      <c r="AL304" s="65"/>
      <c r="AM304" s="65"/>
      <c r="AN304" s="65"/>
      <c r="AO304" s="65"/>
      <c r="AP304" s="65"/>
      <c r="AQ304" s="65"/>
      <c r="AR304" s="65"/>
      <c r="AS304" s="68"/>
      <c r="AT304" s="69"/>
    </row>
    <row r="305">
      <c r="A305" s="70" t="str">
        <f t="shared" si="1"/>
        <v>PU 3PT</v>
      </c>
      <c r="B305" s="71" t="s">
        <v>1760</v>
      </c>
      <c r="C305" s="71" t="str">
        <f t="shared" si="2"/>
        <v>Danilo Gallinari</v>
      </c>
      <c r="D305" s="71" t="s">
        <v>1528</v>
      </c>
      <c r="E305" s="66">
        <v>0.6735</v>
      </c>
      <c r="F305" s="66">
        <v>9.54</v>
      </c>
      <c r="G305" s="66">
        <v>26.6</v>
      </c>
      <c r="H305" s="66">
        <v>2.13</v>
      </c>
      <c r="I305" s="66">
        <v>2.87</v>
      </c>
      <c r="J305" s="73">
        <f t="shared" si="3"/>
        <v>0.5533183321</v>
      </c>
      <c r="K305" s="66">
        <v>0.1837</v>
      </c>
      <c r="L305" s="66">
        <v>74.07</v>
      </c>
      <c r="M305" s="73">
        <f t="shared" si="4"/>
        <v>1.13711953</v>
      </c>
      <c r="N305" s="66">
        <v>1.28</v>
      </c>
      <c r="O305" s="66">
        <v>2.77</v>
      </c>
      <c r="P305" s="73">
        <f t="shared" si="5"/>
        <v>0.7486078335</v>
      </c>
      <c r="Q305" s="66">
        <v>0.1769</v>
      </c>
      <c r="R305" s="66">
        <v>46.15</v>
      </c>
      <c r="S305" s="73">
        <f t="shared" si="6"/>
        <v>1.099462834</v>
      </c>
      <c r="T305" s="66">
        <v>0.96</v>
      </c>
      <c r="U305" s="66">
        <v>2.34</v>
      </c>
      <c r="V305" s="73">
        <f t="shared" si="7"/>
        <v>1.689864724</v>
      </c>
      <c r="W305" s="66">
        <v>0.1497</v>
      </c>
      <c r="X305" s="66">
        <v>40.91</v>
      </c>
      <c r="Y305" s="73">
        <f t="shared" si="8"/>
        <v>1.089372841</v>
      </c>
      <c r="Z305" s="66">
        <v>0.43</v>
      </c>
      <c r="AA305" s="66">
        <v>0.74</v>
      </c>
      <c r="AB305" s="73">
        <f t="shared" si="9"/>
        <v>0.4073739153</v>
      </c>
      <c r="AC305" s="66">
        <v>0.0476</v>
      </c>
      <c r="AD305" s="66">
        <v>57.14</v>
      </c>
      <c r="AE305" s="73">
        <f t="shared" si="10"/>
        <v>1.629920878</v>
      </c>
      <c r="AF305" s="66">
        <v>2.45</v>
      </c>
      <c r="AG305" s="66">
        <v>6.91</v>
      </c>
      <c r="AH305" s="73">
        <f t="shared" si="11"/>
        <v>1.38404216</v>
      </c>
      <c r="AI305" s="66">
        <v>0.4422</v>
      </c>
      <c r="AJ305" s="66">
        <v>35.38</v>
      </c>
      <c r="AK305" s="73">
        <f t="shared" si="12"/>
        <v>1.135212708</v>
      </c>
      <c r="AL305" s="65"/>
      <c r="AM305" s="65"/>
      <c r="AN305" s="65"/>
      <c r="AO305" s="65"/>
      <c r="AP305" s="65"/>
      <c r="AQ305" s="65"/>
      <c r="AR305" s="65"/>
      <c r="AS305" s="68"/>
      <c r="AT305" s="69"/>
    </row>
    <row r="306">
      <c r="A306" s="70" t="str">
        <f t="shared" si="1"/>
        <v>Rim Scorer</v>
      </c>
      <c r="B306" s="71" t="s">
        <v>1761</v>
      </c>
      <c r="C306" s="71" t="str">
        <f t="shared" si="2"/>
        <v>Tristan Thompson</v>
      </c>
      <c r="D306" s="71" t="s">
        <v>1474</v>
      </c>
      <c r="E306" s="66">
        <v>0.7553</v>
      </c>
      <c r="F306" s="66">
        <v>2.56</v>
      </c>
      <c r="G306" s="66">
        <v>76.8</v>
      </c>
      <c r="H306" s="66">
        <v>5.62</v>
      </c>
      <c r="I306" s="66">
        <v>8.03</v>
      </c>
      <c r="J306" s="73">
        <f t="shared" si="3"/>
        <v>1.548134567</v>
      </c>
      <c r="K306" s="66">
        <v>0.7447</v>
      </c>
      <c r="L306" s="66">
        <v>70.0</v>
      </c>
      <c r="M306" s="73">
        <f t="shared" si="4"/>
        <v>1.074637061</v>
      </c>
      <c r="N306" s="66">
        <v>1.38</v>
      </c>
      <c r="O306" s="66">
        <v>2.64</v>
      </c>
      <c r="P306" s="73">
        <f t="shared" si="5"/>
        <v>0.7134746139</v>
      </c>
      <c r="Q306" s="66">
        <v>0.2447</v>
      </c>
      <c r="R306" s="66">
        <v>52.17</v>
      </c>
      <c r="S306" s="73">
        <f t="shared" si="6"/>
        <v>1.242881388</v>
      </c>
      <c r="T306" s="66">
        <v>0.0</v>
      </c>
      <c r="U306" s="66">
        <v>0.0</v>
      </c>
      <c r="V306" s="73">
        <f t="shared" si="7"/>
        <v>0</v>
      </c>
      <c r="W306" s="66">
        <v>0.0</v>
      </c>
      <c r="X306" s="66">
        <v>0.0</v>
      </c>
      <c r="Y306" s="73">
        <f t="shared" si="8"/>
        <v>0</v>
      </c>
      <c r="Z306" s="66">
        <v>0.0</v>
      </c>
      <c r="AA306" s="66">
        <v>0.0</v>
      </c>
      <c r="AB306" s="73">
        <f t="shared" si="9"/>
        <v>0</v>
      </c>
      <c r="AC306" s="66">
        <v>0.0</v>
      </c>
      <c r="AD306" s="66">
        <v>0.0</v>
      </c>
      <c r="AE306" s="73">
        <f t="shared" si="10"/>
        <v>0</v>
      </c>
      <c r="AF306" s="66">
        <v>0.0</v>
      </c>
      <c r="AG306" s="66">
        <v>0.11</v>
      </c>
      <c r="AH306" s="73">
        <f t="shared" si="11"/>
        <v>0.02203250906</v>
      </c>
      <c r="AI306" s="66">
        <v>0.0106</v>
      </c>
      <c r="AJ306" s="66">
        <v>0.0</v>
      </c>
      <c r="AK306" s="73">
        <f t="shared" si="12"/>
        <v>0</v>
      </c>
      <c r="AL306" s="65"/>
      <c r="AM306" s="65"/>
      <c r="AN306" s="65"/>
      <c r="AO306" s="65"/>
      <c r="AP306" s="65"/>
      <c r="AQ306" s="65"/>
      <c r="AR306" s="65"/>
      <c r="AS306" s="68"/>
      <c r="AT306" s="69"/>
    </row>
    <row r="307">
      <c r="A307" s="70" t="str">
        <f t="shared" si="1"/>
        <v>Rim Scorer</v>
      </c>
      <c r="B307" s="71" t="s">
        <v>1762</v>
      </c>
      <c r="C307" s="71" t="str">
        <f t="shared" si="2"/>
        <v>Jonathan Isaac</v>
      </c>
      <c r="D307" s="71" t="s">
        <v>1433</v>
      </c>
      <c r="E307" s="66">
        <v>0.8649</v>
      </c>
      <c r="F307" s="66">
        <v>3.8</v>
      </c>
      <c r="G307" s="66">
        <v>25.49</v>
      </c>
      <c r="H307" s="66">
        <v>5.88</v>
      </c>
      <c r="I307" s="66">
        <v>8.03</v>
      </c>
      <c r="J307" s="73">
        <f t="shared" si="3"/>
        <v>1.548134567</v>
      </c>
      <c r="K307" s="66">
        <v>0.4797</v>
      </c>
      <c r="L307" s="66">
        <v>73.24</v>
      </c>
      <c r="M307" s="73">
        <f t="shared" si="4"/>
        <v>1.124377405</v>
      </c>
      <c r="N307" s="66">
        <v>0.0</v>
      </c>
      <c r="O307" s="66">
        <v>1.24</v>
      </c>
      <c r="P307" s="73">
        <f t="shared" si="5"/>
        <v>0.3351168641</v>
      </c>
      <c r="Q307" s="66">
        <v>0.0743</v>
      </c>
      <c r="R307" s="66">
        <v>0.0</v>
      </c>
      <c r="S307" s="73">
        <f t="shared" si="6"/>
        <v>0</v>
      </c>
      <c r="T307" s="66">
        <v>0.11</v>
      </c>
      <c r="U307" s="66">
        <v>1.02</v>
      </c>
      <c r="V307" s="73">
        <f t="shared" si="7"/>
        <v>0.7366077003</v>
      </c>
      <c r="W307" s="66">
        <v>0.0608</v>
      </c>
      <c r="X307" s="66">
        <v>11.11</v>
      </c>
      <c r="Y307" s="73">
        <f t="shared" si="8"/>
        <v>0.295842881</v>
      </c>
      <c r="Z307" s="66">
        <v>1.02</v>
      </c>
      <c r="AA307" s="66">
        <v>2.71</v>
      </c>
      <c r="AB307" s="73">
        <f t="shared" si="9"/>
        <v>1.491869338</v>
      </c>
      <c r="AC307" s="66">
        <v>0.1622</v>
      </c>
      <c r="AD307" s="66">
        <v>37.5</v>
      </c>
      <c r="AE307" s="73">
        <f t="shared" si="10"/>
        <v>1.069689061</v>
      </c>
      <c r="AF307" s="66">
        <v>0.79</v>
      </c>
      <c r="AG307" s="66">
        <v>3.73</v>
      </c>
      <c r="AH307" s="73">
        <f t="shared" si="11"/>
        <v>0.7471023528</v>
      </c>
      <c r="AI307" s="66">
        <v>0.223</v>
      </c>
      <c r="AJ307" s="66">
        <v>21.21</v>
      </c>
      <c r="AK307" s="73">
        <f t="shared" si="12"/>
        <v>0.6805500717</v>
      </c>
      <c r="AL307" s="65"/>
      <c r="AM307" s="65"/>
      <c r="AN307" s="65"/>
      <c r="AO307" s="65"/>
      <c r="AP307" s="65"/>
      <c r="AQ307" s="65"/>
      <c r="AR307" s="65"/>
      <c r="AS307" s="68"/>
      <c r="AT307" s="69"/>
    </row>
    <row r="308">
      <c r="A308" s="70" t="str">
        <f t="shared" si="1"/>
        <v>Rim Scorer</v>
      </c>
      <c r="B308" s="71" t="s">
        <v>1763</v>
      </c>
      <c r="C308" s="71" t="str">
        <f t="shared" si="2"/>
        <v>Chimezie Metu</v>
      </c>
      <c r="D308" s="71" t="s">
        <v>1469</v>
      </c>
      <c r="E308" s="66">
        <v>0.8254</v>
      </c>
      <c r="F308" s="66">
        <v>3.62</v>
      </c>
      <c r="G308" s="66">
        <v>24.87</v>
      </c>
      <c r="H308" s="66">
        <v>4.84</v>
      </c>
      <c r="I308" s="66">
        <v>5.97</v>
      </c>
      <c r="J308" s="73">
        <f t="shared" si="3"/>
        <v>1.150979248</v>
      </c>
      <c r="K308" s="66">
        <v>0.4206</v>
      </c>
      <c r="L308" s="66">
        <v>81.13</v>
      </c>
      <c r="M308" s="73">
        <f t="shared" si="4"/>
        <v>1.245504354</v>
      </c>
      <c r="N308" s="66">
        <v>0.56</v>
      </c>
      <c r="O308" s="66">
        <v>2.14</v>
      </c>
      <c r="P308" s="73">
        <f t="shared" si="5"/>
        <v>0.5783468461</v>
      </c>
      <c r="Q308" s="66">
        <v>0.1508</v>
      </c>
      <c r="R308" s="66">
        <v>26.32</v>
      </c>
      <c r="S308" s="73">
        <f t="shared" si="6"/>
        <v>0.627039259</v>
      </c>
      <c r="T308" s="66">
        <v>0.11</v>
      </c>
      <c r="U308" s="66">
        <v>0.34</v>
      </c>
      <c r="V308" s="73">
        <f t="shared" si="7"/>
        <v>0.2455359001</v>
      </c>
      <c r="W308" s="66">
        <v>0.0238</v>
      </c>
      <c r="X308" s="66">
        <v>33.33</v>
      </c>
      <c r="Y308" s="73">
        <f t="shared" si="8"/>
        <v>0.8875286429</v>
      </c>
      <c r="Z308" s="66">
        <v>0.79</v>
      </c>
      <c r="AA308" s="66">
        <v>1.8</v>
      </c>
      <c r="AB308" s="73">
        <f t="shared" si="9"/>
        <v>0.9909095236</v>
      </c>
      <c r="AC308" s="66">
        <v>0.127</v>
      </c>
      <c r="AD308" s="66">
        <v>43.75</v>
      </c>
      <c r="AE308" s="73">
        <f t="shared" si="10"/>
        <v>1.247970571</v>
      </c>
      <c r="AF308" s="66">
        <v>0.9</v>
      </c>
      <c r="AG308" s="66">
        <v>3.94</v>
      </c>
      <c r="AH308" s="73">
        <f t="shared" si="11"/>
        <v>0.7891644155</v>
      </c>
      <c r="AI308" s="66">
        <v>0.2778</v>
      </c>
      <c r="AJ308" s="66">
        <v>22.86</v>
      </c>
      <c r="AK308" s="73">
        <f t="shared" si="12"/>
        <v>0.7334924394</v>
      </c>
      <c r="AL308" s="65"/>
      <c r="AM308" s="65"/>
      <c r="AN308" s="65"/>
      <c r="AO308" s="65"/>
      <c r="AP308" s="65"/>
      <c r="AQ308" s="65"/>
      <c r="AR308" s="65"/>
      <c r="AS308" s="68"/>
      <c r="AT308" s="69"/>
    </row>
    <row r="309">
      <c r="A309" s="70" t="str">
        <f t="shared" si="1"/>
        <v>Rim Scorer</v>
      </c>
      <c r="B309" s="71" t="s">
        <v>1764</v>
      </c>
      <c r="C309" s="71" t="str">
        <f t="shared" si="2"/>
        <v>Cody Martin</v>
      </c>
      <c r="D309" s="71" t="s">
        <v>1530</v>
      </c>
      <c r="E309" s="66">
        <v>0.6825</v>
      </c>
      <c r="F309" s="66">
        <v>7.98</v>
      </c>
      <c r="G309" s="66">
        <v>24.5</v>
      </c>
      <c r="H309" s="66">
        <v>2.39</v>
      </c>
      <c r="I309" s="66">
        <v>3.98</v>
      </c>
      <c r="J309" s="73">
        <f t="shared" si="3"/>
        <v>0.7673194988</v>
      </c>
      <c r="K309" s="66">
        <v>0.2778</v>
      </c>
      <c r="L309" s="66">
        <v>60.0</v>
      </c>
      <c r="M309" s="73">
        <f t="shared" si="4"/>
        <v>0.921117481</v>
      </c>
      <c r="N309" s="66">
        <v>0.57</v>
      </c>
      <c r="O309" s="66">
        <v>2.27</v>
      </c>
      <c r="P309" s="73">
        <f t="shared" si="5"/>
        <v>0.6134800657</v>
      </c>
      <c r="Q309" s="66">
        <v>0.1587</v>
      </c>
      <c r="R309" s="66">
        <v>25.0</v>
      </c>
      <c r="S309" s="73">
        <f t="shared" si="6"/>
        <v>0.5955920013</v>
      </c>
      <c r="T309" s="66">
        <v>0.45</v>
      </c>
      <c r="U309" s="66">
        <v>2.27</v>
      </c>
      <c r="V309" s="73">
        <f t="shared" si="7"/>
        <v>1.639313215</v>
      </c>
      <c r="W309" s="66">
        <v>0.1587</v>
      </c>
      <c r="X309" s="66">
        <v>20.0</v>
      </c>
      <c r="Y309" s="73">
        <f t="shared" si="8"/>
        <v>0.5325704428</v>
      </c>
      <c r="Z309" s="66">
        <v>0.8</v>
      </c>
      <c r="AA309" s="66">
        <v>2.5</v>
      </c>
      <c r="AB309" s="73">
        <f t="shared" si="9"/>
        <v>1.376263227</v>
      </c>
      <c r="AC309" s="66">
        <v>0.1746</v>
      </c>
      <c r="AD309" s="66">
        <v>31.82</v>
      </c>
      <c r="AE309" s="73">
        <f t="shared" si="10"/>
        <v>0.9076668242</v>
      </c>
      <c r="AF309" s="66">
        <v>1.14</v>
      </c>
      <c r="AG309" s="66">
        <v>3.3</v>
      </c>
      <c r="AH309" s="73">
        <f t="shared" si="11"/>
        <v>0.6609752719</v>
      </c>
      <c r="AI309" s="66">
        <v>0.2302</v>
      </c>
      <c r="AJ309" s="66">
        <v>34.48</v>
      </c>
      <c r="AK309" s="73">
        <f t="shared" si="12"/>
        <v>1.106335053</v>
      </c>
      <c r="AL309" s="65"/>
      <c r="AM309" s="65"/>
      <c r="AN309" s="65"/>
      <c r="AO309" s="65"/>
      <c r="AP309" s="65"/>
      <c r="AQ309" s="65"/>
      <c r="AR309" s="65"/>
      <c r="AS309" s="68"/>
      <c r="AT309" s="69"/>
    </row>
    <row r="310">
      <c r="A310" s="70" t="str">
        <f t="shared" si="1"/>
        <v>PU 3PT</v>
      </c>
      <c r="B310" s="71" t="s">
        <v>1765</v>
      </c>
      <c r="C310" s="71" t="str">
        <f t="shared" si="2"/>
        <v>Garrison Mathews</v>
      </c>
      <c r="D310" s="71" t="s">
        <v>1445</v>
      </c>
      <c r="E310" s="66">
        <v>0.9451</v>
      </c>
      <c r="F310" s="66">
        <v>10.93</v>
      </c>
      <c r="G310" s="66">
        <v>25.17</v>
      </c>
      <c r="H310" s="66">
        <v>0.11</v>
      </c>
      <c r="I310" s="66">
        <v>0.22</v>
      </c>
      <c r="J310" s="73">
        <f t="shared" si="3"/>
        <v>0.04241464566</v>
      </c>
      <c r="K310" s="66">
        <v>0.022</v>
      </c>
      <c r="L310" s="66">
        <v>50.0</v>
      </c>
      <c r="M310" s="73">
        <f t="shared" si="4"/>
        <v>0.7675979008</v>
      </c>
      <c r="N310" s="66">
        <v>0.11</v>
      </c>
      <c r="O310" s="66">
        <v>0.33</v>
      </c>
      <c r="P310" s="73">
        <f t="shared" si="5"/>
        <v>0.08918432674</v>
      </c>
      <c r="Q310" s="66">
        <v>0.033</v>
      </c>
      <c r="R310" s="66">
        <v>33.33</v>
      </c>
      <c r="S310" s="73">
        <f t="shared" si="6"/>
        <v>0.7940432561</v>
      </c>
      <c r="T310" s="66">
        <v>0.22</v>
      </c>
      <c r="U310" s="66">
        <v>0.22</v>
      </c>
      <c r="V310" s="73">
        <f t="shared" si="7"/>
        <v>0.1588761707</v>
      </c>
      <c r="W310" s="66">
        <v>0.022</v>
      </c>
      <c r="X310" s="66">
        <v>100.0</v>
      </c>
      <c r="Y310" s="73">
        <f t="shared" si="8"/>
        <v>2.662852214</v>
      </c>
      <c r="Z310" s="66">
        <v>1.32</v>
      </c>
      <c r="AA310" s="66">
        <v>3.19</v>
      </c>
      <c r="AB310" s="73">
        <f t="shared" si="9"/>
        <v>1.756111878</v>
      </c>
      <c r="AC310" s="66">
        <v>0.3187</v>
      </c>
      <c r="AD310" s="66">
        <v>41.38</v>
      </c>
      <c r="AE310" s="73">
        <f t="shared" si="10"/>
        <v>1.180366222</v>
      </c>
      <c r="AF310" s="66">
        <v>2.75</v>
      </c>
      <c r="AG310" s="66">
        <v>6.05</v>
      </c>
      <c r="AH310" s="73">
        <f t="shared" si="11"/>
        <v>1.211787998</v>
      </c>
      <c r="AI310" s="66">
        <v>0.6044</v>
      </c>
      <c r="AJ310" s="66">
        <v>45.45</v>
      </c>
      <c r="AK310" s="73">
        <f t="shared" si="12"/>
        <v>1.458321582</v>
      </c>
      <c r="AL310" s="65"/>
      <c r="AM310" s="65"/>
      <c r="AN310" s="65"/>
      <c r="AO310" s="65"/>
      <c r="AP310" s="65"/>
      <c r="AQ310" s="65"/>
      <c r="AR310" s="65"/>
      <c r="AS310" s="68"/>
      <c r="AT310" s="69"/>
    </row>
    <row r="311">
      <c r="A311" s="70" t="str">
        <f t="shared" si="1"/>
        <v>Rim Scorer</v>
      </c>
      <c r="B311" s="71" t="s">
        <v>1766</v>
      </c>
      <c r="C311" s="71" t="str">
        <f t="shared" si="2"/>
        <v>James Wiseman</v>
      </c>
      <c r="D311" s="71" t="s">
        <v>1528</v>
      </c>
      <c r="E311" s="66">
        <v>0.6609</v>
      </c>
      <c r="F311" s="66">
        <v>4.13</v>
      </c>
      <c r="G311" s="66">
        <v>41.8</v>
      </c>
      <c r="H311" s="66">
        <v>6.49</v>
      </c>
      <c r="I311" s="66">
        <v>8.14</v>
      </c>
      <c r="J311" s="73">
        <f t="shared" si="3"/>
        <v>1.56934189</v>
      </c>
      <c r="K311" s="66">
        <v>0.6435</v>
      </c>
      <c r="L311" s="66">
        <v>79.73</v>
      </c>
      <c r="M311" s="73">
        <f t="shared" si="4"/>
        <v>1.224011613</v>
      </c>
      <c r="N311" s="66">
        <v>1.87</v>
      </c>
      <c r="O311" s="66">
        <v>3.41</v>
      </c>
      <c r="P311" s="73">
        <f t="shared" si="5"/>
        <v>0.9215713763</v>
      </c>
      <c r="Q311" s="66">
        <v>0.2696</v>
      </c>
      <c r="R311" s="66">
        <v>54.84</v>
      </c>
      <c r="S311" s="73">
        <f t="shared" si="6"/>
        <v>1.306490614</v>
      </c>
      <c r="T311" s="66">
        <v>0.22</v>
      </c>
      <c r="U311" s="66">
        <v>0.88</v>
      </c>
      <c r="V311" s="73">
        <f t="shared" si="7"/>
        <v>0.6355046826</v>
      </c>
      <c r="W311" s="66">
        <v>0.0696</v>
      </c>
      <c r="X311" s="66">
        <v>25.0</v>
      </c>
      <c r="Y311" s="73">
        <f t="shared" si="8"/>
        <v>0.6657130535</v>
      </c>
      <c r="Z311" s="66">
        <v>0.0</v>
      </c>
      <c r="AA311" s="66">
        <v>0.0</v>
      </c>
      <c r="AB311" s="73">
        <f t="shared" si="9"/>
        <v>0</v>
      </c>
      <c r="AC311" s="66">
        <v>0.0</v>
      </c>
      <c r="AD311" s="66">
        <v>0.0</v>
      </c>
      <c r="AE311" s="73">
        <f t="shared" si="10"/>
        <v>0</v>
      </c>
      <c r="AF311" s="66">
        <v>0.0</v>
      </c>
      <c r="AG311" s="66">
        <v>0.22</v>
      </c>
      <c r="AH311" s="73">
        <f t="shared" si="11"/>
        <v>0.04406501812</v>
      </c>
      <c r="AI311" s="66">
        <v>0.0174</v>
      </c>
      <c r="AJ311" s="66">
        <v>0.0</v>
      </c>
      <c r="AK311" s="73">
        <f t="shared" si="12"/>
        <v>0</v>
      </c>
      <c r="AL311" s="65"/>
      <c r="AM311" s="65"/>
      <c r="AN311" s="65"/>
      <c r="AO311" s="65"/>
      <c r="AP311" s="65"/>
      <c r="AQ311" s="65"/>
      <c r="AR311" s="65"/>
      <c r="AS311" s="68"/>
      <c r="AT311" s="69"/>
    </row>
    <row r="312">
      <c r="A312" s="70" t="str">
        <f t="shared" si="1"/>
        <v>Rim Scorer</v>
      </c>
      <c r="B312" s="71" t="s">
        <v>1767</v>
      </c>
      <c r="C312" s="71" t="str">
        <f t="shared" si="2"/>
        <v>Jaxson Hayes</v>
      </c>
      <c r="D312" s="71" t="s">
        <v>1441</v>
      </c>
      <c r="E312" s="66">
        <v>0.8333</v>
      </c>
      <c r="F312" s="66">
        <v>2.73</v>
      </c>
      <c r="G312" s="66">
        <v>25.94</v>
      </c>
      <c r="H312" s="66">
        <v>5.66</v>
      </c>
      <c r="I312" s="66">
        <v>7.35</v>
      </c>
      <c r="J312" s="73">
        <f t="shared" si="3"/>
        <v>1.417034753</v>
      </c>
      <c r="K312" s="66">
        <v>0.7738</v>
      </c>
      <c r="L312" s="66">
        <v>76.92</v>
      </c>
      <c r="M312" s="73">
        <f t="shared" si="4"/>
        <v>1.180872611</v>
      </c>
      <c r="N312" s="66">
        <v>0.9</v>
      </c>
      <c r="O312" s="66">
        <v>1.47</v>
      </c>
      <c r="P312" s="73">
        <f t="shared" si="5"/>
        <v>0.3972756373</v>
      </c>
      <c r="Q312" s="66">
        <v>0.1548</v>
      </c>
      <c r="R312" s="66">
        <v>61.54</v>
      </c>
      <c r="S312" s="73">
        <f t="shared" si="6"/>
        <v>1.46610927</v>
      </c>
      <c r="T312" s="66">
        <v>0.11</v>
      </c>
      <c r="U312" s="66">
        <v>0.11</v>
      </c>
      <c r="V312" s="73">
        <f t="shared" si="7"/>
        <v>0.07943808533</v>
      </c>
      <c r="W312" s="66">
        <v>0.0119</v>
      </c>
      <c r="X312" s="66">
        <v>100.0</v>
      </c>
      <c r="Y312" s="73">
        <f t="shared" si="8"/>
        <v>2.662852214</v>
      </c>
      <c r="Z312" s="66">
        <v>0.0</v>
      </c>
      <c r="AA312" s="66">
        <v>0.11</v>
      </c>
      <c r="AB312" s="73">
        <f t="shared" si="9"/>
        <v>0.060555582</v>
      </c>
      <c r="AC312" s="66">
        <v>0.0119</v>
      </c>
      <c r="AD312" s="66">
        <v>0.0</v>
      </c>
      <c r="AE312" s="73">
        <f t="shared" si="10"/>
        <v>0</v>
      </c>
      <c r="AF312" s="66">
        <v>0.0</v>
      </c>
      <c r="AG312" s="66">
        <v>0.45</v>
      </c>
      <c r="AH312" s="73">
        <f t="shared" si="11"/>
        <v>0.09013299162</v>
      </c>
      <c r="AI312" s="66">
        <v>0.0476</v>
      </c>
      <c r="AJ312" s="66">
        <v>0.0</v>
      </c>
      <c r="AK312" s="73">
        <f t="shared" si="12"/>
        <v>0</v>
      </c>
      <c r="AL312" s="65"/>
      <c r="AM312" s="65"/>
      <c r="AN312" s="65"/>
      <c r="AO312" s="65"/>
      <c r="AP312" s="65"/>
      <c r="AQ312" s="65"/>
      <c r="AR312" s="65"/>
      <c r="AS312" s="68"/>
      <c r="AT312" s="69"/>
    </row>
    <row r="313">
      <c r="A313" s="70" t="str">
        <f t="shared" si="1"/>
        <v>PU 3PT</v>
      </c>
      <c r="B313" s="71" t="s">
        <v>1768</v>
      </c>
      <c r="C313" s="71" t="str">
        <f t="shared" si="2"/>
        <v>Mike Muscala</v>
      </c>
      <c r="D313" s="71" t="s">
        <v>1528</v>
      </c>
      <c r="E313" s="66">
        <v>0.8018</v>
      </c>
      <c r="F313" s="66">
        <v>7.23</v>
      </c>
      <c r="G313" s="66">
        <v>25.62</v>
      </c>
      <c r="H313" s="66">
        <v>1.25</v>
      </c>
      <c r="I313" s="66">
        <v>2.28</v>
      </c>
      <c r="J313" s="73">
        <f t="shared" si="3"/>
        <v>0.4395699642</v>
      </c>
      <c r="K313" s="66">
        <v>0.1802</v>
      </c>
      <c r="L313" s="66">
        <v>55.0</v>
      </c>
      <c r="M313" s="73">
        <f t="shared" si="4"/>
        <v>0.8443576909</v>
      </c>
      <c r="N313" s="66">
        <v>0.68</v>
      </c>
      <c r="O313" s="66">
        <v>1.48</v>
      </c>
      <c r="P313" s="73">
        <f t="shared" si="5"/>
        <v>0.3999781926</v>
      </c>
      <c r="Q313" s="66">
        <v>0.1171</v>
      </c>
      <c r="R313" s="66">
        <v>46.15</v>
      </c>
      <c r="S313" s="73">
        <f t="shared" si="6"/>
        <v>1.099462834</v>
      </c>
      <c r="T313" s="66">
        <v>0.34</v>
      </c>
      <c r="U313" s="66">
        <v>1.02</v>
      </c>
      <c r="V313" s="73">
        <f t="shared" si="7"/>
        <v>0.7366077003</v>
      </c>
      <c r="W313" s="66">
        <v>0.0811</v>
      </c>
      <c r="X313" s="66">
        <v>33.33</v>
      </c>
      <c r="Y313" s="73">
        <f t="shared" si="8"/>
        <v>0.8875286429</v>
      </c>
      <c r="Z313" s="66">
        <v>0.68</v>
      </c>
      <c r="AA313" s="66">
        <v>1.93</v>
      </c>
      <c r="AB313" s="73">
        <f t="shared" si="9"/>
        <v>1.062475211</v>
      </c>
      <c r="AC313" s="66">
        <v>0.1532</v>
      </c>
      <c r="AD313" s="66">
        <v>35.29</v>
      </c>
      <c r="AE313" s="73">
        <f t="shared" si="10"/>
        <v>1.006648719</v>
      </c>
      <c r="AF313" s="66">
        <v>1.82</v>
      </c>
      <c r="AG313" s="66">
        <v>5.92</v>
      </c>
      <c r="AH313" s="73">
        <f t="shared" si="11"/>
        <v>1.185749579</v>
      </c>
      <c r="AI313" s="66">
        <v>0.4685</v>
      </c>
      <c r="AJ313" s="66">
        <v>30.77</v>
      </c>
      <c r="AK313" s="73">
        <f t="shared" si="12"/>
        <v>0.9872949414</v>
      </c>
      <c r="AL313" s="65"/>
      <c r="AM313" s="65"/>
      <c r="AN313" s="65"/>
      <c r="AO313" s="65"/>
      <c r="AP313" s="65"/>
      <c r="AQ313" s="65"/>
      <c r="AR313" s="65"/>
      <c r="AS313" s="68"/>
      <c r="AT313" s="69"/>
    </row>
    <row r="314">
      <c r="A314" s="70" t="str">
        <f t="shared" si="1"/>
        <v>Rim Scorer</v>
      </c>
      <c r="B314" s="71" t="s">
        <v>1769</v>
      </c>
      <c r="C314" s="71" t="str">
        <f t="shared" si="2"/>
        <v>Sasha Vezenkov</v>
      </c>
      <c r="D314" s="71" t="s">
        <v>1435</v>
      </c>
      <c r="E314" s="66">
        <v>0.8481</v>
      </c>
      <c r="F314" s="66">
        <v>4.34</v>
      </c>
      <c r="G314" s="66">
        <v>25.69</v>
      </c>
      <c r="H314" s="66">
        <v>3.35</v>
      </c>
      <c r="I314" s="66">
        <v>4.39</v>
      </c>
      <c r="J314" s="73">
        <f t="shared" si="3"/>
        <v>0.8463649749</v>
      </c>
      <c r="K314" s="66">
        <v>0.2405</v>
      </c>
      <c r="L314" s="66">
        <v>76.32</v>
      </c>
      <c r="M314" s="73">
        <f t="shared" si="4"/>
        <v>1.171661436</v>
      </c>
      <c r="N314" s="66">
        <v>0.69</v>
      </c>
      <c r="O314" s="66">
        <v>2.54</v>
      </c>
      <c r="P314" s="73">
        <f t="shared" si="5"/>
        <v>0.6864490603</v>
      </c>
      <c r="Q314" s="66">
        <v>0.1392</v>
      </c>
      <c r="R314" s="66">
        <v>27.27</v>
      </c>
      <c r="S314" s="73">
        <f t="shared" si="6"/>
        <v>0.649671755</v>
      </c>
      <c r="T314" s="66">
        <v>0.12</v>
      </c>
      <c r="U314" s="66">
        <v>0.23</v>
      </c>
      <c r="V314" s="73">
        <f t="shared" si="7"/>
        <v>0.1660978148</v>
      </c>
      <c r="W314" s="66">
        <v>0.0127</v>
      </c>
      <c r="X314" s="66">
        <v>50.0</v>
      </c>
      <c r="Y314" s="73">
        <f t="shared" si="8"/>
        <v>1.331426107</v>
      </c>
      <c r="Z314" s="66">
        <v>1.39</v>
      </c>
      <c r="AA314" s="66">
        <v>3.35</v>
      </c>
      <c r="AB314" s="73">
        <f t="shared" si="9"/>
        <v>1.844192724</v>
      </c>
      <c r="AC314" s="66">
        <v>0.1835</v>
      </c>
      <c r="AD314" s="66">
        <v>41.38</v>
      </c>
      <c r="AE314" s="73">
        <f t="shared" si="10"/>
        <v>1.180366222</v>
      </c>
      <c r="AF314" s="66">
        <v>2.77</v>
      </c>
      <c r="AG314" s="66">
        <v>7.75</v>
      </c>
      <c r="AH314" s="73">
        <f t="shared" si="11"/>
        <v>1.552290411</v>
      </c>
      <c r="AI314" s="66">
        <v>0.4241</v>
      </c>
      <c r="AJ314" s="66">
        <v>35.82</v>
      </c>
      <c r="AK314" s="73">
        <f t="shared" si="12"/>
        <v>1.149330673</v>
      </c>
      <c r="AL314" s="65"/>
      <c r="AM314" s="65"/>
      <c r="AN314" s="65"/>
      <c r="AO314" s="65"/>
      <c r="AP314" s="65"/>
      <c r="AQ314" s="65"/>
      <c r="AR314" s="65"/>
      <c r="AS314" s="68"/>
      <c r="AT314" s="69"/>
    </row>
    <row r="315">
      <c r="A315" s="70" t="str">
        <f t="shared" si="1"/>
        <v>Rim Scorer</v>
      </c>
      <c r="B315" s="71" t="s">
        <v>1770</v>
      </c>
      <c r="C315" s="71" t="str">
        <f t="shared" si="2"/>
        <v>Cam Whitmore</v>
      </c>
      <c r="D315" s="71" t="s">
        <v>1437</v>
      </c>
      <c r="E315" s="66">
        <v>0.8153</v>
      </c>
      <c r="F315" s="66">
        <v>4.84</v>
      </c>
      <c r="G315" s="66">
        <v>26.02</v>
      </c>
      <c r="H315" s="66">
        <v>5.7</v>
      </c>
      <c r="I315" s="66">
        <v>8.72</v>
      </c>
      <c r="J315" s="73">
        <f t="shared" si="3"/>
        <v>1.681162319</v>
      </c>
      <c r="K315" s="66">
        <v>0.3514</v>
      </c>
      <c r="L315" s="66">
        <v>65.38</v>
      </c>
      <c r="M315" s="73">
        <f t="shared" si="4"/>
        <v>1.003711015</v>
      </c>
      <c r="N315" s="66">
        <v>1.23</v>
      </c>
      <c r="O315" s="66">
        <v>3.13</v>
      </c>
      <c r="P315" s="73">
        <f t="shared" si="5"/>
        <v>0.8458998263</v>
      </c>
      <c r="Q315" s="66">
        <v>0.1261</v>
      </c>
      <c r="R315" s="66">
        <v>39.29</v>
      </c>
      <c r="S315" s="73">
        <f t="shared" si="6"/>
        <v>0.9360323892</v>
      </c>
      <c r="T315" s="66">
        <v>0.67</v>
      </c>
      <c r="U315" s="66">
        <v>1.45</v>
      </c>
      <c r="V315" s="73">
        <f t="shared" si="7"/>
        <v>1.047138398</v>
      </c>
      <c r="W315" s="66">
        <v>0.0586</v>
      </c>
      <c r="X315" s="66">
        <v>46.15</v>
      </c>
      <c r="Y315" s="73">
        <f t="shared" si="8"/>
        <v>1.228906297</v>
      </c>
      <c r="Z315" s="66">
        <v>0.89</v>
      </c>
      <c r="AA315" s="66">
        <v>1.79</v>
      </c>
      <c r="AB315" s="73">
        <f t="shared" si="9"/>
        <v>0.9854044707</v>
      </c>
      <c r="AC315" s="66">
        <v>0.0721</v>
      </c>
      <c r="AD315" s="66">
        <v>50.0</v>
      </c>
      <c r="AE315" s="73">
        <f t="shared" si="10"/>
        <v>1.426252081</v>
      </c>
      <c r="AF315" s="66">
        <v>3.69</v>
      </c>
      <c r="AG315" s="66">
        <v>9.73</v>
      </c>
      <c r="AH315" s="73">
        <f t="shared" si="11"/>
        <v>1.948875574</v>
      </c>
      <c r="AI315" s="66">
        <v>0.3919</v>
      </c>
      <c r="AJ315" s="66">
        <v>37.93</v>
      </c>
      <c r="AK315" s="73">
        <f t="shared" si="12"/>
        <v>1.217032731</v>
      </c>
      <c r="AL315" s="65"/>
      <c r="AM315" s="65"/>
      <c r="AN315" s="65"/>
      <c r="AO315" s="65"/>
      <c r="AP315" s="65"/>
      <c r="AQ315" s="65"/>
      <c r="AR315" s="65"/>
      <c r="AS315" s="68"/>
      <c r="AT315" s="69"/>
    </row>
    <row r="316">
      <c r="A316" s="70" t="str">
        <f t="shared" si="1"/>
        <v>Rim Scorer</v>
      </c>
      <c r="B316" s="71" t="s">
        <v>1771</v>
      </c>
      <c r="C316" s="71" t="str">
        <f t="shared" si="2"/>
        <v>Delon Wright</v>
      </c>
      <c r="D316" s="71" t="s">
        <v>1481</v>
      </c>
      <c r="E316" s="66">
        <v>0.5946</v>
      </c>
      <c r="F316" s="66">
        <v>6.61</v>
      </c>
      <c r="G316" s="66">
        <v>26.54</v>
      </c>
      <c r="H316" s="66">
        <v>1.98</v>
      </c>
      <c r="I316" s="66">
        <v>3.73</v>
      </c>
      <c r="J316" s="73">
        <f t="shared" si="3"/>
        <v>0.7191210379</v>
      </c>
      <c r="K316" s="66">
        <v>0.2883</v>
      </c>
      <c r="L316" s="66">
        <v>53.13</v>
      </c>
      <c r="M316" s="73">
        <f t="shared" si="4"/>
        <v>0.8156495294</v>
      </c>
      <c r="N316" s="66">
        <v>1.4</v>
      </c>
      <c r="O316" s="66">
        <v>4.2</v>
      </c>
      <c r="P316" s="73">
        <f t="shared" si="5"/>
        <v>1.135073249</v>
      </c>
      <c r="Q316" s="66">
        <v>0.3243</v>
      </c>
      <c r="R316" s="66">
        <v>33.33</v>
      </c>
      <c r="S316" s="73">
        <f t="shared" si="6"/>
        <v>0.7940432561</v>
      </c>
      <c r="T316" s="66">
        <v>0.12</v>
      </c>
      <c r="U316" s="66">
        <v>1.05</v>
      </c>
      <c r="V316" s="73">
        <f t="shared" si="7"/>
        <v>0.7582726327</v>
      </c>
      <c r="W316" s="66">
        <v>0.0811</v>
      </c>
      <c r="X316" s="66">
        <v>11.11</v>
      </c>
      <c r="Y316" s="73">
        <f t="shared" si="8"/>
        <v>0.295842881</v>
      </c>
      <c r="Z316" s="66">
        <v>0.35</v>
      </c>
      <c r="AA316" s="66">
        <v>0.7</v>
      </c>
      <c r="AB316" s="73">
        <f t="shared" si="9"/>
        <v>0.3853537036</v>
      </c>
      <c r="AC316" s="66">
        <v>0.0541</v>
      </c>
      <c r="AD316" s="66">
        <v>50.0</v>
      </c>
      <c r="AE316" s="73">
        <f t="shared" si="10"/>
        <v>1.426252081</v>
      </c>
      <c r="AF316" s="66">
        <v>1.17</v>
      </c>
      <c r="AG316" s="66">
        <v>3.26</v>
      </c>
      <c r="AH316" s="73">
        <f t="shared" si="11"/>
        <v>0.6529634504</v>
      </c>
      <c r="AI316" s="66">
        <v>0.2523</v>
      </c>
      <c r="AJ316" s="66">
        <v>35.71</v>
      </c>
      <c r="AK316" s="73">
        <f t="shared" si="12"/>
        <v>1.145801182</v>
      </c>
      <c r="AL316" s="65"/>
      <c r="AM316" s="65"/>
      <c r="AN316" s="65"/>
      <c r="AO316" s="65"/>
      <c r="AP316" s="65"/>
      <c r="AQ316" s="65"/>
      <c r="AR316" s="65"/>
      <c r="AS316" s="68"/>
      <c r="AT316" s="69"/>
    </row>
    <row r="317">
      <c r="A317" s="70" t="str">
        <f t="shared" si="1"/>
        <v>PU 3PT</v>
      </c>
      <c r="B317" s="71" t="s">
        <v>1772</v>
      </c>
      <c r="C317" s="71" t="str">
        <f t="shared" si="2"/>
        <v>Jae Crowder</v>
      </c>
      <c r="D317" s="71" t="s">
        <v>1447</v>
      </c>
      <c r="E317" s="66">
        <v>0.8105</v>
      </c>
      <c r="F317" s="66">
        <v>8.47</v>
      </c>
      <c r="G317" s="66">
        <v>25.18</v>
      </c>
      <c r="H317" s="66">
        <v>0.69</v>
      </c>
      <c r="I317" s="66">
        <v>1.27</v>
      </c>
      <c r="J317" s="73">
        <f t="shared" si="3"/>
        <v>0.2448481818</v>
      </c>
      <c r="K317" s="66">
        <v>0.1158</v>
      </c>
      <c r="L317" s="66">
        <v>54.55</v>
      </c>
      <c r="M317" s="73">
        <f t="shared" si="4"/>
        <v>0.8374493098</v>
      </c>
      <c r="N317" s="66">
        <v>0.81</v>
      </c>
      <c r="O317" s="66">
        <v>1.27</v>
      </c>
      <c r="P317" s="73">
        <f t="shared" si="5"/>
        <v>0.3432245302</v>
      </c>
      <c r="Q317" s="66">
        <v>0.1158</v>
      </c>
      <c r="R317" s="66">
        <v>63.64</v>
      </c>
      <c r="S317" s="73">
        <f t="shared" si="6"/>
        <v>1.516138998</v>
      </c>
      <c r="T317" s="66">
        <v>0.46</v>
      </c>
      <c r="U317" s="66">
        <v>0.81</v>
      </c>
      <c r="V317" s="73">
        <f t="shared" si="7"/>
        <v>0.5849531738</v>
      </c>
      <c r="W317" s="66">
        <v>0.0737</v>
      </c>
      <c r="X317" s="66">
        <v>57.14</v>
      </c>
      <c r="Y317" s="73">
        <f t="shared" si="8"/>
        <v>1.521553755</v>
      </c>
      <c r="Z317" s="66">
        <v>0.93</v>
      </c>
      <c r="AA317" s="66">
        <v>2.89</v>
      </c>
      <c r="AB317" s="73">
        <f t="shared" si="9"/>
        <v>1.590960291</v>
      </c>
      <c r="AC317" s="66">
        <v>0.2632</v>
      </c>
      <c r="AD317" s="66">
        <v>32.0</v>
      </c>
      <c r="AE317" s="73">
        <f t="shared" si="10"/>
        <v>0.9128013317</v>
      </c>
      <c r="AF317" s="66">
        <v>2.2</v>
      </c>
      <c r="AG317" s="66">
        <v>4.75</v>
      </c>
      <c r="AH317" s="73">
        <f t="shared" si="11"/>
        <v>0.9514038004</v>
      </c>
      <c r="AI317" s="66">
        <v>0.4316</v>
      </c>
      <c r="AJ317" s="66">
        <v>46.34</v>
      </c>
      <c r="AK317" s="73">
        <f t="shared" si="12"/>
        <v>1.486878374</v>
      </c>
      <c r="AL317" s="65"/>
      <c r="AM317" s="65"/>
      <c r="AN317" s="65"/>
      <c r="AO317" s="65"/>
      <c r="AP317" s="65"/>
      <c r="AQ317" s="65"/>
      <c r="AR317" s="65"/>
      <c r="AS317" s="68"/>
      <c r="AT317" s="69"/>
    </row>
    <row r="318">
      <c r="A318" s="70" t="str">
        <f t="shared" si="1"/>
        <v>PU 3PT</v>
      </c>
      <c r="B318" s="71" t="s">
        <v>1773</v>
      </c>
      <c r="C318" s="71" t="str">
        <f t="shared" si="2"/>
        <v>Troy Brown Jr.</v>
      </c>
      <c r="D318" s="71" t="s">
        <v>1462</v>
      </c>
      <c r="E318" s="66">
        <v>0.8644</v>
      </c>
      <c r="F318" s="66">
        <v>6.42</v>
      </c>
      <c r="G318" s="66">
        <v>25.39</v>
      </c>
      <c r="H318" s="66">
        <v>1.69</v>
      </c>
      <c r="I318" s="66">
        <v>2.17</v>
      </c>
      <c r="J318" s="73">
        <f t="shared" si="3"/>
        <v>0.4183626413</v>
      </c>
      <c r="K318" s="66">
        <v>0.1525</v>
      </c>
      <c r="L318" s="66">
        <v>77.78</v>
      </c>
      <c r="M318" s="73">
        <f t="shared" si="4"/>
        <v>1.194075294</v>
      </c>
      <c r="N318" s="66">
        <v>0.48</v>
      </c>
      <c r="O318" s="66">
        <v>1.45</v>
      </c>
      <c r="P318" s="73">
        <f t="shared" si="5"/>
        <v>0.3918705266</v>
      </c>
      <c r="Q318" s="66">
        <v>0.1017</v>
      </c>
      <c r="R318" s="66">
        <v>33.33</v>
      </c>
      <c r="S318" s="73">
        <f t="shared" si="6"/>
        <v>0.7940432561</v>
      </c>
      <c r="T318" s="66">
        <v>0.36</v>
      </c>
      <c r="U318" s="66">
        <v>0.48</v>
      </c>
      <c r="V318" s="73">
        <f t="shared" si="7"/>
        <v>0.3466389178</v>
      </c>
      <c r="W318" s="66">
        <v>0.0339</v>
      </c>
      <c r="X318" s="66">
        <v>75.0</v>
      </c>
      <c r="Y318" s="73">
        <f t="shared" si="8"/>
        <v>1.997139161</v>
      </c>
      <c r="Z318" s="66">
        <v>1.21</v>
      </c>
      <c r="AA318" s="66">
        <v>3.5</v>
      </c>
      <c r="AB318" s="73">
        <f t="shared" si="9"/>
        <v>1.926768518</v>
      </c>
      <c r="AC318" s="66">
        <v>0.2458</v>
      </c>
      <c r="AD318" s="66">
        <v>34.48</v>
      </c>
      <c r="AE318" s="73">
        <f t="shared" si="10"/>
        <v>0.9835434349</v>
      </c>
      <c r="AF318" s="66">
        <v>2.53</v>
      </c>
      <c r="AG318" s="66">
        <v>6.63</v>
      </c>
      <c r="AH318" s="73">
        <f t="shared" si="11"/>
        <v>1.32795941</v>
      </c>
      <c r="AI318" s="66">
        <v>0.4661</v>
      </c>
      <c r="AJ318" s="66">
        <v>38.18</v>
      </c>
      <c r="AK318" s="73">
        <f t="shared" si="12"/>
        <v>1.225054302</v>
      </c>
      <c r="AL318" s="65"/>
      <c r="AM318" s="65"/>
      <c r="AN318" s="65"/>
      <c r="AO318" s="65"/>
      <c r="AP318" s="65"/>
      <c r="AQ318" s="65"/>
      <c r="AR318" s="65"/>
      <c r="AS318" s="68"/>
      <c r="AT318" s="69"/>
    </row>
    <row r="319">
      <c r="A319" s="70" t="str">
        <f t="shared" si="1"/>
        <v>PU 3PT</v>
      </c>
      <c r="B319" s="71" t="s">
        <v>1774</v>
      </c>
      <c r="C319" s="71" t="str">
        <f t="shared" si="2"/>
        <v>Miles McBride</v>
      </c>
      <c r="D319" s="71" t="s">
        <v>1431</v>
      </c>
      <c r="E319" s="66">
        <v>0.7871</v>
      </c>
      <c r="F319" s="66">
        <v>7.89</v>
      </c>
      <c r="G319" s="66">
        <v>24.59</v>
      </c>
      <c r="H319" s="66">
        <v>2.43</v>
      </c>
      <c r="I319" s="66">
        <v>3.58</v>
      </c>
      <c r="J319" s="73">
        <f t="shared" si="3"/>
        <v>0.6902019613</v>
      </c>
      <c r="K319" s="66">
        <v>0.1806</v>
      </c>
      <c r="L319" s="66">
        <v>67.86</v>
      </c>
      <c r="M319" s="73">
        <f t="shared" si="4"/>
        <v>1.041783871</v>
      </c>
      <c r="N319" s="66">
        <v>0.9</v>
      </c>
      <c r="O319" s="66">
        <v>2.17</v>
      </c>
      <c r="P319" s="73">
        <f t="shared" si="5"/>
        <v>0.5864545122</v>
      </c>
      <c r="Q319" s="66">
        <v>0.1097</v>
      </c>
      <c r="R319" s="66">
        <v>41.18</v>
      </c>
      <c r="S319" s="73">
        <f t="shared" si="6"/>
        <v>0.9810591445</v>
      </c>
      <c r="T319" s="66">
        <v>0.26</v>
      </c>
      <c r="U319" s="66">
        <v>2.05</v>
      </c>
      <c r="V319" s="73">
        <f t="shared" si="7"/>
        <v>1.480437045</v>
      </c>
      <c r="W319" s="66">
        <v>0.1032</v>
      </c>
      <c r="X319" s="66">
        <v>12.5</v>
      </c>
      <c r="Y319" s="73">
        <f t="shared" si="8"/>
        <v>0.3328565268</v>
      </c>
      <c r="Z319" s="66">
        <v>2.17</v>
      </c>
      <c r="AA319" s="66">
        <v>4.6</v>
      </c>
      <c r="AB319" s="73">
        <f t="shared" si="9"/>
        <v>2.532324338</v>
      </c>
      <c r="AC319" s="66">
        <v>0.2323</v>
      </c>
      <c r="AD319" s="66">
        <v>47.22</v>
      </c>
      <c r="AE319" s="73">
        <f t="shared" si="10"/>
        <v>1.346952465</v>
      </c>
      <c r="AF319" s="66">
        <v>3.2</v>
      </c>
      <c r="AG319" s="66">
        <v>7.42</v>
      </c>
      <c r="AH319" s="73">
        <f t="shared" si="11"/>
        <v>1.486192884</v>
      </c>
      <c r="AI319" s="66">
        <v>0.3742</v>
      </c>
      <c r="AJ319" s="66">
        <v>43.1</v>
      </c>
      <c r="AK319" s="73">
        <f t="shared" si="12"/>
        <v>1.382918816</v>
      </c>
      <c r="AL319" s="65"/>
      <c r="AM319" s="65"/>
      <c r="AN319" s="65"/>
      <c r="AO319" s="65"/>
      <c r="AP319" s="65"/>
      <c r="AQ319" s="65"/>
      <c r="AR319" s="65"/>
      <c r="AS319" s="68"/>
      <c r="AT319" s="69"/>
    </row>
    <row r="320">
      <c r="A320" s="70" t="str">
        <f t="shared" si="1"/>
        <v>Rim Scorer</v>
      </c>
      <c r="B320" s="71" t="s">
        <v>1775</v>
      </c>
      <c r="C320" s="71" t="str">
        <f t="shared" si="2"/>
        <v>Trendon Watford</v>
      </c>
      <c r="D320" s="71" t="s">
        <v>1443</v>
      </c>
      <c r="E320" s="66">
        <v>0.5804</v>
      </c>
      <c r="F320" s="66">
        <v>5.22</v>
      </c>
      <c r="G320" s="66">
        <v>24.74</v>
      </c>
      <c r="H320" s="66">
        <v>4.61</v>
      </c>
      <c r="I320" s="66">
        <v>6.61</v>
      </c>
      <c r="J320" s="73">
        <f t="shared" si="3"/>
        <v>1.274367308</v>
      </c>
      <c r="K320" s="66">
        <v>0.3706</v>
      </c>
      <c r="L320" s="66">
        <v>69.81</v>
      </c>
      <c r="M320" s="73">
        <f t="shared" si="4"/>
        <v>1.071720189</v>
      </c>
      <c r="N320" s="66">
        <v>3.62</v>
      </c>
      <c r="O320" s="66">
        <v>7.11</v>
      </c>
      <c r="P320" s="73">
        <f t="shared" si="5"/>
        <v>1.921516858</v>
      </c>
      <c r="Q320" s="66">
        <v>0.3986</v>
      </c>
      <c r="R320" s="66">
        <v>50.88</v>
      </c>
      <c r="S320" s="73">
        <f t="shared" si="6"/>
        <v>1.212148841</v>
      </c>
      <c r="T320" s="66">
        <v>0.12</v>
      </c>
      <c r="U320" s="66">
        <v>0.37</v>
      </c>
      <c r="V320" s="73">
        <f t="shared" si="7"/>
        <v>0.2672008325</v>
      </c>
      <c r="W320" s="66">
        <v>0.021</v>
      </c>
      <c r="X320" s="66">
        <v>33.33</v>
      </c>
      <c r="Y320" s="73">
        <f t="shared" si="8"/>
        <v>0.8875286429</v>
      </c>
      <c r="Z320" s="66">
        <v>0.5</v>
      </c>
      <c r="AA320" s="66">
        <v>1.5</v>
      </c>
      <c r="AB320" s="73">
        <f t="shared" si="9"/>
        <v>0.8257579363</v>
      </c>
      <c r="AC320" s="66">
        <v>0.0839</v>
      </c>
      <c r="AD320" s="66">
        <v>33.33</v>
      </c>
      <c r="AE320" s="73">
        <f t="shared" si="10"/>
        <v>0.9507396371</v>
      </c>
      <c r="AF320" s="66">
        <v>0.87</v>
      </c>
      <c r="AG320" s="66">
        <v>2.24</v>
      </c>
      <c r="AH320" s="73">
        <f t="shared" si="11"/>
        <v>0.4486620027</v>
      </c>
      <c r="AI320" s="66">
        <v>0.1259</v>
      </c>
      <c r="AJ320" s="66">
        <v>38.89</v>
      </c>
      <c r="AK320" s="73">
        <f t="shared" si="12"/>
        <v>1.247835563</v>
      </c>
      <c r="AL320" s="65"/>
      <c r="AM320" s="65"/>
      <c r="AN320" s="65"/>
      <c r="AO320" s="65"/>
      <c r="AP320" s="65"/>
      <c r="AQ320" s="65"/>
      <c r="AR320" s="65"/>
      <c r="AS320" s="68"/>
      <c r="AT320" s="69"/>
    </row>
    <row r="321">
      <c r="A321" s="70" t="str">
        <f t="shared" si="1"/>
        <v>Rim Scorer</v>
      </c>
      <c r="B321" s="71" t="s">
        <v>1776</v>
      </c>
      <c r="C321" s="71" t="str">
        <f t="shared" si="2"/>
        <v>Markelle Fultz</v>
      </c>
      <c r="D321" s="71" t="s">
        <v>1433</v>
      </c>
      <c r="E321" s="66">
        <v>0.5672</v>
      </c>
      <c r="F321" s="66">
        <v>5.86</v>
      </c>
      <c r="G321" s="66">
        <v>23.1</v>
      </c>
      <c r="H321" s="66">
        <v>6.26</v>
      </c>
      <c r="I321" s="66">
        <v>9.14</v>
      </c>
      <c r="J321" s="73">
        <f t="shared" si="3"/>
        <v>1.762135734</v>
      </c>
      <c r="K321" s="66">
        <v>0.5448</v>
      </c>
      <c r="L321" s="66">
        <v>68.49</v>
      </c>
      <c r="M321" s="73">
        <f t="shared" si="4"/>
        <v>1.051455605</v>
      </c>
      <c r="N321" s="66">
        <v>1.75</v>
      </c>
      <c r="O321" s="66">
        <v>5.63</v>
      </c>
      <c r="P321" s="73">
        <f t="shared" si="5"/>
        <v>1.521538665</v>
      </c>
      <c r="Q321" s="66">
        <v>0.3358</v>
      </c>
      <c r="R321" s="66">
        <v>31.11</v>
      </c>
      <c r="S321" s="73">
        <f t="shared" si="6"/>
        <v>0.7411546864</v>
      </c>
      <c r="T321" s="66">
        <v>0.63</v>
      </c>
      <c r="U321" s="66">
        <v>1.63</v>
      </c>
      <c r="V321" s="73">
        <f t="shared" si="7"/>
        <v>1.177127992</v>
      </c>
      <c r="W321" s="66">
        <v>0.097</v>
      </c>
      <c r="X321" s="66">
        <v>38.46</v>
      </c>
      <c r="Y321" s="73">
        <f t="shared" si="8"/>
        <v>1.024132962</v>
      </c>
      <c r="Z321" s="66">
        <v>0.0</v>
      </c>
      <c r="AA321" s="66">
        <v>0.38</v>
      </c>
      <c r="AB321" s="73">
        <f t="shared" si="9"/>
        <v>0.2091920105</v>
      </c>
      <c r="AC321" s="66">
        <v>0.0224</v>
      </c>
      <c r="AD321" s="66">
        <v>0.0</v>
      </c>
      <c r="AE321" s="73">
        <f t="shared" si="10"/>
        <v>0</v>
      </c>
      <c r="AF321" s="66">
        <v>0.0</v>
      </c>
      <c r="AG321" s="66">
        <v>0.0</v>
      </c>
      <c r="AH321" s="73">
        <f t="shared" si="11"/>
        <v>0</v>
      </c>
      <c r="AI321" s="66">
        <v>0.0</v>
      </c>
      <c r="AJ321" s="66">
        <v>0.0</v>
      </c>
      <c r="AK321" s="73">
        <f t="shared" si="12"/>
        <v>0</v>
      </c>
      <c r="AL321" s="65"/>
      <c r="AM321" s="65"/>
      <c r="AN321" s="65"/>
      <c r="AO321" s="65"/>
      <c r="AP321" s="65"/>
      <c r="AQ321" s="65"/>
      <c r="AR321" s="65"/>
      <c r="AS321" s="68"/>
      <c r="AT321" s="69"/>
    </row>
    <row r="322">
      <c r="A322" s="70" t="str">
        <f t="shared" si="1"/>
        <v>Mid Range Weirdo</v>
      </c>
      <c r="B322" s="71" t="s">
        <v>1777</v>
      </c>
      <c r="C322" s="71" t="str">
        <f t="shared" si="2"/>
        <v>Skylar Mays</v>
      </c>
      <c r="D322" s="71" t="s">
        <v>1441</v>
      </c>
      <c r="E322" s="66">
        <v>0.5946</v>
      </c>
      <c r="F322" s="66">
        <v>7.19</v>
      </c>
      <c r="G322" s="66">
        <v>25.65</v>
      </c>
      <c r="H322" s="66">
        <v>2.04</v>
      </c>
      <c r="I322" s="66">
        <v>4.73</v>
      </c>
      <c r="J322" s="73">
        <f t="shared" si="3"/>
        <v>0.9119148818</v>
      </c>
      <c r="K322" s="66">
        <v>0.25</v>
      </c>
      <c r="L322" s="66">
        <v>43.24</v>
      </c>
      <c r="M322" s="73">
        <f t="shared" si="4"/>
        <v>0.6638186646</v>
      </c>
      <c r="N322" s="66">
        <v>2.3</v>
      </c>
      <c r="O322" s="66">
        <v>5.36</v>
      </c>
      <c r="P322" s="73">
        <f t="shared" si="5"/>
        <v>1.448569671</v>
      </c>
      <c r="Q322" s="66">
        <v>0.2838</v>
      </c>
      <c r="R322" s="66">
        <v>42.86</v>
      </c>
      <c r="S322" s="73">
        <f t="shared" si="6"/>
        <v>1.021082927</v>
      </c>
      <c r="T322" s="66">
        <v>1.15</v>
      </c>
      <c r="U322" s="66">
        <v>2.3</v>
      </c>
      <c r="V322" s="73">
        <f t="shared" si="7"/>
        <v>1.660978148</v>
      </c>
      <c r="W322" s="66">
        <v>0.1216</v>
      </c>
      <c r="X322" s="66">
        <v>50.0</v>
      </c>
      <c r="Y322" s="73">
        <f t="shared" si="8"/>
        <v>1.331426107</v>
      </c>
      <c r="Z322" s="66">
        <v>0.26</v>
      </c>
      <c r="AA322" s="66">
        <v>0.89</v>
      </c>
      <c r="AB322" s="73">
        <f t="shared" si="9"/>
        <v>0.4899497089</v>
      </c>
      <c r="AC322" s="66">
        <v>0.0473</v>
      </c>
      <c r="AD322" s="66">
        <v>28.57</v>
      </c>
      <c r="AE322" s="73">
        <f t="shared" si="10"/>
        <v>0.814960439</v>
      </c>
      <c r="AF322" s="66">
        <v>1.79</v>
      </c>
      <c r="AG322" s="66">
        <v>5.62</v>
      </c>
      <c r="AH322" s="73">
        <f t="shared" si="11"/>
        <v>1.125660918</v>
      </c>
      <c r="AI322" s="66">
        <v>0.2973</v>
      </c>
      <c r="AJ322" s="66">
        <v>31.82</v>
      </c>
      <c r="AK322" s="73">
        <f t="shared" si="12"/>
        <v>1.020985539</v>
      </c>
      <c r="AL322" s="65"/>
      <c r="AM322" s="65"/>
      <c r="AN322" s="65"/>
      <c r="AO322" s="65"/>
      <c r="AP322" s="65"/>
      <c r="AQ322" s="65"/>
      <c r="AR322" s="65"/>
      <c r="AS322" s="68"/>
      <c r="AT322" s="69"/>
    </row>
    <row r="323">
      <c r="A323" s="70" t="str">
        <f t="shared" si="1"/>
        <v>Rim Scorer</v>
      </c>
      <c r="B323" s="71" t="s">
        <v>1778</v>
      </c>
      <c r="C323" s="71" t="str">
        <f t="shared" si="2"/>
        <v>Gradey Dick</v>
      </c>
      <c r="D323" s="71" t="s">
        <v>1439</v>
      </c>
      <c r="E323" s="66">
        <v>0.8349</v>
      </c>
      <c r="F323" s="66">
        <v>6.15</v>
      </c>
      <c r="G323" s="66">
        <v>24.9</v>
      </c>
      <c r="H323" s="66">
        <v>1.54</v>
      </c>
      <c r="I323" s="66">
        <v>2.96</v>
      </c>
      <c r="J323" s="73">
        <f t="shared" si="3"/>
        <v>0.570669778</v>
      </c>
      <c r="K323" s="66">
        <v>0.211</v>
      </c>
      <c r="L323" s="66">
        <v>52.17</v>
      </c>
      <c r="M323" s="73">
        <f t="shared" si="4"/>
        <v>0.8009116497</v>
      </c>
      <c r="N323" s="66">
        <v>0.13</v>
      </c>
      <c r="O323" s="66">
        <v>1.54</v>
      </c>
      <c r="P323" s="73">
        <f t="shared" si="5"/>
        <v>0.4161935248</v>
      </c>
      <c r="Q323" s="66">
        <v>0.1101</v>
      </c>
      <c r="R323" s="66">
        <v>8.33</v>
      </c>
      <c r="S323" s="73">
        <f t="shared" si="6"/>
        <v>0.1984512548</v>
      </c>
      <c r="T323" s="66">
        <v>0.39</v>
      </c>
      <c r="U323" s="66">
        <v>0.77</v>
      </c>
      <c r="V323" s="73">
        <f t="shared" si="7"/>
        <v>0.5560665973</v>
      </c>
      <c r="W323" s="66">
        <v>0.055</v>
      </c>
      <c r="X323" s="66">
        <v>50.0</v>
      </c>
      <c r="Y323" s="73">
        <f t="shared" si="8"/>
        <v>1.331426107</v>
      </c>
      <c r="Z323" s="66">
        <v>1.41</v>
      </c>
      <c r="AA323" s="66">
        <v>3.6</v>
      </c>
      <c r="AB323" s="73">
        <f t="shared" si="9"/>
        <v>1.981819047</v>
      </c>
      <c r="AC323" s="66">
        <v>0.2569</v>
      </c>
      <c r="AD323" s="66">
        <v>39.29</v>
      </c>
      <c r="AE323" s="73">
        <f t="shared" si="10"/>
        <v>1.120748885</v>
      </c>
      <c r="AF323" s="66">
        <v>1.03</v>
      </c>
      <c r="AG323" s="66">
        <v>5.14</v>
      </c>
      <c r="AH323" s="73">
        <f t="shared" si="11"/>
        <v>1.02951906</v>
      </c>
      <c r="AI323" s="66">
        <v>0.367</v>
      </c>
      <c r="AJ323" s="66">
        <v>20.0</v>
      </c>
      <c r="AK323" s="73">
        <f t="shared" si="12"/>
        <v>0.6417256687</v>
      </c>
      <c r="AL323" s="65"/>
      <c r="AM323" s="65"/>
      <c r="AN323" s="65"/>
      <c r="AO323" s="65"/>
      <c r="AP323" s="65"/>
      <c r="AQ323" s="65"/>
      <c r="AR323" s="65"/>
      <c r="AS323" s="68"/>
      <c r="AT323" s="69"/>
    </row>
    <row r="324">
      <c r="A324" s="70" t="str">
        <f t="shared" si="1"/>
        <v>Rim Scorer</v>
      </c>
      <c r="B324" s="71" t="s">
        <v>1779</v>
      </c>
      <c r="C324" s="71" t="str">
        <f t="shared" si="2"/>
        <v>Nassir Little</v>
      </c>
      <c r="D324" s="71" t="s">
        <v>1469</v>
      </c>
      <c r="E324" s="66">
        <v>0.8947</v>
      </c>
      <c r="F324" s="66">
        <v>3.47</v>
      </c>
      <c r="G324" s="66">
        <v>25.07</v>
      </c>
      <c r="H324" s="66">
        <v>3.01</v>
      </c>
      <c r="I324" s="66">
        <v>4.32</v>
      </c>
      <c r="J324" s="73">
        <f t="shared" si="3"/>
        <v>0.8328694058</v>
      </c>
      <c r="K324" s="66">
        <v>0.3474</v>
      </c>
      <c r="L324" s="66">
        <v>69.7</v>
      </c>
      <c r="M324" s="73">
        <f t="shared" si="4"/>
        <v>1.070031474</v>
      </c>
      <c r="N324" s="66">
        <v>0.79</v>
      </c>
      <c r="O324" s="66">
        <v>1.05</v>
      </c>
      <c r="P324" s="73">
        <f t="shared" si="5"/>
        <v>0.2837683123</v>
      </c>
      <c r="Q324" s="66">
        <v>0.0842</v>
      </c>
      <c r="R324" s="66">
        <v>75.0</v>
      </c>
      <c r="S324" s="73">
        <f t="shared" si="6"/>
        <v>1.786776004</v>
      </c>
      <c r="T324" s="66">
        <v>0.13</v>
      </c>
      <c r="U324" s="66">
        <v>0.26</v>
      </c>
      <c r="V324" s="73">
        <f t="shared" si="7"/>
        <v>0.1877627471</v>
      </c>
      <c r="W324" s="66">
        <v>0.0211</v>
      </c>
      <c r="X324" s="66">
        <v>50.0</v>
      </c>
      <c r="Y324" s="73">
        <f t="shared" si="8"/>
        <v>1.331426107</v>
      </c>
      <c r="Z324" s="66">
        <v>0.65</v>
      </c>
      <c r="AA324" s="66">
        <v>2.36</v>
      </c>
      <c r="AB324" s="73">
        <f t="shared" si="9"/>
        <v>1.299192486</v>
      </c>
      <c r="AC324" s="66">
        <v>0.1895</v>
      </c>
      <c r="AD324" s="66">
        <v>27.78</v>
      </c>
      <c r="AE324" s="73">
        <f t="shared" si="10"/>
        <v>0.7924256561</v>
      </c>
      <c r="AF324" s="66">
        <v>1.44</v>
      </c>
      <c r="AG324" s="66">
        <v>4.45</v>
      </c>
      <c r="AH324" s="73">
        <f t="shared" si="11"/>
        <v>0.8913151393</v>
      </c>
      <c r="AI324" s="66">
        <v>0.3579</v>
      </c>
      <c r="AJ324" s="66">
        <v>32.35</v>
      </c>
      <c r="AK324" s="73">
        <f t="shared" si="12"/>
        <v>1.037991269</v>
      </c>
      <c r="AL324" s="65"/>
      <c r="AM324" s="65"/>
      <c r="AN324" s="65"/>
      <c r="AO324" s="65"/>
      <c r="AP324" s="65"/>
      <c r="AQ324" s="65"/>
      <c r="AR324" s="65"/>
      <c r="AS324" s="68"/>
      <c r="AT324" s="69"/>
    </row>
    <row r="325">
      <c r="A325" s="70" t="str">
        <f t="shared" si="1"/>
        <v>PU 3PT</v>
      </c>
      <c r="B325" s="71" t="s">
        <v>1780</v>
      </c>
      <c r="C325" s="71" t="str">
        <f t="shared" si="2"/>
        <v>Yuta Watanabe</v>
      </c>
      <c r="D325" s="71" t="s">
        <v>1469</v>
      </c>
      <c r="E325" s="66">
        <v>0.8817</v>
      </c>
      <c r="F325" s="66">
        <v>6.07</v>
      </c>
      <c r="G325" s="66">
        <v>25.16</v>
      </c>
      <c r="H325" s="66">
        <v>0.66</v>
      </c>
      <c r="I325" s="66">
        <v>1.18</v>
      </c>
      <c r="J325" s="73">
        <f t="shared" si="3"/>
        <v>0.2274967358</v>
      </c>
      <c r="K325" s="66">
        <v>0.0968</v>
      </c>
      <c r="L325" s="66">
        <v>55.56</v>
      </c>
      <c r="M325" s="73">
        <f t="shared" si="4"/>
        <v>0.8529547874</v>
      </c>
      <c r="N325" s="66">
        <v>0.52</v>
      </c>
      <c r="O325" s="66">
        <v>1.18</v>
      </c>
      <c r="P325" s="73">
        <f t="shared" si="5"/>
        <v>0.318901532</v>
      </c>
      <c r="Q325" s="66">
        <v>0.0968</v>
      </c>
      <c r="R325" s="66">
        <v>44.44</v>
      </c>
      <c r="S325" s="73">
        <f t="shared" si="6"/>
        <v>1.058724341</v>
      </c>
      <c r="T325" s="66">
        <v>0.0</v>
      </c>
      <c r="U325" s="66">
        <v>0.26</v>
      </c>
      <c r="V325" s="73">
        <f t="shared" si="7"/>
        <v>0.1877627471</v>
      </c>
      <c r="W325" s="66">
        <v>0.0215</v>
      </c>
      <c r="X325" s="66">
        <v>0.0</v>
      </c>
      <c r="Y325" s="73">
        <f t="shared" si="8"/>
        <v>0</v>
      </c>
      <c r="Z325" s="66">
        <v>1.05</v>
      </c>
      <c r="AA325" s="66">
        <v>3.81</v>
      </c>
      <c r="AB325" s="73">
        <f t="shared" si="9"/>
        <v>2.097425158</v>
      </c>
      <c r="AC325" s="66">
        <v>0.3118</v>
      </c>
      <c r="AD325" s="66">
        <v>27.59</v>
      </c>
      <c r="AE325" s="73">
        <f t="shared" si="10"/>
        <v>0.7870058982</v>
      </c>
      <c r="AF325" s="66">
        <v>1.97</v>
      </c>
      <c r="AG325" s="66">
        <v>5.77</v>
      </c>
      <c r="AH325" s="73">
        <f t="shared" si="11"/>
        <v>1.155705248</v>
      </c>
      <c r="AI325" s="66">
        <v>0.4731</v>
      </c>
      <c r="AJ325" s="66">
        <v>34.09</v>
      </c>
      <c r="AK325" s="73">
        <f t="shared" si="12"/>
        <v>1.093821402</v>
      </c>
      <c r="AL325" s="65"/>
      <c r="AM325" s="65"/>
      <c r="AN325" s="65"/>
      <c r="AO325" s="65"/>
      <c r="AP325" s="65"/>
      <c r="AQ325" s="65"/>
      <c r="AR325" s="65"/>
      <c r="AS325" s="68"/>
      <c r="AT325" s="69"/>
    </row>
    <row r="326">
      <c r="A326" s="70" t="str">
        <f t="shared" si="1"/>
        <v>PU 3PT</v>
      </c>
      <c r="B326" s="71" t="s">
        <v>1781</v>
      </c>
      <c r="C326" s="71" t="str">
        <f t="shared" si="2"/>
        <v>Chuma Okeke</v>
      </c>
      <c r="D326" s="71" t="s">
        <v>1433</v>
      </c>
      <c r="E326" s="66">
        <v>0.9158</v>
      </c>
      <c r="F326" s="66">
        <v>4.93</v>
      </c>
      <c r="G326" s="66">
        <v>25.59</v>
      </c>
      <c r="H326" s="66">
        <v>1.51</v>
      </c>
      <c r="I326" s="66">
        <v>2.2</v>
      </c>
      <c r="J326" s="73">
        <f t="shared" si="3"/>
        <v>0.4241464566</v>
      </c>
      <c r="K326" s="66">
        <v>0.1684</v>
      </c>
      <c r="L326" s="66">
        <v>68.75</v>
      </c>
      <c r="M326" s="73">
        <f t="shared" si="4"/>
        <v>1.055447114</v>
      </c>
      <c r="N326" s="66">
        <v>0.28</v>
      </c>
      <c r="O326" s="66">
        <v>0.83</v>
      </c>
      <c r="P326" s="73">
        <f t="shared" si="5"/>
        <v>0.2243120945</v>
      </c>
      <c r="Q326" s="66">
        <v>0.0632</v>
      </c>
      <c r="R326" s="66">
        <v>33.33</v>
      </c>
      <c r="S326" s="73">
        <f t="shared" si="6"/>
        <v>0.7940432561</v>
      </c>
      <c r="T326" s="66">
        <v>0.14</v>
      </c>
      <c r="U326" s="66">
        <v>0.28</v>
      </c>
      <c r="V326" s="73">
        <f t="shared" si="7"/>
        <v>0.2022060354</v>
      </c>
      <c r="W326" s="66">
        <v>0.0211</v>
      </c>
      <c r="X326" s="66">
        <v>50.0</v>
      </c>
      <c r="Y326" s="73">
        <f t="shared" si="8"/>
        <v>1.331426107</v>
      </c>
      <c r="Z326" s="66">
        <v>1.24</v>
      </c>
      <c r="AA326" s="66">
        <v>3.16</v>
      </c>
      <c r="AB326" s="73">
        <f t="shared" si="9"/>
        <v>1.739596719</v>
      </c>
      <c r="AC326" s="66">
        <v>0.2421</v>
      </c>
      <c r="AD326" s="66">
        <v>39.13</v>
      </c>
      <c r="AE326" s="73">
        <f t="shared" si="10"/>
        <v>1.116184878</v>
      </c>
      <c r="AF326" s="66">
        <v>1.79</v>
      </c>
      <c r="AG326" s="66">
        <v>6.6</v>
      </c>
      <c r="AH326" s="73">
        <f t="shared" si="11"/>
        <v>1.321950544</v>
      </c>
      <c r="AI326" s="66">
        <v>0.5053</v>
      </c>
      <c r="AJ326" s="66">
        <v>27.08</v>
      </c>
      <c r="AK326" s="73">
        <f t="shared" si="12"/>
        <v>0.8688965555</v>
      </c>
      <c r="AL326" s="65"/>
      <c r="AM326" s="65"/>
      <c r="AN326" s="65"/>
      <c r="AO326" s="65"/>
      <c r="AP326" s="65"/>
      <c r="AQ326" s="65"/>
      <c r="AR326" s="65"/>
      <c r="AS326" s="68"/>
      <c r="AT326" s="69"/>
    </row>
    <row r="327">
      <c r="A327" s="70" t="str">
        <f t="shared" si="1"/>
        <v>C&amp;S 3PT</v>
      </c>
      <c r="B327" s="71" t="s">
        <v>1782</v>
      </c>
      <c r="C327" s="71" t="str">
        <f t="shared" si="2"/>
        <v>Justin Holiday</v>
      </c>
      <c r="D327" s="71" t="s">
        <v>1459</v>
      </c>
      <c r="E327" s="66">
        <v>0.8289</v>
      </c>
      <c r="F327" s="66">
        <v>10.43</v>
      </c>
      <c r="G327" s="66">
        <v>24.26</v>
      </c>
      <c r="H327" s="66">
        <v>1.23</v>
      </c>
      <c r="I327" s="66">
        <v>1.5</v>
      </c>
      <c r="J327" s="73">
        <f t="shared" si="3"/>
        <v>0.2891907659</v>
      </c>
      <c r="K327" s="66">
        <v>0.1447</v>
      </c>
      <c r="L327" s="66">
        <v>81.82</v>
      </c>
      <c r="M327" s="73">
        <f t="shared" si="4"/>
        <v>1.256097205</v>
      </c>
      <c r="N327" s="66">
        <v>0.0</v>
      </c>
      <c r="O327" s="66">
        <v>0.14</v>
      </c>
      <c r="P327" s="73">
        <f t="shared" si="5"/>
        <v>0.03783577498</v>
      </c>
      <c r="Q327" s="66">
        <v>0.0132</v>
      </c>
      <c r="R327" s="66">
        <v>0.0</v>
      </c>
      <c r="S327" s="73">
        <f t="shared" si="6"/>
        <v>0</v>
      </c>
      <c r="T327" s="66">
        <v>0.82</v>
      </c>
      <c r="U327" s="66">
        <v>1.63</v>
      </c>
      <c r="V327" s="73">
        <f t="shared" si="7"/>
        <v>1.177127992</v>
      </c>
      <c r="W327" s="66">
        <v>0.1579</v>
      </c>
      <c r="X327" s="66">
        <v>50.0</v>
      </c>
      <c r="Y327" s="73">
        <f t="shared" si="8"/>
        <v>1.331426107</v>
      </c>
      <c r="Z327" s="66">
        <v>2.18</v>
      </c>
      <c r="AA327" s="66">
        <v>4.36</v>
      </c>
      <c r="AB327" s="73">
        <f t="shared" si="9"/>
        <v>2.400203068</v>
      </c>
      <c r="AC327" s="66">
        <v>0.4211</v>
      </c>
      <c r="AD327" s="66">
        <v>50.0</v>
      </c>
      <c r="AE327" s="73">
        <f t="shared" si="10"/>
        <v>1.426252081</v>
      </c>
      <c r="AF327" s="66">
        <v>0.82</v>
      </c>
      <c r="AG327" s="66">
        <v>2.72</v>
      </c>
      <c r="AH327" s="73">
        <f t="shared" si="11"/>
        <v>0.5448038605</v>
      </c>
      <c r="AI327" s="66">
        <v>0.2632</v>
      </c>
      <c r="AJ327" s="66">
        <v>30.0</v>
      </c>
      <c r="AK327" s="73">
        <f t="shared" si="12"/>
        <v>0.9625885031</v>
      </c>
      <c r="AL327" s="65"/>
      <c r="AM327" s="65"/>
      <c r="AN327" s="65"/>
      <c r="AO327" s="65"/>
      <c r="AP327" s="65"/>
      <c r="AQ327" s="65"/>
      <c r="AR327" s="65"/>
      <c r="AS327" s="68"/>
      <c r="AT327" s="69"/>
    </row>
    <row r="328">
      <c r="A328" s="70" t="str">
        <f t="shared" si="1"/>
        <v>Rim Scorer</v>
      </c>
      <c r="B328" s="71" t="s">
        <v>1783</v>
      </c>
      <c r="C328" s="71" t="str">
        <f t="shared" si="2"/>
        <v>Kris Murray</v>
      </c>
      <c r="D328" s="71" t="s">
        <v>1506</v>
      </c>
      <c r="E328" s="66">
        <v>0.898</v>
      </c>
      <c r="F328" s="66">
        <v>2.96</v>
      </c>
      <c r="G328" s="66">
        <v>24.42</v>
      </c>
      <c r="H328" s="66">
        <v>2.26</v>
      </c>
      <c r="I328" s="66">
        <v>4.92</v>
      </c>
      <c r="J328" s="73">
        <f t="shared" si="3"/>
        <v>0.9485457121</v>
      </c>
      <c r="K328" s="66">
        <v>0.3776</v>
      </c>
      <c r="L328" s="66">
        <v>45.95</v>
      </c>
      <c r="M328" s="73">
        <f t="shared" si="4"/>
        <v>0.7054224708</v>
      </c>
      <c r="N328" s="66">
        <v>0.53</v>
      </c>
      <c r="O328" s="66">
        <v>1.33</v>
      </c>
      <c r="P328" s="73">
        <f t="shared" si="5"/>
        <v>0.3594398623</v>
      </c>
      <c r="Q328" s="66">
        <v>0.102</v>
      </c>
      <c r="R328" s="66">
        <v>40.0</v>
      </c>
      <c r="S328" s="73">
        <f t="shared" si="6"/>
        <v>0.9529472021</v>
      </c>
      <c r="T328" s="66">
        <v>0.0</v>
      </c>
      <c r="U328" s="66">
        <v>0.0</v>
      </c>
      <c r="V328" s="73">
        <f t="shared" si="7"/>
        <v>0</v>
      </c>
      <c r="W328" s="66">
        <v>0.0</v>
      </c>
      <c r="X328" s="66">
        <v>0.0</v>
      </c>
      <c r="Y328" s="73">
        <f t="shared" si="8"/>
        <v>0</v>
      </c>
      <c r="Z328" s="66">
        <v>1.06</v>
      </c>
      <c r="AA328" s="66">
        <v>3.32</v>
      </c>
      <c r="AB328" s="73">
        <f t="shared" si="9"/>
        <v>1.827677566</v>
      </c>
      <c r="AC328" s="66">
        <v>0.2551</v>
      </c>
      <c r="AD328" s="66">
        <v>32.0</v>
      </c>
      <c r="AE328" s="73">
        <f t="shared" si="10"/>
        <v>0.9128013317</v>
      </c>
      <c r="AF328" s="66">
        <v>0.93</v>
      </c>
      <c r="AG328" s="66">
        <v>3.46</v>
      </c>
      <c r="AH328" s="73">
        <f t="shared" si="11"/>
        <v>0.6930225578</v>
      </c>
      <c r="AI328" s="66">
        <v>0.2653</v>
      </c>
      <c r="AJ328" s="66">
        <v>26.92</v>
      </c>
      <c r="AK328" s="73">
        <f t="shared" si="12"/>
        <v>0.8637627501</v>
      </c>
      <c r="AL328" s="65"/>
      <c r="AM328" s="65"/>
      <c r="AN328" s="65"/>
      <c r="AO328" s="65"/>
      <c r="AP328" s="65"/>
      <c r="AQ328" s="65"/>
      <c r="AR328" s="65"/>
      <c r="AS328" s="68"/>
      <c r="AT328" s="69"/>
    </row>
    <row r="329">
      <c r="A329" s="70" t="str">
        <f t="shared" si="1"/>
        <v>Rim Scorer</v>
      </c>
      <c r="B329" s="71" t="s">
        <v>1784</v>
      </c>
      <c r="C329" s="71" t="str">
        <f t="shared" si="2"/>
        <v>Oshae Brissett</v>
      </c>
      <c r="D329" s="71" t="s">
        <v>1451</v>
      </c>
      <c r="E329" s="66">
        <v>0.8315</v>
      </c>
      <c r="F329" s="66">
        <v>3.74</v>
      </c>
      <c r="G329" s="66">
        <v>24.48</v>
      </c>
      <c r="H329" s="66">
        <v>3.46</v>
      </c>
      <c r="I329" s="66">
        <v>5.26</v>
      </c>
      <c r="J329" s="73">
        <f t="shared" si="3"/>
        <v>1.014095619</v>
      </c>
      <c r="K329" s="66">
        <v>0.427</v>
      </c>
      <c r="L329" s="66">
        <v>65.79</v>
      </c>
      <c r="M329" s="73">
        <f t="shared" si="4"/>
        <v>1.010005318</v>
      </c>
      <c r="N329" s="66">
        <v>0.69</v>
      </c>
      <c r="O329" s="66">
        <v>1.52</v>
      </c>
      <c r="P329" s="73">
        <f t="shared" si="5"/>
        <v>0.4107884141</v>
      </c>
      <c r="Q329" s="66">
        <v>0.1236</v>
      </c>
      <c r="R329" s="66">
        <v>45.45</v>
      </c>
      <c r="S329" s="73">
        <f t="shared" si="6"/>
        <v>1.082786258</v>
      </c>
      <c r="T329" s="66">
        <v>0.14</v>
      </c>
      <c r="U329" s="66">
        <v>0.55</v>
      </c>
      <c r="V329" s="73">
        <f t="shared" si="7"/>
        <v>0.3971904266</v>
      </c>
      <c r="W329" s="66">
        <v>0.0449</v>
      </c>
      <c r="X329" s="66">
        <v>25.0</v>
      </c>
      <c r="Y329" s="73">
        <f t="shared" si="8"/>
        <v>0.6657130535</v>
      </c>
      <c r="Z329" s="66">
        <v>0.97</v>
      </c>
      <c r="AA329" s="66">
        <v>2.91</v>
      </c>
      <c r="AB329" s="73">
        <f t="shared" si="9"/>
        <v>1.601970396</v>
      </c>
      <c r="AC329" s="66">
        <v>0.236</v>
      </c>
      <c r="AD329" s="66">
        <v>33.33</v>
      </c>
      <c r="AE329" s="73">
        <f t="shared" si="10"/>
        <v>0.9507396371</v>
      </c>
      <c r="AF329" s="66">
        <v>0.42</v>
      </c>
      <c r="AG329" s="66">
        <v>2.08</v>
      </c>
      <c r="AH329" s="73">
        <f t="shared" si="11"/>
        <v>0.4166147168</v>
      </c>
      <c r="AI329" s="66">
        <v>0.1685</v>
      </c>
      <c r="AJ329" s="66">
        <v>20.0</v>
      </c>
      <c r="AK329" s="73">
        <f t="shared" si="12"/>
        <v>0.6417256687</v>
      </c>
      <c r="AL329" s="65"/>
      <c r="AM329" s="65"/>
      <c r="AN329" s="65"/>
      <c r="AO329" s="65"/>
      <c r="AP329" s="65"/>
      <c r="AQ329" s="65"/>
      <c r="AR329" s="65"/>
      <c r="AS329" s="68"/>
      <c r="AT329" s="69"/>
    </row>
    <row r="330">
      <c r="A330" s="70" t="str">
        <f t="shared" si="1"/>
        <v>Rim Scorer</v>
      </c>
      <c r="B330" s="71" t="s">
        <v>1785</v>
      </c>
      <c r="C330" s="71" t="str">
        <f t="shared" si="2"/>
        <v>Zeke Nnaji</v>
      </c>
      <c r="D330" s="71" t="s">
        <v>1459</v>
      </c>
      <c r="E330" s="66">
        <v>0.9239</v>
      </c>
      <c r="F330" s="66">
        <v>2.16</v>
      </c>
      <c r="G330" s="66">
        <v>24.36</v>
      </c>
      <c r="H330" s="66">
        <v>5.1</v>
      </c>
      <c r="I330" s="66">
        <v>10.06</v>
      </c>
      <c r="J330" s="73">
        <f t="shared" si="3"/>
        <v>1.93950607</v>
      </c>
      <c r="K330" s="66">
        <v>0.75</v>
      </c>
      <c r="L330" s="66">
        <v>50.72</v>
      </c>
      <c r="M330" s="73">
        <f t="shared" si="4"/>
        <v>0.7786513106</v>
      </c>
      <c r="N330" s="66">
        <v>0.29</v>
      </c>
      <c r="O330" s="66">
        <v>1.02</v>
      </c>
      <c r="P330" s="73">
        <f t="shared" si="5"/>
        <v>0.2756606463</v>
      </c>
      <c r="Q330" s="66">
        <v>0.0761</v>
      </c>
      <c r="R330" s="66">
        <v>28.57</v>
      </c>
      <c r="S330" s="73">
        <f t="shared" si="6"/>
        <v>0.6806425391</v>
      </c>
      <c r="T330" s="66">
        <v>0.0</v>
      </c>
      <c r="U330" s="66">
        <v>0.0</v>
      </c>
      <c r="V330" s="73">
        <f t="shared" si="7"/>
        <v>0</v>
      </c>
      <c r="W330" s="66">
        <v>0.0</v>
      </c>
      <c r="X330" s="66">
        <v>0.0</v>
      </c>
      <c r="Y330" s="73">
        <f t="shared" si="8"/>
        <v>0</v>
      </c>
      <c r="Z330" s="66">
        <v>0.29</v>
      </c>
      <c r="AA330" s="66">
        <v>0.87</v>
      </c>
      <c r="AB330" s="73">
        <f t="shared" si="9"/>
        <v>0.4789396031</v>
      </c>
      <c r="AC330" s="66">
        <v>0.0652</v>
      </c>
      <c r="AD330" s="66">
        <v>33.33</v>
      </c>
      <c r="AE330" s="73">
        <f t="shared" si="10"/>
        <v>0.9507396371</v>
      </c>
      <c r="AF330" s="66">
        <v>0.44</v>
      </c>
      <c r="AG330" s="66">
        <v>1.46</v>
      </c>
      <c r="AH330" s="73">
        <f t="shared" si="11"/>
        <v>0.2924314839</v>
      </c>
      <c r="AI330" s="66">
        <v>0.1087</v>
      </c>
      <c r="AJ330" s="66">
        <v>30.0</v>
      </c>
      <c r="AK330" s="73">
        <f t="shared" si="12"/>
        <v>0.9625885031</v>
      </c>
      <c r="AL330" s="65"/>
      <c r="AM330" s="65"/>
      <c r="AN330" s="65"/>
      <c r="AO330" s="65"/>
      <c r="AP330" s="65"/>
      <c r="AQ330" s="65"/>
      <c r="AR330" s="65"/>
      <c r="AS330" s="68"/>
      <c r="AT330" s="69"/>
    </row>
    <row r="331">
      <c r="A331" s="70" t="str">
        <f t="shared" si="1"/>
        <v>PU 3PT</v>
      </c>
      <c r="B331" s="71" t="s">
        <v>1786</v>
      </c>
      <c r="C331" s="71" t="str">
        <f t="shared" si="2"/>
        <v>Keon Ellis</v>
      </c>
      <c r="D331" s="71" t="s">
        <v>1435</v>
      </c>
      <c r="E331" s="66">
        <v>0.9036</v>
      </c>
      <c r="F331" s="66">
        <v>6.29</v>
      </c>
      <c r="G331" s="66">
        <v>26.16</v>
      </c>
      <c r="H331" s="66">
        <v>0.72</v>
      </c>
      <c r="I331" s="66">
        <v>1.01</v>
      </c>
      <c r="J331" s="73">
        <f t="shared" si="3"/>
        <v>0.1947217824</v>
      </c>
      <c r="K331" s="66">
        <v>0.0843</v>
      </c>
      <c r="L331" s="66">
        <v>71.43</v>
      </c>
      <c r="M331" s="73">
        <f t="shared" si="4"/>
        <v>1.096590361</v>
      </c>
      <c r="N331" s="66">
        <v>0.58</v>
      </c>
      <c r="O331" s="66">
        <v>0.87</v>
      </c>
      <c r="P331" s="73">
        <f t="shared" si="5"/>
        <v>0.2351223159</v>
      </c>
      <c r="Q331" s="66">
        <v>0.0723</v>
      </c>
      <c r="R331" s="66">
        <v>66.67</v>
      </c>
      <c r="S331" s="73">
        <f t="shared" si="6"/>
        <v>1.588324749</v>
      </c>
      <c r="T331" s="66">
        <v>0.14</v>
      </c>
      <c r="U331" s="66">
        <v>0.29</v>
      </c>
      <c r="V331" s="73">
        <f t="shared" si="7"/>
        <v>0.2094276795</v>
      </c>
      <c r="W331" s="66">
        <v>0.0241</v>
      </c>
      <c r="X331" s="66">
        <v>50.0</v>
      </c>
      <c r="Y331" s="73">
        <f t="shared" si="8"/>
        <v>1.331426107</v>
      </c>
      <c r="Z331" s="66">
        <v>0.58</v>
      </c>
      <c r="AA331" s="66">
        <v>2.6</v>
      </c>
      <c r="AB331" s="73">
        <f t="shared" si="9"/>
        <v>1.431313756</v>
      </c>
      <c r="AC331" s="66">
        <v>0.2169</v>
      </c>
      <c r="AD331" s="66">
        <v>22.22</v>
      </c>
      <c r="AE331" s="73">
        <f t="shared" si="10"/>
        <v>0.6338264247</v>
      </c>
      <c r="AF331" s="66">
        <v>3.18</v>
      </c>
      <c r="AG331" s="66">
        <v>7.23</v>
      </c>
      <c r="AH331" s="73">
        <f t="shared" si="11"/>
        <v>1.448136732</v>
      </c>
      <c r="AI331" s="66">
        <v>0.6024</v>
      </c>
      <c r="AJ331" s="66">
        <v>44.0</v>
      </c>
      <c r="AK331" s="73">
        <f t="shared" si="12"/>
        <v>1.411796471</v>
      </c>
      <c r="AL331" s="65"/>
      <c r="AM331" s="65"/>
      <c r="AN331" s="65"/>
      <c r="AO331" s="65"/>
      <c r="AP331" s="65"/>
      <c r="AQ331" s="65"/>
      <c r="AR331" s="65"/>
      <c r="AS331" s="68"/>
      <c r="AT331" s="69"/>
    </row>
    <row r="332">
      <c r="A332" s="70" t="str">
        <f t="shared" si="1"/>
        <v>Rim Scorer</v>
      </c>
      <c r="B332" s="71" t="s">
        <v>1787</v>
      </c>
      <c r="C332" s="71" t="str">
        <f t="shared" si="2"/>
        <v>Blake Wesley</v>
      </c>
      <c r="D332" s="71" t="s">
        <v>1495</v>
      </c>
      <c r="E332" s="66">
        <v>0.764</v>
      </c>
      <c r="F332" s="66">
        <v>4.52</v>
      </c>
      <c r="G332" s="66">
        <v>27.87</v>
      </c>
      <c r="H332" s="66">
        <v>4.35</v>
      </c>
      <c r="I332" s="66">
        <v>6.88</v>
      </c>
      <c r="J332" s="73">
        <f t="shared" si="3"/>
        <v>1.326421646</v>
      </c>
      <c r="K332" s="66">
        <v>0.5506</v>
      </c>
      <c r="L332" s="66">
        <v>63.27</v>
      </c>
      <c r="M332" s="73">
        <f t="shared" si="4"/>
        <v>0.9713183837</v>
      </c>
      <c r="N332" s="66">
        <v>1.4</v>
      </c>
      <c r="O332" s="66">
        <v>2.39</v>
      </c>
      <c r="P332" s="73">
        <f t="shared" si="5"/>
        <v>0.64591073</v>
      </c>
      <c r="Q332" s="66">
        <v>0.191</v>
      </c>
      <c r="R332" s="66">
        <v>58.82</v>
      </c>
      <c r="S332" s="73">
        <f t="shared" si="6"/>
        <v>1.401308861</v>
      </c>
      <c r="T332" s="66">
        <v>0.0</v>
      </c>
      <c r="U332" s="66">
        <v>0.56</v>
      </c>
      <c r="V332" s="73">
        <f t="shared" si="7"/>
        <v>0.4044120708</v>
      </c>
      <c r="W332" s="66">
        <v>0.0449</v>
      </c>
      <c r="X332" s="66">
        <v>0.0</v>
      </c>
      <c r="Y332" s="73">
        <f t="shared" si="8"/>
        <v>0</v>
      </c>
      <c r="Z332" s="66">
        <v>0.14</v>
      </c>
      <c r="AA332" s="66">
        <v>0.7</v>
      </c>
      <c r="AB332" s="73">
        <f t="shared" si="9"/>
        <v>0.3853537036</v>
      </c>
      <c r="AC332" s="66">
        <v>0.0562</v>
      </c>
      <c r="AD332" s="66">
        <v>20.0</v>
      </c>
      <c r="AE332" s="73">
        <f t="shared" si="10"/>
        <v>0.5705008323</v>
      </c>
      <c r="AF332" s="66">
        <v>0.14</v>
      </c>
      <c r="AG332" s="66">
        <v>1.97</v>
      </c>
      <c r="AH332" s="73">
        <f t="shared" si="11"/>
        <v>0.3945822078</v>
      </c>
      <c r="AI332" s="66">
        <v>0.1573</v>
      </c>
      <c r="AJ332" s="66">
        <v>7.14</v>
      </c>
      <c r="AK332" s="73">
        <f t="shared" si="12"/>
        <v>0.2290960637</v>
      </c>
      <c r="AL332" s="65"/>
      <c r="AM332" s="65"/>
      <c r="AN332" s="65"/>
      <c r="AO332" s="65"/>
      <c r="AP332" s="65"/>
      <c r="AQ332" s="65"/>
      <c r="AR332" s="65"/>
      <c r="AS332" s="68"/>
      <c r="AT332" s="69"/>
    </row>
    <row r="333">
      <c r="A333" s="70" t="str">
        <f t="shared" si="1"/>
        <v>Rim Scorer</v>
      </c>
      <c r="B333" s="71" t="s">
        <v>1788</v>
      </c>
      <c r="C333" s="71" t="str">
        <f t="shared" si="2"/>
        <v>Vasilije Micic</v>
      </c>
      <c r="D333" s="71" t="s">
        <v>1453</v>
      </c>
      <c r="E333" s="66">
        <v>0.7558</v>
      </c>
      <c r="F333" s="66">
        <v>6.57</v>
      </c>
      <c r="G333" s="66">
        <v>26.09</v>
      </c>
      <c r="H333" s="66">
        <v>2.68</v>
      </c>
      <c r="I333" s="66">
        <v>3.57</v>
      </c>
      <c r="J333" s="73">
        <f t="shared" si="3"/>
        <v>0.6882740228</v>
      </c>
      <c r="K333" s="66">
        <v>0.2791</v>
      </c>
      <c r="L333" s="66">
        <v>75.0</v>
      </c>
      <c r="M333" s="73">
        <f t="shared" si="4"/>
        <v>1.151396851</v>
      </c>
      <c r="N333" s="66">
        <v>0.6</v>
      </c>
      <c r="O333" s="66">
        <v>1.79</v>
      </c>
      <c r="P333" s="73">
        <f t="shared" si="5"/>
        <v>0.4837574087</v>
      </c>
      <c r="Q333" s="66">
        <v>0.1395</v>
      </c>
      <c r="R333" s="66">
        <v>33.33</v>
      </c>
      <c r="S333" s="73">
        <f t="shared" si="6"/>
        <v>0.7940432561</v>
      </c>
      <c r="T333" s="66">
        <v>0.6</v>
      </c>
      <c r="U333" s="66">
        <v>1.34</v>
      </c>
      <c r="V333" s="73">
        <f t="shared" si="7"/>
        <v>0.9677003122</v>
      </c>
      <c r="W333" s="66">
        <v>0.1047</v>
      </c>
      <c r="X333" s="66">
        <v>44.44</v>
      </c>
      <c r="Y333" s="73">
        <f t="shared" si="8"/>
        <v>1.183371524</v>
      </c>
      <c r="Z333" s="66">
        <v>0.0</v>
      </c>
      <c r="AA333" s="66">
        <v>0.89</v>
      </c>
      <c r="AB333" s="73">
        <f t="shared" si="9"/>
        <v>0.4899497089</v>
      </c>
      <c r="AC333" s="66">
        <v>0.0698</v>
      </c>
      <c r="AD333" s="66">
        <v>0.0</v>
      </c>
      <c r="AE333" s="73">
        <f t="shared" si="10"/>
        <v>0</v>
      </c>
      <c r="AF333" s="66">
        <v>1.49</v>
      </c>
      <c r="AG333" s="66">
        <v>5.21</v>
      </c>
      <c r="AH333" s="73">
        <f t="shared" si="11"/>
        <v>1.043539747</v>
      </c>
      <c r="AI333" s="66">
        <v>0.407</v>
      </c>
      <c r="AJ333" s="66">
        <v>28.57</v>
      </c>
      <c r="AK333" s="73">
        <f t="shared" si="12"/>
        <v>0.9167051178</v>
      </c>
      <c r="AL333" s="65"/>
      <c r="AM333" s="65"/>
      <c r="AN333" s="65"/>
      <c r="AO333" s="65"/>
      <c r="AP333" s="65"/>
      <c r="AQ333" s="65"/>
      <c r="AR333" s="65"/>
      <c r="AS333" s="68"/>
      <c r="AT333" s="69"/>
    </row>
    <row r="334">
      <c r="A334" s="70" t="str">
        <f t="shared" si="1"/>
        <v>Rim Scorer</v>
      </c>
      <c r="B334" s="71" t="s">
        <v>1789</v>
      </c>
      <c r="C334" s="71" t="str">
        <f t="shared" si="2"/>
        <v>Jaden Springer</v>
      </c>
      <c r="D334" s="71" t="s">
        <v>1455</v>
      </c>
      <c r="E334" s="66">
        <v>0.6667</v>
      </c>
      <c r="F334" s="66">
        <v>5.62</v>
      </c>
      <c r="G334" s="66">
        <v>25.37</v>
      </c>
      <c r="H334" s="66">
        <v>3.12</v>
      </c>
      <c r="I334" s="66">
        <v>5.34</v>
      </c>
      <c r="J334" s="73">
        <f t="shared" si="3"/>
        <v>1.029519127</v>
      </c>
      <c r="K334" s="66">
        <v>0.3529</v>
      </c>
      <c r="L334" s="66">
        <v>58.33</v>
      </c>
      <c r="M334" s="73">
        <f t="shared" si="4"/>
        <v>0.8954797111</v>
      </c>
      <c r="N334" s="66">
        <v>1.34</v>
      </c>
      <c r="O334" s="66">
        <v>4.3</v>
      </c>
      <c r="P334" s="73">
        <f t="shared" si="5"/>
        <v>1.162098803</v>
      </c>
      <c r="Q334" s="66">
        <v>0.2843</v>
      </c>
      <c r="R334" s="66">
        <v>31.03</v>
      </c>
      <c r="S334" s="73">
        <f t="shared" si="6"/>
        <v>0.739248792</v>
      </c>
      <c r="T334" s="66">
        <v>0.3</v>
      </c>
      <c r="U334" s="66">
        <v>0.74</v>
      </c>
      <c r="V334" s="73">
        <f t="shared" si="7"/>
        <v>0.5344016649</v>
      </c>
      <c r="W334" s="66">
        <v>0.049</v>
      </c>
      <c r="X334" s="66">
        <v>40.0</v>
      </c>
      <c r="Y334" s="73">
        <f t="shared" si="8"/>
        <v>1.065140886</v>
      </c>
      <c r="Z334" s="66">
        <v>0.74</v>
      </c>
      <c r="AA334" s="66">
        <v>2.37</v>
      </c>
      <c r="AB334" s="73">
        <f t="shared" si="9"/>
        <v>1.304697539</v>
      </c>
      <c r="AC334" s="66">
        <v>0.1569</v>
      </c>
      <c r="AD334" s="66">
        <v>31.25</v>
      </c>
      <c r="AE334" s="73">
        <f t="shared" si="10"/>
        <v>0.8914075505</v>
      </c>
      <c r="AF334" s="66">
        <v>0.45</v>
      </c>
      <c r="AG334" s="66">
        <v>2.37</v>
      </c>
      <c r="AH334" s="73">
        <f t="shared" si="11"/>
        <v>0.4747004225</v>
      </c>
      <c r="AI334" s="66">
        <v>0.1569</v>
      </c>
      <c r="AJ334" s="66">
        <v>18.75</v>
      </c>
      <c r="AK334" s="73">
        <f t="shared" si="12"/>
        <v>0.6016178145</v>
      </c>
      <c r="AL334" s="65"/>
      <c r="AM334" s="65"/>
      <c r="AN334" s="65"/>
      <c r="AO334" s="65"/>
      <c r="AP334" s="65"/>
      <c r="AQ334" s="65"/>
      <c r="AR334" s="65"/>
      <c r="AS334" s="68"/>
      <c r="AT334" s="69"/>
    </row>
    <row r="335">
      <c r="A335" s="70" t="str">
        <f t="shared" si="1"/>
        <v>Rim Scorer</v>
      </c>
      <c r="B335" s="71" t="s">
        <v>1790</v>
      </c>
      <c r="C335" s="71" t="str">
        <f t="shared" si="2"/>
        <v>Derrick Rose</v>
      </c>
      <c r="D335" s="71" t="s">
        <v>1486</v>
      </c>
      <c r="E335" s="66">
        <v>0.5547</v>
      </c>
      <c r="F335" s="66">
        <v>7.23</v>
      </c>
      <c r="G335" s="66">
        <v>25.21</v>
      </c>
      <c r="H335" s="66">
        <v>3.93</v>
      </c>
      <c r="I335" s="66">
        <v>6.05</v>
      </c>
      <c r="J335" s="73">
        <f t="shared" si="3"/>
        <v>1.166402756</v>
      </c>
      <c r="K335" s="66">
        <v>0.292</v>
      </c>
      <c r="L335" s="66">
        <v>65.0</v>
      </c>
      <c r="M335" s="73">
        <f t="shared" si="4"/>
        <v>0.9978772711</v>
      </c>
      <c r="N335" s="66">
        <v>1.97</v>
      </c>
      <c r="O335" s="66">
        <v>6.96</v>
      </c>
      <c r="P335" s="73">
        <f t="shared" si="5"/>
        <v>1.880978528</v>
      </c>
      <c r="Q335" s="66">
        <v>0.3358</v>
      </c>
      <c r="R335" s="66">
        <v>28.26</v>
      </c>
      <c r="S335" s="73">
        <f t="shared" si="6"/>
        <v>0.6732571983</v>
      </c>
      <c r="T335" s="66">
        <v>1.51</v>
      </c>
      <c r="U335" s="66">
        <v>2.27</v>
      </c>
      <c r="V335" s="73">
        <f t="shared" si="7"/>
        <v>1.639313215</v>
      </c>
      <c r="W335" s="66">
        <v>0.1095</v>
      </c>
      <c r="X335" s="66">
        <v>66.67</v>
      </c>
      <c r="Y335" s="73">
        <f t="shared" si="8"/>
        <v>1.775323571</v>
      </c>
      <c r="Z335" s="66">
        <v>0.61</v>
      </c>
      <c r="AA335" s="66">
        <v>1.82</v>
      </c>
      <c r="AB335" s="73">
        <f t="shared" si="9"/>
        <v>1.001919629</v>
      </c>
      <c r="AC335" s="66">
        <v>0.0876</v>
      </c>
      <c r="AD335" s="66">
        <v>33.33</v>
      </c>
      <c r="AE335" s="73">
        <f t="shared" si="10"/>
        <v>0.9507396371</v>
      </c>
      <c r="AF335" s="66">
        <v>1.21</v>
      </c>
      <c r="AG335" s="66">
        <v>3.63</v>
      </c>
      <c r="AH335" s="73">
        <f t="shared" si="11"/>
        <v>0.7270727991</v>
      </c>
      <c r="AI335" s="66">
        <v>0.1752</v>
      </c>
      <c r="AJ335" s="66">
        <v>33.33</v>
      </c>
      <c r="AK335" s="73">
        <f t="shared" si="12"/>
        <v>1.069435827</v>
      </c>
      <c r="AL335" s="65"/>
      <c r="AM335" s="65"/>
      <c r="AN335" s="65"/>
      <c r="AO335" s="65"/>
      <c r="AP335" s="65"/>
      <c r="AQ335" s="65"/>
      <c r="AR335" s="65"/>
      <c r="AS335" s="68"/>
      <c r="AT335" s="69"/>
    </row>
    <row r="336">
      <c r="A336" s="70" t="str">
        <f t="shared" si="1"/>
        <v>Rim Scorer</v>
      </c>
      <c r="B336" s="71" t="s">
        <v>1791</v>
      </c>
      <c r="C336" s="71" t="str">
        <f t="shared" si="2"/>
        <v>Ja Morant</v>
      </c>
      <c r="D336" s="71" t="s">
        <v>1486</v>
      </c>
      <c r="E336" s="66">
        <v>0.6412</v>
      </c>
      <c r="F336" s="66">
        <v>5.68</v>
      </c>
      <c r="G336" s="66">
        <v>26.27</v>
      </c>
      <c r="H336" s="66">
        <v>5.79</v>
      </c>
      <c r="I336" s="66">
        <v>8.84</v>
      </c>
      <c r="J336" s="73">
        <f t="shared" si="3"/>
        <v>1.70429758</v>
      </c>
      <c r="K336" s="66">
        <v>0.3412</v>
      </c>
      <c r="L336" s="66">
        <v>65.52</v>
      </c>
      <c r="M336" s="73">
        <f t="shared" si="4"/>
        <v>1.005860289</v>
      </c>
      <c r="N336" s="66">
        <v>3.81</v>
      </c>
      <c r="O336" s="66">
        <v>8.23</v>
      </c>
      <c r="P336" s="73">
        <f t="shared" si="5"/>
        <v>2.224203058</v>
      </c>
      <c r="Q336" s="66">
        <v>0.3176</v>
      </c>
      <c r="R336" s="66">
        <v>46.3</v>
      </c>
      <c r="S336" s="73">
        <f t="shared" si="6"/>
        <v>1.103036386</v>
      </c>
      <c r="T336" s="66">
        <v>0.46</v>
      </c>
      <c r="U336" s="66">
        <v>1.07</v>
      </c>
      <c r="V336" s="73">
        <f t="shared" si="7"/>
        <v>0.7727159209</v>
      </c>
      <c r="W336" s="66">
        <v>0.0412</v>
      </c>
      <c r="X336" s="66">
        <v>42.86</v>
      </c>
      <c r="Y336" s="73">
        <f t="shared" si="8"/>
        <v>1.141298459</v>
      </c>
      <c r="Z336" s="66">
        <v>0.15</v>
      </c>
      <c r="AA336" s="66">
        <v>0.76</v>
      </c>
      <c r="AB336" s="73">
        <f t="shared" si="9"/>
        <v>0.4183840211</v>
      </c>
      <c r="AC336" s="66">
        <v>0.0294</v>
      </c>
      <c r="AD336" s="66">
        <v>20.0</v>
      </c>
      <c r="AE336" s="73">
        <f t="shared" si="10"/>
        <v>0.5705008323</v>
      </c>
      <c r="AF336" s="66">
        <v>1.98</v>
      </c>
      <c r="AG336" s="66">
        <v>7.01</v>
      </c>
      <c r="AH336" s="73">
        <f t="shared" si="11"/>
        <v>1.404071714</v>
      </c>
      <c r="AI336" s="66">
        <v>0.2706</v>
      </c>
      <c r="AJ336" s="66">
        <v>28.26</v>
      </c>
      <c r="AK336" s="73">
        <f t="shared" si="12"/>
        <v>0.9067583699</v>
      </c>
      <c r="AL336" s="65"/>
      <c r="AM336" s="65"/>
      <c r="AN336" s="65"/>
      <c r="AO336" s="65"/>
      <c r="AP336" s="65"/>
      <c r="AQ336" s="65"/>
      <c r="AR336" s="65"/>
      <c r="AS336" s="68"/>
      <c r="AT336" s="69"/>
    </row>
    <row r="337">
      <c r="A337" s="70" t="str">
        <f t="shared" si="1"/>
        <v>PU 3PT</v>
      </c>
      <c r="B337" s="71" t="s">
        <v>1792</v>
      </c>
      <c r="C337" s="71" t="str">
        <f t="shared" si="2"/>
        <v>Nikola Jovic</v>
      </c>
      <c r="D337" s="71" t="s">
        <v>1521</v>
      </c>
      <c r="E337" s="66">
        <v>0.7935</v>
      </c>
      <c r="F337" s="66">
        <v>4.5</v>
      </c>
      <c r="G337" s="66">
        <v>25.38</v>
      </c>
      <c r="H337" s="66">
        <v>1.58</v>
      </c>
      <c r="I337" s="66">
        <v>4.44</v>
      </c>
      <c r="J337" s="73">
        <f t="shared" si="3"/>
        <v>0.8560046671</v>
      </c>
      <c r="K337" s="66">
        <v>0.3043</v>
      </c>
      <c r="L337" s="66">
        <v>35.71</v>
      </c>
      <c r="M337" s="73">
        <f t="shared" si="4"/>
        <v>0.5482184208</v>
      </c>
      <c r="N337" s="66">
        <v>1.27</v>
      </c>
      <c r="O337" s="66">
        <v>2.85</v>
      </c>
      <c r="P337" s="73">
        <f t="shared" si="5"/>
        <v>0.7702282764</v>
      </c>
      <c r="Q337" s="66">
        <v>0.1957</v>
      </c>
      <c r="R337" s="66">
        <v>44.44</v>
      </c>
      <c r="S337" s="73">
        <f t="shared" si="6"/>
        <v>1.058724341</v>
      </c>
      <c r="T337" s="66">
        <v>0.0</v>
      </c>
      <c r="U337" s="66">
        <v>0.16</v>
      </c>
      <c r="V337" s="73">
        <f t="shared" si="7"/>
        <v>0.1155463059</v>
      </c>
      <c r="W337" s="66">
        <v>0.0109</v>
      </c>
      <c r="X337" s="66">
        <v>0.0</v>
      </c>
      <c r="Y337" s="73">
        <f t="shared" si="8"/>
        <v>0</v>
      </c>
      <c r="Z337" s="66">
        <v>0.63</v>
      </c>
      <c r="AA337" s="66">
        <v>1.27</v>
      </c>
      <c r="AB337" s="73">
        <f t="shared" si="9"/>
        <v>0.6991417194</v>
      </c>
      <c r="AC337" s="66">
        <v>0.087</v>
      </c>
      <c r="AD337" s="66">
        <v>50.0</v>
      </c>
      <c r="AE337" s="73">
        <f t="shared" si="10"/>
        <v>1.426252081</v>
      </c>
      <c r="AF337" s="66">
        <v>2.38</v>
      </c>
      <c r="AG337" s="66">
        <v>5.86</v>
      </c>
      <c r="AH337" s="73">
        <f t="shared" si="11"/>
        <v>1.173731846</v>
      </c>
      <c r="AI337" s="66">
        <v>0.4022</v>
      </c>
      <c r="AJ337" s="66">
        <v>40.54</v>
      </c>
      <c r="AK337" s="73">
        <f t="shared" si="12"/>
        <v>1.300777931</v>
      </c>
      <c r="AL337" s="65"/>
      <c r="AM337" s="65"/>
      <c r="AN337" s="65"/>
      <c r="AO337" s="65"/>
      <c r="AP337" s="65"/>
      <c r="AQ337" s="65"/>
      <c r="AR337" s="65"/>
      <c r="AS337" s="68"/>
      <c r="AT337" s="69"/>
    </row>
    <row r="338">
      <c r="A338" s="70" t="str">
        <f t="shared" si="1"/>
        <v>Rim Scorer</v>
      </c>
      <c r="B338" s="71" t="s">
        <v>1793</v>
      </c>
      <c r="C338" s="71" t="str">
        <f t="shared" si="2"/>
        <v>KJ Martin</v>
      </c>
      <c r="D338" s="71" t="s">
        <v>1455</v>
      </c>
      <c r="E338" s="66">
        <v>0.8947</v>
      </c>
      <c r="F338" s="66">
        <v>2.28</v>
      </c>
      <c r="G338" s="66">
        <v>23.98</v>
      </c>
      <c r="H338" s="66">
        <v>4.81</v>
      </c>
      <c r="I338" s="66">
        <v>8.27</v>
      </c>
      <c r="J338" s="73">
        <f t="shared" si="3"/>
        <v>1.594405089</v>
      </c>
      <c r="K338" s="66">
        <v>0.7237</v>
      </c>
      <c r="L338" s="66">
        <v>58.18</v>
      </c>
      <c r="M338" s="73">
        <f t="shared" si="4"/>
        <v>0.8931769174</v>
      </c>
      <c r="N338" s="66">
        <v>0.6</v>
      </c>
      <c r="O338" s="66">
        <v>1.2</v>
      </c>
      <c r="P338" s="73">
        <f t="shared" si="5"/>
        <v>0.3243066427</v>
      </c>
      <c r="Q338" s="66">
        <v>0.1053</v>
      </c>
      <c r="R338" s="66">
        <v>50.0</v>
      </c>
      <c r="S338" s="73">
        <f t="shared" si="6"/>
        <v>1.191184003</v>
      </c>
      <c r="T338" s="66">
        <v>0.0</v>
      </c>
      <c r="U338" s="66">
        <v>0.0</v>
      </c>
      <c r="V338" s="73">
        <f t="shared" si="7"/>
        <v>0</v>
      </c>
      <c r="W338" s="66">
        <v>0.0</v>
      </c>
      <c r="X338" s="66">
        <v>0.0</v>
      </c>
      <c r="Y338" s="73">
        <f t="shared" si="8"/>
        <v>0</v>
      </c>
      <c r="Z338" s="66">
        <v>0.3</v>
      </c>
      <c r="AA338" s="66">
        <v>1.35</v>
      </c>
      <c r="AB338" s="73">
        <f t="shared" si="9"/>
        <v>0.7431821427</v>
      </c>
      <c r="AC338" s="66">
        <v>0.1184</v>
      </c>
      <c r="AD338" s="66">
        <v>22.22</v>
      </c>
      <c r="AE338" s="73">
        <f t="shared" si="10"/>
        <v>0.6338264247</v>
      </c>
      <c r="AF338" s="66">
        <v>0.0</v>
      </c>
      <c r="AG338" s="66">
        <v>0.6</v>
      </c>
      <c r="AH338" s="73">
        <f t="shared" si="11"/>
        <v>0.1201773222</v>
      </c>
      <c r="AI338" s="66">
        <v>0.0526</v>
      </c>
      <c r="AJ338" s="66">
        <v>0.0</v>
      </c>
      <c r="AK338" s="73">
        <f t="shared" si="12"/>
        <v>0</v>
      </c>
      <c r="AL338" s="65"/>
      <c r="AM338" s="65"/>
      <c r="AN338" s="65"/>
      <c r="AO338" s="65"/>
      <c r="AP338" s="65"/>
      <c r="AQ338" s="65"/>
      <c r="AR338" s="65"/>
      <c r="AS338" s="68"/>
      <c r="AT338" s="69"/>
    </row>
    <row r="339">
      <c r="A339" s="70" t="str">
        <f t="shared" si="1"/>
        <v>Rim Scorer</v>
      </c>
      <c r="B339" s="71" t="s">
        <v>1794</v>
      </c>
      <c r="C339" s="71" t="str">
        <f t="shared" si="2"/>
        <v>Dalen Terry</v>
      </c>
      <c r="D339" s="71" t="s">
        <v>1428</v>
      </c>
      <c r="E339" s="66">
        <v>0.9104</v>
      </c>
      <c r="F339" s="66">
        <v>2.84</v>
      </c>
      <c r="G339" s="66">
        <v>24.61</v>
      </c>
      <c r="H339" s="66">
        <v>2.27</v>
      </c>
      <c r="I339" s="66">
        <v>3.72</v>
      </c>
      <c r="J339" s="73">
        <f t="shared" si="3"/>
        <v>0.7171930994</v>
      </c>
      <c r="K339" s="66">
        <v>0.3433</v>
      </c>
      <c r="L339" s="66">
        <v>60.87</v>
      </c>
      <c r="M339" s="73">
        <f t="shared" si="4"/>
        <v>0.9344736844</v>
      </c>
      <c r="N339" s="66">
        <v>0.49</v>
      </c>
      <c r="O339" s="66">
        <v>0.97</v>
      </c>
      <c r="P339" s="73">
        <f t="shared" si="5"/>
        <v>0.2621478695</v>
      </c>
      <c r="Q339" s="66">
        <v>0.0896</v>
      </c>
      <c r="R339" s="66">
        <v>50.0</v>
      </c>
      <c r="S339" s="73">
        <f t="shared" si="6"/>
        <v>1.191184003</v>
      </c>
      <c r="T339" s="66">
        <v>0.0</v>
      </c>
      <c r="U339" s="66">
        <v>0.0</v>
      </c>
      <c r="V339" s="73">
        <f t="shared" si="7"/>
        <v>0</v>
      </c>
      <c r="W339" s="66">
        <v>0.0</v>
      </c>
      <c r="X339" s="66">
        <v>0.0</v>
      </c>
      <c r="Y339" s="73">
        <f t="shared" si="8"/>
        <v>0</v>
      </c>
      <c r="Z339" s="66">
        <v>0.65</v>
      </c>
      <c r="AA339" s="66">
        <v>2.91</v>
      </c>
      <c r="AB339" s="73">
        <f t="shared" si="9"/>
        <v>1.601970396</v>
      </c>
      <c r="AC339" s="66">
        <v>0.2687</v>
      </c>
      <c r="AD339" s="66">
        <v>22.22</v>
      </c>
      <c r="AE339" s="73">
        <f t="shared" si="10"/>
        <v>0.6338264247</v>
      </c>
      <c r="AF339" s="66">
        <v>0.65</v>
      </c>
      <c r="AG339" s="66">
        <v>3.24</v>
      </c>
      <c r="AH339" s="73">
        <f t="shared" si="11"/>
        <v>0.6489575397</v>
      </c>
      <c r="AI339" s="66">
        <v>0.2985</v>
      </c>
      <c r="AJ339" s="66">
        <v>20.0</v>
      </c>
      <c r="AK339" s="73">
        <f t="shared" si="12"/>
        <v>0.6417256687</v>
      </c>
      <c r="AL339" s="65"/>
      <c r="AM339" s="65"/>
      <c r="AN339" s="65"/>
      <c r="AO339" s="65"/>
      <c r="AP339" s="65"/>
      <c r="AQ339" s="65"/>
      <c r="AR339" s="65"/>
      <c r="AS339" s="68"/>
      <c r="AT339" s="69"/>
    </row>
    <row r="340">
      <c r="A340" s="70" t="str">
        <f t="shared" si="1"/>
        <v>Rim Scorer</v>
      </c>
      <c r="B340" s="71" t="s">
        <v>1795</v>
      </c>
      <c r="C340" s="71" t="str">
        <f t="shared" si="2"/>
        <v>Ben Sheppard</v>
      </c>
      <c r="D340" s="71" t="s">
        <v>1449</v>
      </c>
      <c r="E340" s="66">
        <v>0.8953</v>
      </c>
      <c r="F340" s="66">
        <v>4.44</v>
      </c>
      <c r="G340" s="66">
        <v>25.02</v>
      </c>
      <c r="H340" s="66">
        <v>1.65</v>
      </c>
      <c r="I340" s="66">
        <v>2.99</v>
      </c>
      <c r="J340" s="73">
        <f t="shared" si="3"/>
        <v>0.5764535934</v>
      </c>
      <c r="K340" s="66">
        <v>0.2326</v>
      </c>
      <c r="L340" s="66">
        <v>55.0</v>
      </c>
      <c r="M340" s="73">
        <f t="shared" si="4"/>
        <v>0.8443576909</v>
      </c>
      <c r="N340" s="66">
        <v>0.45</v>
      </c>
      <c r="O340" s="66">
        <v>1.2</v>
      </c>
      <c r="P340" s="73">
        <f t="shared" si="5"/>
        <v>0.3243066427</v>
      </c>
      <c r="Q340" s="66">
        <v>0.093</v>
      </c>
      <c r="R340" s="66">
        <v>37.5</v>
      </c>
      <c r="S340" s="73">
        <f t="shared" si="6"/>
        <v>0.8933880019</v>
      </c>
      <c r="T340" s="66">
        <v>0.15</v>
      </c>
      <c r="U340" s="66">
        <v>0.15</v>
      </c>
      <c r="V340" s="73">
        <f t="shared" si="7"/>
        <v>0.1083246618</v>
      </c>
      <c r="W340" s="66">
        <v>0.0116</v>
      </c>
      <c r="X340" s="66">
        <v>100.0</v>
      </c>
      <c r="Y340" s="73">
        <f t="shared" si="8"/>
        <v>2.662852214</v>
      </c>
      <c r="Z340" s="66">
        <v>0.9</v>
      </c>
      <c r="AA340" s="66">
        <v>3.29</v>
      </c>
      <c r="AB340" s="73">
        <f t="shared" si="9"/>
        <v>1.811162407</v>
      </c>
      <c r="AC340" s="66">
        <v>0.2558</v>
      </c>
      <c r="AD340" s="66">
        <v>27.27</v>
      </c>
      <c r="AE340" s="73">
        <f t="shared" si="10"/>
        <v>0.7778778849</v>
      </c>
      <c r="AF340" s="66">
        <v>1.5</v>
      </c>
      <c r="AG340" s="66">
        <v>5.24</v>
      </c>
      <c r="AH340" s="73">
        <f t="shared" si="11"/>
        <v>1.049548614</v>
      </c>
      <c r="AI340" s="66">
        <v>0.407</v>
      </c>
      <c r="AJ340" s="66">
        <v>28.57</v>
      </c>
      <c r="AK340" s="73">
        <f t="shared" si="12"/>
        <v>0.9167051178</v>
      </c>
      <c r="AL340" s="65"/>
      <c r="AM340" s="65"/>
      <c r="AN340" s="65"/>
      <c r="AO340" s="65"/>
      <c r="AP340" s="65"/>
      <c r="AQ340" s="65"/>
      <c r="AR340" s="65"/>
      <c r="AS340" s="68"/>
      <c r="AT340" s="69"/>
    </row>
    <row r="341">
      <c r="A341" s="70" t="str">
        <f t="shared" si="1"/>
        <v>Rim Scorer</v>
      </c>
      <c r="B341" s="71" t="s">
        <v>1796</v>
      </c>
      <c r="C341" s="71" t="str">
        <f t="shared" si="2"/>
        <v>Mason Plumlee</v>
      </c>
      <c r="D341" s="71" t="s">
        <v>1490</v>
      </c>
      <c r="E341" s="66">
        <v>0.75</v>
      </c>
      <c r="F341" s="66">
        <v>2.57</v>
      </c>
      <c r="G341" s="66">
        <v>0.0</v>
      </c>
      <c r="H341" s="66">
        <v>5.77</v>
      </c>
      <c r="I341" s="66">
        <v>7.69</v>
      </c>
      <c r="J341" s="73">
        <f t="shared" si="3"/>
        <v>1.48258466</v>
      </c>
      <c r="K341" s="66">
        <v>0.75</v>
      </c>
      <c r="L341" s="66">
        <v>75.0</v>
      </c>
      <c r="M341" s="73">
        <f t="shared" si="4"/>
        <v>1.151396851</v>
      </c>
      <c r="N341" s="66">
        <v>0.96</v>
      </c>
      <c r="O341" s="66">
        <v>2.56</v>
      </c>
      <c r="P341" s="73">
        <f t="shared" si="5"/>
        <v>0.691854171</v>
      </c>
      <c r="Q341" s="66">
        <v>0.25</v>
      </c>
      <c r="R341" s="66">
        <v>37.5</v>
      </c>
      <c r="S341" s="73">
        <f t="shared" si="6"/>
        <v>0.8933880019</v>
      </c>
      <c r="T341" s="66">
        <v>0.0</v>
      </c>
      <c r="U341" s="66">
        <v>0.0</v>
      </c>
      <c r="V341" s="73">
        <f t="shared" si="7"/>
        <v>0</v>
      </c>
      <c r="W341" s="66">
        <v>0.0</v>
      </c>
      <c r="X341" s="66">
        <v>0.0</v>
      </c>
      <c r="Y341" s="73">
        <f t="shared" si="8"/>
        <v>0</v>
      </c>
      <c r="Z341" s="66">
        <v>0.0</v>
      </c>
      <c r="AA341" s="66">
        <v>0.0</v>
      </c>
      <c r="AB341" s="73">
        <f t="shared" si="9"/>
        <v>0</v>
      </c>
      <c r="AC341" s="66">
        <v>0.0</v>
      </c>
      <c r="AD341" s="66">
        <v>0.0</v>
      </c>
      <c r="AE341" s="73">
        <f t="shared" si="10"/>
        <v>0</v>
      </c>
      <c r="AF341" s="66">
        <v>0.0</v>
      </c>
      <c r="AG341" s="66">
        <v>0.0</v>
      </c>
      <c r="AH341" s="73">
        <f t="shared" si="11"/>
        <v>0</v>
      </c>
      <c r="AI341" s="66">
        <v>0.0</v>
      </c>
      <c r="AJ341" s="66">
        <v>0.0</v>
      </c>
      <c r="AK341" s="73">
        <f t="shared" si="12"/>
        <v>0</v>
      </c>
      <c r="AL341" s="65"/>
      <c r="AM341" s="65"/>
      <c r="AN341" s="65"/>
      <c r="AO341" s="65"/>
      <c r="AP341" s="65"/>
      <c r="AQ341" s="65"/>
      <c r="AR341" s="65"/>
      <c r="AS341" s="68"/>
      <c r="AT341" s="69"/>
    </row>
    <row r="342">
      <c r="A342" s="70" t="str">
        <f t="shared" si="1"/>
        <v>Rim Scorer</v>
      </c>
      <c r="B342" s="71" t="s">
        <v>1797</v>
      </c>
      <c r="C342" s="71" t="str">
        <f t="shared" si="2"/>
        <v>Thaddeus Young</v>
      </c>
      <c r="D342" s="71" t="s">
        <v>1439</v>
      </c>
      <c r="E342" s="66">
        <v>0.6835</v>
      </c>
      <c r="F342" s="66">
        <v>3.34</v>
      </c>
      <c r="G342" s="66">
        <v>24.22</v>
      </c>
      <c r="H342" s="66">
        <v>5.4</v>
      </c>
      <c r="I342" s="66">
        <v>8.02</v>
      </c>
      <c r="J342" s="73">
        <f t="shared" si="3"/>
        <v>1.546206628</v>
      </c>
      <c r="K342" s="66">
        <v>0.6203</v>
      </c>
      <c r="L342" s="66">
        <v>67.35</v>
      </c>
      <c r="M342" s="73">
        <f t="shared" si="4"/>
        <v>1.033954372</v>
      </c>
      <c r="N342" s="66">
        <v>2.13</v>
      </c>
      <c r="O342" s="66">
        <v>3.76</v>
      </c>
      <c r="P342" s="73">
        <f t="shared" si="5"/>
        <v>1.016160814</v>
      </c>
      <c r="Q342" s="66">
        <v>0.2911</v>
      </c>
      <c r="R342" s="66">
        <v>56.52</v>
      </c>
      <c r="S342" s="73">
        <f t="shared" si="6"/>
        <v>1.346514397</v>
      </c>
      <c r="T342" s="66">
        <v>0.16</v>
      </c>
      <c r="U342" s="66">
        <v>0.33</v>
      </c>
      <c r="V342" s="73">
        <f t="shared" si="7"/>
        <v>0.238314256</v>
      </c>
      <c r="W342" s="66">
        <v>0.0253</v>
      </c>
      <c r="X342" s="66">
        <v>50.0</v>
      </c>
      <c r="Y342" s="73">
        <f t="shared" si="8"/>
        <v>1.331426107</v>
      </c>
      <c r="Z342" s="66">
        <v>0.16</v>
      </c>
      <c r="AA342" s="66">
        <v>0.49</v>
      </c>
      <c r="AB342" s="73">
        <f t="shared" si="9"/>
        <v>0.2697475925</v>
      </c>
      <c r="AC342" s="66">
        <v>0.038</v>
      </c>
      <c r="AD342" s="66">
        <v>33.33</v>
      </c>
      <c r="AE342" s="73">
        <f t="shared" si="10"/>
        <v>0.9507396371</v>
      </c>
      <c r="AF342" s="66">
        <v>0.0</v>
      </c>
      <c r="AG342" s="66">
        <v>0.33</v>
      </c>
      <c r="AH342" s="73">
        <f t="shared" si="11"/>
        <v>0.06609752719</v>
      </c>
      <c r="AI342" s="66">
        <v>0.0253</v>
      </c>
      <c r="AJ342" s="66">
        <v>0.0</v>
      </c>
      <c r="AK342" s="73">
        <f t="shared" si="12"/>
        <v>0</v>
      </c>
      <c r="AL342" s="65"/>
      <c r="AM342" s="65"/>
      <c r="AN342" s="65"/>
      <c r="AO342" s="65"/>
      <c r="AP342" s="65"/>
      <c r="AQ342" s="65"/>
      <c r="AR342" s="65"/>
      <c r="AS342" s="68"/>
      <c r="AT342" s="69"/>
    </row>
    <row r="343">
      <c r="A343" s="70" t="str">
        <f t="shared" si="1"/>
        <v>Rim Scorer</v>
      </c>
      <c r="B343" s="71" t="s">
        <v>1798</v>
      </c>
      <c r="C343" s="71" t="str">
        <f t="shared" si="2"/>
        <v>JaVale McGee</v>
      </c>
      <c r="D343" s="71" t="s">
        <v>1435</v>
      </c>
      <c r="E343" s="66">
        <v>0.6228</v>
      </c>
      <c r="F343" s="66">
        <v>3.67</v>
      </c>
      <c r="G343" s="66">
        <v>26.87</v>
      </c>
      <c r="H343" s="66">
        <v>8.31</v>
      </c>
      <c r="I343" s="66">
        <v>10.66</v>
      </c>
      <c r="J343" s="73">
        <f t="shared" si="3"/>
        <v>2.055182376</v>
      </c>
      <c r="K343" s="66">
        <v>0.5965</v>
      </c>
      <c r="L343" s="66">
        <v>77.94</v>
      </c>
      <c r="M343" s="73">
        <f t="shared" si="4"/>
        <v>1.196531608</v>
      </c>
      <c r="N343" s="66">
        <v>3.13</v>
      </c>
      <c r="O343" s="66">
        <v>6.27</v>
      </c>
      <c r="P343" s="73">
        <f t="shared" si="5"/>
        <v>1.694502208</v>
      </c>
      <c r="Q343" s="66">
        <v>0.3509</v>
      </c>
      <c r="R343" s="66">
        <v>50.0</v>
      </c>
      <c r="S343" s="73">
        <f t="shared" si="6"/>
        <v>1.191184003</v>
      </c>
      <c r="T343" s="66">
        <v>0.0</v>
      </c>
      <c r="U343" s="66">
        <v>0.47</v>
      </c>
      <c r="V343" s="73">
        <f t="shared" si="7"/>
        <v>0.3394172737</v>
      </c>
      <c r="W343" s="66">
        <v>0.0263</v>
      </c>
      <c r="X343" s="66">
        <v>0.0</v>
      </c>
      <c r="Y343" s="73">
        <f t="shared" si="8"/>
        <v>0</v>
      </c>
      <c r="Z343" s="66">
        <v>0.0</v>
      </c>
      <c r="AA343" s="66">
        <v>0.0</v>
      </c>
      <c r="AB343" s="73">
        <f t="shared" si="9"/>
        <v>0</v>
      </c>
      <c r="AC343" s="66">
        <v>0.0</v>
      </c>
      <c r="AD343" s="66">
        <v>0.0</v>
      </c>
      <c r="AE343" s="73">
        <f t="shared" si="10"/>
        <v>0</v>
      </c>
      <c r="AF343" s="66">
        <v>0.0</v>
      </c>
      <c r="AG343" s="66">
        <v>0.47</v>
      </c>
      <c r="AH343" s="73">
        <f t="shared" si="11"/>
        <v>0.09413890236</v>
      </c>
      <c r="AI343" s="66">
        <v>0.0263</v>
      </c>
      <c r="AJ343" s="66">
        <v>0.0</v>
      </c>
      <c r="AK343" s="73">
        <f t="shared" si="12"/>
        <v>0</v>
      </c>
      <c r="AL343" s="65"/>
      <c r="AM343" s="65"/>
      <c r="AN343" s="65"/>
      <c r="AO343" s="65"/>
      <c r="AP343" s="65"/>
      <c r="AQ343" s="65"/>
      <c r="AR343" s="65"/>
      <c r="AS343" s="68"/>
      <c r="AT343" s="69"/>
    </row>
    <row r="344">
      <c r="A344" s="70" t="str">
        <f t="shared" si="1"/>
        <v>PU 3PT</v>
      </c>
      <c r="B344" s="71" t="s">
        <v>1799</v>
      </c>
      <c r="C344" s="71" t="str">
        <f t="shared" si="2"/>
        <v>Matt Ryan</v>
      </c>
      <c r="D344" s="71" t="s">
        <v>1488</v>
      </c>
      <c r="E344" s="66">
        <v>0.8434</v>
      </c>
      <c r="F344" s="66">
        <v>11.63</v>
      </c>
      <c r="G344" s="66">
        <v>25.1</v>
      </c>
      <c r="H344" s="66">
        <v>0.16</v>
      </c>
      <c r="I344" s="66">
        <v>0.32</v>
      </c>
      <c r="J344" s="73">
        <f t="shared" si="3"/>
        <v>0.06169403006</v>
      </c>
      <c r="K344" s="66">
        <v>0.0241</v>
      </c>
      <c r="L344" s="66">
        <v>50.0</v>
      </c>
      <c r="M344" s="73">
        <f t="shared" si="4"/>
        <v>0.7675979008</v>
      </c>
      <c r="N344" s="66">
        <v>0.48</v>
      </c>
      <c r="O344" s="66">
        <v>1.11</v>
      </c>
      <c r="P344" s="73">
        <f t="shared" si="5"/>
        <v>0.2999836445</v>
      </c>
      <c r="Q344" s="66">
        <v>0.0843</v>
      </c>
      <c r="R344" s="66">
        <v>42.86</v>
      </c>
      <c r="S344" s="73">
        <f t="shared" si="6"/>
        <v>1.021082927</v>
      </c>
      <c r="T344" s="66">
        <v>0.32</v>
      </c>
      <c r="U344" s="66">
        <v>0.95</v>
      </c>
      <c r="V344" s="73">
        <f t="shared" si="7"/>
        <v>0.6860561915</v>
      </c>
      <c r="W344" s="66">
        <v>0.0723</v>
      </c>
      <c r="X344" s="66">
        <v>33.33</v>
      </c>
      <c r="Y344" s="73">
        <f t="shared" si="8"/>
        <v>0.8875286429</v>
      </c>
      <c r="Z344" s="66">
        <v>1.43</v>
      </c>
      <c r="AA344" s="66">
        <v>2.69</v>
      </c>
      <c r="AB344" s="73">
        <f t="shared" si="9"/>
        <v>1.480859232</v>
      </c>
      <c r="AC344" s="66">
        <v>0.2048</v>
      </c>
      <c r="AD344" s="66">
        <v>52.94</v>
      </c>
      <c r="AE344" s="73">
        <f t="shared" si="10"/>
        <v>1.510115703</v>
      </c>
      <c r="AF344" s="66">
        <v>3.65</v>
      </c>
      <c r="AG344" s="66">
        <v>8.08</v>
      </c>
      <c r="AH344" s="73">
        <f t="shared" si="11"/>
        <v>1.618387938</v>
      </c>
      <c r="AI344" s="66">
        <v>0.6145</v>
      </c>
      <c r="AJ344" s="66">
        <v>45.1</v>
      </c>
      <c r="AK344" s="73">
        <f t="shared" si="12"/>
        <v>1.447091383</v>
      </c>
      <c r="AL344" s="65"/>
      <c r="AM344" s="65"/>
      <c r="AN344" s="65"/>
      <c r="AO344" s="65"/>
      <c r="AP344" s="65"/>
      <c r="AQ344" s="65"/>
      <c r="AR344" s="65"/>
      <c r="AS344" s="68"/>
      <c r="AT344" s="69"/>
    </row>
    <row r="345">
      <c r="A345" s="70" t="str">
        <f t="shared" si="1"/>
        <v>Rim Scorer</v>
      </c>
      <c r="B345" s="71" t="s">
        <v>1800</v>
      </c>
      <c r="C345" s="71" t="str">
        <f t="shared" si="2"/>
        <v>DeAndre Jordan</v>
      </c>
      <c r="D345" s="71" t="s">
        <v>1459</v>
      </c>
      <c r="E345" s="66">
        <v>0.8462</v>
      </c>
      <c r="F345" s="66">
        <v>2.1</v>
      </c>
      <c r="G345" s="66">
        <v>0.0</v>
      </c>
      <c r="H345" s="66">
        <v>6.53</v>
      </c>
      <c r="I345" s="66">
        <v>9.45</v>
      </c>
      <c r="J345" s="73">
        <f t="shared" si="3"/>
        <v>1.821901825</v>
      </c>
      <c r="K345" s="66">
        <v>0.8462</v>
      </c>
      <c r="L345" s="66">
        <v>69.09</v>
      </c>
      <c r="M345" s="73">
        <f t="shared" si="4"/>
        <v>1.060666779</v>
      </c>
      <c r="N345" s="66">
        <v>0.69</v>
      </c>
      <c r="O345" s="66">
        <v>1.55</v>
      </c>
      <c r="P345" s="73">
        <f t="shared" si="5"/>
        <v>0.4188960801</v>
      </c>
      <c r="Q345" s="66">
        <v>0.1385</v>
      </c>
      <c r="R345" s="66">
        <v>44.44</v>
      </c>
      <c r="S345" s="73">
        <f t="shared" si="6"/>
        <v>1.058724341</v>
      </c>
      <c r="T345" s="66">
        <v>0.0</v>
      </c>
      <c r="U345" s="66">
        <v>0.17</v>
      </c>
      <c r="V345" s="73">
        <f t="shared" si="7"/>
        <v>0.1227679501</v>
      </c>
      <c r="W345" s="66">
        <v>0.0154</v>
      </c>
      <c r="X345" s="66">
        <v>0.0</v>
      </c>
      <c r="Y345" s="73">
        <f t="shared" si="8"/>
        <v>0</v>
      </c>
      <c r="Z345" s="66">
        <v>0.0</v>
      </c>
      <c r="AA345" s="66">
        <v>0.0</v>
      </c>
      <c r="AB345" s="73">
        <f t="shared" si="9"/>
        <v>0</v>
      </c>
      <c r="AC345" s="66">
        <v>0.0</v>
      </c>
      <c r="AD345" s="66">
        <v>0.0</v>
      </c>
      <c r="AE345" s="73">
        <f t="shared" si="10"/>
        <v>0</v>
      </c>
      <c r="AF345" s="66">
        <v>0.0</v>
      </c>
      <c r="AG345" s="66">
        <v>0.0</v>
      </c>
      <c r="AH345" s="73">
        <f t="shared" si="11"/>
        <v>0</v>
      </c>
      <c r="AI345" s="66">
        <v>0.0</v>
      </c>
      <c r="AJ345" s="66">
        <v>0.0</v>
      </c>
      <c r="AK345" s="73">
        <f t="shared" si="12"/>
        <v>0</v>
      </c>
      <c r="AL345" s="65"/>
      <c r="AM345" s="65"/>
      <c r="AN345" s="65"/>
      <c r="AO345" s="65"/>
      <c r="AP345" s="65"/>
      <c r="AQ345" s="65"/>
      <c r="AR345" s="65"/>
      <c r="AS345" s="68"/>
      <c r="AT345" s="69"/>
    </row>
    <row r="346">
      <c r="A346" s="70" t="str">
        <f t="shared" si="1"/>
        <v>Rim Scorer</v>
      </c>
      <c r="B346" s="71" t="s">
        <v>1801</v>
      </c>
      <c r="C346" s="71" t="str">
        <f t="shared" si="2"/>
        <v>Dominick Barlow</v>
      </c>
      <c r="D346" s="71" t="s">
        <v>1495</v>
      </c>
      <c r="E346" s="66">
        <v>0.5063</v>
      </c>
      <c r="F346" s="66">
        <v>6.43</v>
      </c>
      <c r="G346" s="66">
        <v>23.73</v>
      </c>
      <c r="H346" s="66">
        <v>2.99</v>
      </c>
      <c r="I346" s="66">
        <v>5.48</v>
      </c>
      <c r="J346" s="73">
        <f t="shared" si="3"/>
        <v>1.056510265</v>
      </c>
      <c r="K346" s="66">
        <v>0.4177</v>
      </c>
      <c r="L346" s="66">
        <v>54.55</v>
      </c>
      <c r="M346" s="73">
        <f t="shared" si="4"/>
        <v>0.8374493098</v>
      </c>
      <c r="N346" s="66">
        <v>2.49</v>
      </c>
      <c r="O346" s="66">
        <v>5.15</v>
      </c>
      <c r="P346" s="73">
        <f t="shared" si="5"/>
        <v>1.391816008</v>
      </c>
      <c r="Q346" s="66">
        <v>0.3924</v>
      </c>
      <c r="R346" s="66">
        <v>48.39</v>
      </c>
      <c r="S346" s="73">
        <f t="shared" si="6"/>
        <v>1.152827878</v>
      </c>
      <c r="T346" s="66">
        <v>0.5</v>
      </c>
      <c r="U346" s="66">
        <v>1.33</v>
      </c>
      <c r="V346" s="73">
        <f t="shared" si="7"/>
        <v>0.9604786681</v>
      </c>
      <c r="W346" s="66">
        <v>0.1013</v>
      </c>
      <c r="X346" s="66">
        <v>37.5</v>
      </c>
      <c r="Y346" s="73">
        <f t="shared" si="8"/>
        <v>0.9985695803</v>
      </c>
      <c r="Z346" s="66">
        <v>0.5</v>
      </c>
      <c r="AA346" s="66">
        <v>1.0</v>
      </c>
      <c r="AB346" s="73">
        <f t="shared" si="9"/>
        <v>0.5505052909</v>
      </c>
      <c r="AC346" s="66">
        <v>0.0759</v>
      </c>
      <c r="AD346" s="66">
        <v>50.0</v>
      </c>
      <c r="AE346" s="73">
        <f t="shared" si="10"/>
        <v>1.426252081</v>
      </c>
      <c r="AF346" s="66">
        <v>0.0</v>
      </c>
      <c r="AG346" s="66">
        <v>0.17</v>
      </c>
      <c r="AH346" s="73">
        <f t="shared" si="11"/>
        <v>0.03405024128</v>
      </c>
      <c r="AI346" s="66">
        <v>0.0127</v>
      </c>
      <c r="AJ346" s="66">
        <v>0.0</v>
      </c>
      <c r="AK346" s="73">
        <f t="shared" si="12"/>
        <v>0</v>
      </c>
      <c r="AL346" s="65"/>
      <c r="AM346" s="65"/>
      <c r="AN346" s="65"/>
      <c r="AO346" s="65"/>
      <c r="AP346" s="65"/>
      <c r="AQ346" s="65"/>
      <c r="AR346" s="65"/>
      <c r="AS346" s="68"/>
      <c r="AT346" s="69"/>
    </row>
    <row r="347">
      <c r="A347" s="70" t="str">
        <f t="shared" si="1"/>
        <v>PU 3PT</v>
      </c>
      <c r="B347" s="71" t="s">
        <v>1802</v>
      </c>
      <c r="C347" s="71" t="str">
        <f t="shared" si="2"/>
        <v>Cory Joseph</v>
      </c>
      <c r="D347" s="71" t="s">
        <v>1500</v>
      </c>
      <c r="E347" s="66">
        <v>0.7333</v>
      </c>
      <c r="F347" s="66">
        <v>9.5</v>
      </c>
      <c r="G347" s="66">
        <v>25.8</v>
      </c>
      <c r="H347" s="66">
        <v>0.51</v>
      </c>
      <c r="I347" s="66">
        <v>0.84</v>
      </c>
      <c r="J347" s="73">
        <f t="shared" si="3"/>
        <v>0.1619468289</v>
      </c>
      <c r="K347" s="66">
        <v>0.0833</v>
      </c>
      <c r="L347" s="66">
        <v>60.0</v>
      </c>
      <c r="M347" s="73">
        <f t="shared" si="4"/>
        <v>0.921117481</v>
      </c>
      <c r="N347" s="66">
        <v>0.84</v>
      </c>
      <c r="O347" s="66">
        <v>1.85</v>
      </c>
      <c r="P347" s="73">
        <f t="shared" si="5"/>
        <v>0.4999727408</v>
      </c>
      <c r="Q347" s="66">
        <v>0.1833</v>
      </c>
      <c r="R347" s="66">
        <v>45.45</v>
      </c>
      <c r="S347" s="73">
        <f t="shared" si="6"/>
        <v>1.082786258</v>
      </c>
      <c r="T347" s="66">
        <v>0.17</v>
      </c>
      <c r="U347" s="66">
        <v>0.84</v>
      </c>
      <c r="V347" s="73">
        <f t="shared" si="7"/>
        <v>0.6066181061</v>
      </c>
      <c r="W347" s="66">
        <v>0.0833</v>
      </c>
      <c r="X347" s="66">
        <v>20.0</v>
      </c>
      <c r="Y347" s="73">
        <f t="shared" si="8"/>
        <v>0.5325704428</v>
      </c>
      <c r="Z347" s="66">
        <v>0.84</v>
      </c>
      <c r="AA347" s="66">
        <v>2.19</v>
      </c>
      <c r="AB347" s="73">
        <f t="shared" si="9"/>
        <v>1.205606587</v>
      </c>
      <c r="AC347" s="66">
        <v>0.2167</v>
      </c>
      <c r="AD347" s="66">
        <v>38.46</v>
      </c>
      <c r="AE347" s="73">
        <f t="shared" si="10"/>
        <v>1.097073101</v>
      </c>
      <c r="AF347" s="66">
        <v>1.01</v>
      </c>
      <c r="AG347" s="66">
        <v>4.38</v>
      </c>
      <c r="AH347" s="73">
        <f t="shared" si="11"/>
        <v>0.8772944518</v>
      </c>
      <c r="AI347" s="66">
        <v>0.4333</v>
      </c>
      <c r="AJ347" s="66">
        <v>23.08</v>
      </c>
      <c r="AK347" s="73">
        <f t="shared" si="12"/>
        <v>0.7405514217</v>
      </c>
      <c r="AL347" s="65"/>
      <c r="AM347" s="65"/>
      <c r="AN347" s="65"/>
      <c r="AO347" s="65"/>
      <c r="AP347" s="65"/>
      <c r="AQ347" s="65"/>
      <c r="AR347" s="65"/>
      <c r="AS347" s="68"/>
      <c r="AT347" s="69"/>
    </row>
    <row r="348">
      <c r="A348" s="70" t="str">
        <f t="shared" si="1"/>
        <v>Rim Scorer</v>
      </c>
      <c r="B348" s="74" t="s">
        <v>1803</v>
      </c>
      <c r="C348" s="71" t="str">
        <f t="shared" si="2"/>
        <v>Cody Zeller</v>
      </c>
      <c r="D348" s="74" t="s">
        <v>1488</v>
      </c>
      <c r="E348" s="75">
        <v>0.8039</v>
      </c>
      <c r="F348" s="75">
        <v>3.0</v>
      </c>
      <c r="G348" s="75">
        <v>26.47</v>
      </c>
      <c r="H348" s="75">
        <v>2.86</v>
      </c>
      <c r="I348" s="75">
        <v>6.4</v>
      </c>
      <c r="J348" s="73">
        <f t="shared" si="3"/>
        <v>1.233880601</v>
      </c>
      <c r="K348" s="75">
        <v>0.7451</v>
      </c>
      <c r="L348" s="75">
        <v>44.74</v>
      </c>
      <c r="M348" s="73">
        <f t="shared" si="4"/>
        <v>0.6868466016</v>
      </c>
      <c r="N348" s="75">
        <v>0.34</v>
      </c>
      <c r="O348" s="75">
        <v>1.52</v>
      </c>
      <c r="P348" s="73">
        <f t="shared" si="5"/>
        <v>0.4107884141</v>
      </c>
      <c r="Q348" s="75">
        <v>0.1765</v>
      </c>
      <c r="R348" s="75">
        <v>22.22</v>
      </c>
      <c r="S348" s="73">
        <f t="shared" si="6"/>
        <v>0.5293621707</v>
      </c>
      <c r="T348" s="75">
        <v>0.0</v>
      </c>
      <c r="U348" s="75">
        <v>0.17</v>
      </c>
      <c r="V348" s="73">
        <f t="shared" si="7"/>
        <v>0.1227679501</v>
      </c>
      <c r="W348" s="75">
        <v>0.0196</v>
      </c>
      <c r="X348" s="75">
        <v>0.0</v>
      </c>
      <c r="Y348" s="73">
        <f t="shared" si="8"/>
        <v>0</v>
      </c>
      <c r="Z348" s="75">
        <v>0.0</v>
      </c>
      <c r="AA348" s="75">
        <v>0.0</v>
      </c>
      <c r="AB348" s="73">
        <f t="shared" si="9"/>
        <v>0</v>
      </c>
      <c r="AC348" s="75">
        <v>0.0</v>
      </c>
      <c r="AD348" s="75">
        <v>0.0</v>
      </c>
      <c r="AE348" s="73">
        <f t="shared" si="10"/>
        <v>0</v>
      </c>
      <c r="AF348" s="75">
        <v>0.17</v>
      </c>
      <c r="AG348" s="75">
        <v>0.51</v>
      </c>
      <c r="AH348" s="73">
        <f t="shared" si="11"/>
        <v>0.1021507238</v>
      </c>
      <c r="AI348" s="75">
        <v>0.0588</v>
      </c>
      <c r="AJ348" s="75">
        <v>33.33</v>
      </c>
      <c r="AK348" s="73">
        <f t="shared" si="12"/>
        <v>1.069435827</v>
      </c>
      <c r="AL348" s="65"/>
      <c r="AM348" s="65"/>
      <c r="AN348" s="65"/>
      <c r="AO348" s="65"/>
      <c r="AP348" s="65"/>
      <c r="AQ348" s="65"/>
      <c r="AR348" s="65"/>
      <c r="AS348" s="68"/>
      <c r="AT348" s="69"/>
    </row>
    <row r="349">
      <c r="A349" s="70" t="str">
        <f t="shared" ref="A349:A366" si="13">IF(AND(H349&gt;AF349,H349&gt;Z349,H349&gt;T349,H349&gt;N349),"Rim Scorer",IF(AND(Z349&gt;AF349,Z349&gt;H349,Z349&gt;T349,Z349&gt;N349),"C&amp;S 3PT",IF(AND(AF349&gt;Z349,AF349&gt;H349,AF349&gt;T349,AF349&gt;N349),"PU 3PT","")))</f>
        <v/>
      </c>
      <c r="B349" s="70"/>
      <c r="C349" s="70"/>
      <c r="D349" s="70"/>
      <c r="E349" s="65"/>
      <c r="F349" s="65"/>
      <c r="G349" s="65"/>
      <c r="H349" s="65"/>
      <c r="I349" s="65">
        <f>AVERAGE(I2:I348)</f>
        <v>5.186887608</v>
      </c>
      <c r="J349" s="65"/>
      <c r="K349" s="65"/>
      <c r="L349" s="65">
        <f>AVERAGE(L2:L348)</f>
        <v>65.13827089</v>
      </c>
      <c r="M349" s="65"/>
      <c r="N349" s="65"/>
      <c r="O349" s="65">
        <f>AVERAGE(O2:O348)</f>
        <v>3.700201729</v>
      </c>
      <c r="P349" s="65"/>
      <c r="Q349" s="65"/>
      <c r="R349" s="76">
        <f>AVERAGE(R2:R348)</f>
        <v>41.97504323</v>
      </c>
      <c r="S349" s="65"/>
      <c r="T349" s="65"/>
      <c r="U349" s="76">
        <f>AVERAGE(U2:U348)</f>
        <v>1.384726225</v>
      </c>
      <c r="V349" s="65"/>
      <c r="W349" s="65"/>
      <c r="X349" s="76">
        <f>AVERAGE(X2:X348)</f>
        <v>37.55371758</v>
      </c>
      <c r="Y349" s="65"/>
      <c r="Z349" s="65"/>
      <c r="AA349" s="76">
        <f>AVERAGE(AA2:AA348)</f>
        <v>1.816512968</v>
      </c>
      <c r="AB349" s="65"/>
      <c r="AC349" s="65"/>
      <c r="AD349" s="76">
        <f>AVERAGE(AD2:AD348)</f>
        <v>35.05691643</v>
      </c>
      <c r="AE349" s="65"/>
      <c r="AF349" s="65"/>
      <c r="AG349" s="76">
        <f>AVERAGE(AG2:AG348)</f>
        <v>4.992622478</v>
      </c>
      <c r="AH349" s="65"/>
      <c r="AI349" s="65"/>
      <c r="AJ349" s="76">
        <f>AVERAGE(AJ2:AJ348)</f>
        <v>31.16596542</v>
      </c>
      <c r="AK349" s="65"/>
      <c r="AL349" s="65"/>
      <c r="AM349" s="65"/>
      <c r="AN349" s="65"/>
      <c r="AO349" s="65"/>
      <c r="AP349" s="65"/>
      <c r="AQ349" s="65"/>
      <c r="AR349" s="65"/>
      <c r="AS349" s="68"/>
      <c r="AT349" s="69"/>
    </row>
    <row r="350">
      <c r="A350" s="70" t="str">
        <f t="shared" si="13"/>
        <v/>
      </c>
      <c r="B350" s="70"/>
      <c r="C350" s="70"/>
      <c r="D350" s="70"/>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c r="AD350" s="65"/>
      <c r="AE350" s="65"/>
      <c r="AF350" s="65"/>
      <c r="AG350" s="65"/>
      <c r="AH350" s="65"/>
      <c r="AI350" s="65"/>
      <c r="AJ350" s="65"/>
      <c r="AK350" s="65"/>
      <c r="AL350" s="65"/>
      <c r="AM350" s="65"/>
      <c r="AN350" s="65"/>
      <c r="AO350" s="65"/>
      <c r="AP350" s="65"/>
      <c r="AQ350" s="65"/>
      <c r="AR350" s="65"/>
      <c r="AS350" s="68"/>
      <c r="AT350" s="69"/>
    </row>
    <row r="351">
      <c r="A351" s="70" t="str">
        <f t="shared" si="13"/>
        <v/>
      </c>
      <c r="B351" s="70"/>
      <c r="C351" s="70"/>
      <c r="D351" s="70"/>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c r="AD351" s="65"/>
      <c r="AE351" s="65"/>
      <c r="AF351" s="65"/>
      <c r="AG351" s="65"/>
      <c r="AH351" s="65"/>
      <c r="AI351" s="65"/>
      <c r="AJ351" s="65"/>
      <c r="AK351" s="65"/>
      <c r="AL351" s="65"/>
      <c r="AM351" s="65"/>
      <c r="AN351" s="65"/>
      <c r="AO351" s="65"/>
      <c r="AP351" s="65"/>
      <c r="AQ351" s="65"/>
      <c r="AR351" s="65"/>
      <c r="AS351" s="68"/>
      <c r="AT351" s="69"/>
    </row>
    <row r="352">
      <c r="A352" s="70" t="str">
        <f t="shared" si="13"/>
        <v/>
      </c>
      <c r="B352" s="70"/>
      <c r="C352" s="70"/>
      <c r="D352" s="70"/>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c r="AD352" s="65"/>
      <c r="AE352" s="65"/>
      <c r="AF352" s="65"/>
      <c r="AG352" s="65"/>
      <c r="AH352" s="65"/>
      <c r="AI352" s="65"/>
      <c r="AJ352" s="65"/>
      <c r="AK352" s="65"/>
      <c r="AL352" s="65"/>
      <c r="AM352" s="65"/>
      <c r="AN352" s="65"/>
      <c r="AO352" s="65"/>
      <c r="AP352" s="65"/>
      <c r="AQ352" s="65"/>
      <c r="AR352" s="65"/>
      <c r="AS352" s="68"/>
      <c r="AT352" s="69"/>
    </row>
    <row r="353">
      <c r="A353" s="70" t="str">
        <f t="shared" si="13"/>
        <v/>
      </c>
      <c r="B353" s="70"/>
      <c r="C353" s="70"/>
      <c r="D353" s="70"/>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c r="AD353" s="65"/>
      <c r="AE353" s="65"/>
      <c r="AF353" s="65"/>
      <c r="AG353" s="65"/>
      <c r="AH353" s="65"/>
      <c r="AI353" s="65"/>
      <c r="AJ353" s="65"/>
      <c r="AK353" s="65"/>
      <c r="AL353" s="65"/>
      <c r="AM353" s="65"/>
      <c r="AN353" s="65"/>
      <c r="AO353" s="65"/>
      <c r="AP353" s="65"/>
      <c r="AQ353" s="65"/>
      <c r="AR353" s="65"/>
      <c r="AS353" s="68"/>
      <c r="AT353" s="69"/>
    </row>
    <row r="354">
      <c r="A354" s="70" t="str">
        <f t="shared" si="13"/>
        <v/>
      </c>
      <c r="B354" s="70"/>
      <c r="C354" s="70"/>
      <c r="D354" s="70"/>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c r="AE354" s="65"/>
      <c r="AF354" s="65"/>
      <c r="AG354" s="65"/>
      <c r="AH354" s="65"/>
      <c r="AI354" s="65"/>
      <c r="AJ354" s="65"/>
      <c r="AK354" s="65"/>
      <c r="AL354" s="65"/>
      <c r="AM354" s="65"/>
      <c r="AN354" s="65"/>
      <c r="AO354" s="65"/>
      <c r="AP354" s="65"/>
      <c r="AQ354" s="65"/>
      <c r="AR354" s="65"/>
      <c r="AS354" s="68"/>
      <c r="AT354" s="69"/>
    </row>
    <row r="355">
      <c r="A355" s="70" t="str">
        <f t="shared" si="13"/>
        <v/>
      </c>
      <c r="B355" s="70"/>
      <c r="C355" s="70"/>
      <c r="D355" s="70"/>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c r="AD355" s="65"/>
      <c r="AE355" s="65"/>
      <c r="AF355" s="65"/>
      <c r="AG355" s="65"/>
      <c r="AH355" s="65"/>
      <c r="AI355" s="65"/>
      <c r="AJ355" s="65"/>
      <c r="AK355" s="65"/>
      <c r="AL355" s="65"/>
      <c r="AM355" s="65"/>
      <c r="AN355" s="65"/>
      <c r="AO355" s="65"/>
      <c r="AP355" s="65"/>
      <c r="AQ355" s="65"/>
      <c r="AR355" s="65"/>
      <c r="AS355" s="68"/>
      <c r="AT355" s="69"/>
    </row>
    <row r="356">
      <c r="A356" s="70" t="str">
        <f t="shared" si="13"/>
        <v/>
      </c>
      <c r="B356" s="70"/>
      <c r="C356" s="70"/>
      <c r="D356" s="70"/>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c r="AE356" s="65"/>
      <c r="AF356" s="65"/>
      <c r="AG356" s="65"/>
      <c r="AH356" s="65"/>
      <c r="AI356" s="65"/>
      <c r="AJ356" s="65"/>
      <c r="AK356" s="65"/>
      <c r="AL356" s="65"/>
      <c r="AM356" s="65"/>
      <c r="AN356" s="65"/>
      <c r="AO356" s="65"/>
      <c r="AP356" s="65"/>
      <c r="AQ356" s="65"/>
      <c r="AR356" s="65"/>
      <c r="AS356" s="68"/>
      <c r="AT356" s="69"/>
    </row>
    <row r="357">
      <c r="A357" s="70" t="str">
        <f t="shared" si="13"/>
        <v/>
      </c>
      <c r="B357" s="70"/>
      <c r="C357" s="70"/>
      <c r="D357" s="70"/>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c r="AE357" s="65"/>
      <c r="AF357" s="65"/>
      <c r="AG357" s="65"/>
      <c r="AH357" s="65"/>
      <c r="AI357" s="65"/>
      <c r="AJ357" s="65"/>
      <c r="AK357" s="65"/>
      <c r="AL357" s="65"/>
      <c r="AM357" s="65"/>
      <c r="AN357" s="65"/>
      <c r="AO357" s="65"/>
      <c r="AP357" s="65"/>
      <c r="AQ357" s="65"/>
      <c r="AR357" s="65"/>
      <c r="AS357" s="68"/>
      <c r="AT357" s="69"/>
    </row>
    <row r="358">
      <c r="A358" s="70" t="str">
        <f t="shared" si="13"/>
        <v/>
      </c>
      <c r="B358" s="70"/>
      <c r="C358" s="70"/>
      <c r="D358" s="70"/>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c r="AD358" s="65"/>
      <c r="AE358" s="65"/>
      <c r="AF358" s="65"/>
      <c r="AG358" s="65"/>
      <c r="AH358" s="65"/>
      <c r="AI358" s="65"/>
      <c r="AJ358" s="65"/>
      <c r="AK358" s="65"/>
      <c r="AL358" s="65"/>
      <c r="AM358" s="65"/>
      <c r="AN358" s="65"/>
      <c r="AO358" s="65"/>
      <c r="AP358" s="65"/>
      <c r="AQ358" s="65"/>
      <c r="AR358" s="65"/>
      <c r="AS358" s="68"/>
      <c r="AT358" s="69"/>
    </row>
    <row r="359">
      <c r="A359" s="70" t="str">
        <f t="shared" si="13"/>
        <v/>
      </c>
      <c r="B359" s="70"/>
      <c r="C359" s="70"/>
      <c r="D359" s="70"/>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c r="AD359" s="65"/>
      <c r="AE359" s="65"/>
      <c r="AF359" s="65"/>
      <c r="AG359" s="65"/>
      <c r="AH359" s="65"/>
      <c r="AI359" s="65"/>
      <c r="AJ359" s="65"/>
      <c r="AK359" s="65"/>
      <c r="AL359" s="65"/>
      <c r="AM359" s="65"/>
      <c r="AN359" s="65"/>
      <c r="AO359" s="65"/>
      <c r="AP359" s="65"/>
      <c r="AQ359" s="65"/>
      <c r="AR359" s="65"/>
      <c r="AS359" s="68"/>
      <c r="AT359" s="69"/>
    </row>
    <row r="360">
      <c r="A360" s="70" t="str">
        <f t="shared" si="13"/>
        <v/>
      </c>
      <c r="B360" s="70"/>
      <c r="C360" s="70"/>
      <c r="D360" s="70"/>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c r="AD360" s="65"/>
      <c r="AE360" s="65"/>
      <c r="AF360" s="65"/>
      <c r="AG360" s="65"/>
      <c r="AH360" s="65"/>
      <c r="AI360" s="65"/>
      <c r="AJ360" s="65"/>
      <c r="AK360" s="65"/>
      <c r="AL360" s="65"/>
      <c r="AM360" s="65"/>
      <c r="AN360" s="65"/>
      <c r="AO360" s="65"/>
      <c r="AP360" s="65"/>
      <c r="AQ360" s="65"/>
      <c r="AR360" s="65"/>
      <c r="AS360" s="68"/>
      <c r="AT360" s="69"/>
    </row>
    <row r="361">
      <c r="A361" s="70" t="str">
        <f t="shared" si="13"/>
        <v/>
      </c>
      <c r="B361" s="70"/>
      <c r="C361" s="70"/>
      <c r="D361" s="70"/>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c r="AD361" s="65"/>
      <c r="AE361" s="65"/>
      <c r="AF361" s="65"/>
      <c r="AG361" s="65"/>
      <c r="AH361" s="65"/>
      <c r="AI361" s="65"/>
      <c r="AJ361" s="65"/>
      <c r="AK361" s="65"/>
      <c r="AL361" s="65"/>
      <c r="AM361" s="65"/>
      <c r="AN361" s="65"/>
      <c r="AO361" s="65"/>
      <c r="AP361" s="65"/>
      <c r="AQ361" s="65"/>
      <c r="AR361" s="65"/>
      <c r="AS361" s="68"/>
      <c r="AT361" s="69"/>
    </row>
    <row r="362">
      <c r="A362" s="70" t="str">
        <f t="shared" si="13"/>
        <v/>
      </c>
      <c r="B362" s="70"/>
      <c r="C362" s="70"/>
      <c r="D362" s="70"/>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c r="AD362" s="65"/>
      <c r="AE362" s="65"/>
      <c r="AF362" s="65"/>
      <c r="AG362" s="65"/>
      <c r="AH362" s="65"/>
      <c r="AI362" s="65"/>
      <c r="AJ362" s="65"/>
      <c r="AK362" s="65"/>
      <c r="AL362" s="65"/>
      <c r="AM362" s="65"/>
      <c r="AN362" s="65"/>
      <c r="AO362" s="65"/>
      <c r="AP362" s="65"/>
      <c r="AQ362" s="65"/>
      <c r="AR362" s="65"/>
      <c r="AS362" s="68"/>
      <c r="AT362" s="69"/>
    </row>
    <row r="363">
      <c r="A363" s="70" t="str">
        <f t="shared" si="13"/>
        <v/>
      </c>
      <c r="B363" s="70"/>
      <c r="C363" s="70"/>
      <c r="D363" s="70"/>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c r="AD363" s="65"/>
      <c r="AE363" s="65"/>
      <c r="AF363" s="65"/>
      <c r="AG363" s="65"/>
      <c r="AH363" s="65"/>
      <c r="AI363" s="65"/>
      <c r="AJ363" s="65"/>
      <c r="AK363" s="65"/>
      <c r="AL363" s="65"/>
      <c r="AM363" s="65"/>
      <c r="AN363" s="65"/>
      <c r="AO363" s="65"/>
      <c r="AP363" s="65"/>
      <c r="AQ363" s="65"/>
      <c r="AR363" s="65"/>
      <c r="AS363" s="68"/>
      <c r="AT363" s="69"/>
    </row>
    <row r="364">
      <c r="A364" s="70" t="str">
        <f t="shared" si="13"/>
        <v/>
      </c>
      <c r="B364" s="70"/>
      <c r="C364" s="70"/>
      <c r="D364" s="70"/>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c r="AE364" s="65"/>
      <c r="AF364" s="65"/>
      <c r="AG364" s="65"/>
      <c r="AH364" s="65"/>
      <c r="AI364" s="65"/>
      <c r="AJ364" s="65"/>
      <c r="AK364" s="65"/>
      <c r="AL364" s="65"/>
      <c r="AM364" s="65"/>
      <c r="AN364" s="65"/>
      <c r="AO364" s="65"/>
      <c r="AP364" s="65"/>
      <c r="AQ364" s="65"/>
      <c r="AR364" s="65"/>
      <c r="AS364" s="68"/>
      <c r="AT364" s="69"/>
    </row>
    <row r="365">
      <c r="A365" s="70" t="str">
        <f t="shared" si="13"/>
        <v/>
      </c>
      <c r="B365" s="70"/>
      <c r="C365" s="70"/>
      <c r="D365" s="70"/>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c r="AD365" s="65"/>
      <c r="AE365" s="65"/>
      <c r="AF365" s="65"/>
      <c r="AG365" s="65"/>
      <c r="AH365" s="65"/>
      <c r="AI365" s="65"/>
      <c r="AJ365" s="65"/>
      <c r="AK365" s="65"/>
      <c r="AL365" s="65"/>
      <c r="AM365" s="65"/>
      <c r="AN365" s="65"/>
      <c r="AO365" s="65"/>
      <c r="AP365" s="65"/>
      <c r="AQ365" s="65"/>
      <c r="AR365" s="65"/>
      <c r="AS365" s="68"/>
      <c r="AT365" s="69"/>
    </row>
    <row r="366">
      <c r="A366" s="70" t="str">
        <f t="shared" si="13"/>
        <v/>
      </c>
      <c r="B366" s="70"/>
      <c r="C366" s="70"/>
      <c r="D366" s="70"/>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c r="AD366" s="65"/>
      <c r="AE366" s="65"/>
      <c r="AF366" s="65"/>
      <c r="AG366" s="65"/>
      <c r="AH366" s="65"/>
      <c r="AI366" s="65"/>
      <c r="AJ366" s="65"/>
      <c r="AK366" s="65"/>
      <c r="AL366" s="65"/>
      <c r="AM366" s="65"/>
      <c r="AN366" s="65"/>
      <c r="AO366" s="65"/>
      <c r="AP366" s="65"/>
      <c r="AQ366" s="65"/>
      <c r="AR366" s="65"/>
      <c r="AS366" s="68"/>
      <c r="AT366" s="69"/>
    </row>
    <row r="367">
      <c r="A367" s="70"/>
      <c r="B367" s="70"/>
      <c r="C367" s="70"/>
      <c r="D367" s="70"/>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c r="AD367" s="65"/>
      <c r="AE367" s="65"/>
      <c r="AF367" s="65"/>
      <c r="AG367" s="65"/>
      <c r="AH367" s="65"/>
      <c r="AI367" s="65"/>
      <c r="AJ367" s="65"/>
      <c r="AK367" s="65"/>
      <c r="AL367" s="65"/>
      <c r="AM367" s="65"/>
      <c r="AN367" s="65"/>
      <c r="AO367" s="65"/>
      <c r="AP367" s="65"/>
      <c r="AQ367" s="65"/>
      <c r="AR367" s="65"/>
      <c r="AS367" s="68"/>
      <c r="AT367" s="69"/>
    </row>
    <row r="368">
      <c r="A368" s="70"/>
      <c r="B368" s="70"/>
      <c r="C368" s="70"/>
      <c r="D368" s="70"/>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c r="AD368" s="65"/>
      <c r="AE368" s="65"/>
      <c r="AF368" s="65"/>
      <c r="AG368" s="65"/>
      <c r="AH368" s="65"/>
      <c r="AI368" s="65"/>
      <c r="AJ368" s="65"/>
      <c r="AK368" s="65"/>
      <c r="AL368" s="65"/>
      <c r="AM368" s="65"/>
      <c r="AN368" s="65"/>
      <c r="AO368" s="65"/>
      <c r="AP368" s="65"/>
      <c r="AQ368" s="65"/>
      <c r="AR368" s="65"/>
      <c r="AS368" s="68"/>
      <c r="AT368" s="69"/>
    </row>
    <row r="369">
      <c r="A369" s="70"/>
      <c r="B369" s="70"/>
      <c r="C369" s="70"/>
      <c r="D369" s="70"/>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c r="AE369" s="65"/>
      <c r="AF369" s="65"/>
      <c r="AG369" s="65"/>
      <c r="AH369" s="65"/>
      <c r="AI369" s="65"/>
      <c r="AJ369" s="65"/>
      <c r="AK369" s="65"/>
      <c r="AL369" s="65"/>
      <c r="AM369" s="65"/>
      <c r="AN369" s="65"/>
      <c r="AO369" s="65"/>
      <c r="AP369" s="65"/>
      <c r="AQ369" s="65"/>
      <c r="AR369" s="65"/>
      <c r="AS369" s="68"/>
      <c r="AT369" s="69"/>
    </row>
    <row r="370">
      <c r="A370" s="70"/>
      <c r="B370" s="70"/>
      <c r="C370" s="70"/>
      <c r="D370" s="70"/>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c r="AD370" s="65"/>
      <c r="AE370" s="65"/>
      <c r="AF370" s="65"/>
      <c r="AG370" s="65"/>
      <c r="AH370" s="65"/>
      <c r="AI370" s="65"/>
      <c r="AJ370" s="65"/>
      <c r="AK370" s="65"/>
      <c r="AL370" s="65"/>
      <c r="AM370" s="65"/>
      <c r="AN370" s="65"/>
      <c r="AO370" s="65"/>
      <c r="AP370" s="65"/>
      <c r="AQ370" s="65"/>
      <c r="AR370" s="65"/>
      <c r="AS370" s="68"/>
      <c r="AT370" s="69"/>
    </row>
    <row r="371">
      <c r="A371" s="70"/>
      <c r="B371" s="70"/>
      <c r="C371" s="70"/>
      <c r="D371" s="70"/>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c r="AD371" s="65"/>
      <c r="AE371" s="65"/>
      <c r="AF371" s="65"/>
      <c r="AG371" s="65"/>
      <c r="AH371" s="65"/>
      <c r="AI371" s="65"/>
      <c r="AJ371" s="65"/>
      <c r="AK371" s="65"/>
      <c r="AL371" s="65"/>
      <c r="AM371" s="65"/>
      <c r="AN371" s="65"/>
      <c r="AO371" s="65"/>
      <c r="AP371" s="65"/>
      <c r="AQ371" s="65"/>
      <c r="AR371" s="65"/>
      <c r="AS371" s="68"/>
      <c r="AT371" s="69"/>
    </row>
    <row r="372">
      <c r="A372" s="70"/>
      <c r="B372" s="70"/>
      <c r="C372" s="70"/>
      <c r="D372" s="70"/>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c r="AD372" s="65"/>
      <c r="AE372" s="65"/>
      <c r="AF372" s="65"/>
      <c r="AG372" s="65"/>
      <c r="AH372" s="65"/>
      <c r="AI372" s="65"/>
      <c r="AJ372" s="65"/>
      <c r="AK372" s="65"/>
      <c r="AL372" s="65"/>
      <c r="AM372" s="65"/>
      <c r="AN372" s="65"/>
      <c r="AO372" s="65"/>
      <c r="AP372" s="65"/>
      <c r="AQ372" s="65"/>
      <c r="AR372" s="65"/>
      <c r="AS372" s="68"/>
      <c r="AT372" s="69"/>
    </row>
    <row r="373">
      <c r="A373" s="70"/>
      <c r="B373" s="70"/>
      <c r="C373" s="70"/>
      <c r="D373" s="70"/>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c r="AD373" s="65"/>
      <c r="AE373" s="65"/>
      <c r="AF373" s="65"/>
      <c r="AG373" s="65"/>
      <c r="AH373" s="65"/>
      <c r="AI373" s="65"/>
      <c r="AJ373" s="65"/>
      <c r="AK373" s="65"/>
      <c r="AL373" s="65"/>
      <c r="AM373" s="65"/>
      <c r="AN373" s="65"/>
      <c r="AO373" s="65"/>
      <c r="AP373" s="65"/>
      <c r="AQ373" s="65"/>
      <c r="AR373" s="65"/>
      <c r="AS373" s="68"/>
      <c r="AT373" s="69"/>
    </row>
    <row r="374">
      <c r="A374" s="70"/>
      <c r="B374" s="70"/>
      <c r="C374" s="70"/>
      <c r="D374" s="70"/>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c r="AD374" s="65"/>
      <c r="AE374" s="65"/>
      <c r="AF374" s="65"/>
      <c r="AG374" s="65"/>
      <c r="AH374" s="65"/>
      <c r="AI374" s="65"/>
      <c r="AJ374" s="65"/>
      <c r="AK374" s="65"/>
      <c r="AL374" s="65"/>
      <c r="AM374" s="65"/>
      <c r="AN374" s="65"/>
      <c r="AO374" s="65"/>
      <c r="AP374" s="65"/>
      <c r="AQ374" s="65"/>
      <c r="AR374" s="65"/>
      <c r="AS374" s="68"/>
      <c r="AT374" s="69"/>
    </row>
    <row r="375">
      <c r="A375" s="70"/>
      <c r="B375" s="70"/>
      <c r="C375" s="70"/>
      <c r="D375" s="70"/>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c r="AD375" s="65"/>
      <c r="AE375" s="65"/>
      <c r="AF375" s="65"/>
      <c r="AG375" s="65"/>
      <c r="AH375" s="65"/>
      <c r="AI375" s="65"/>
      <c r="AJ375" s="65"/>
      <c r="AK375" s="65"/>
      <c r="AL375" s="65"/>
      <c r="AM375" s="65"/>
      <c r="AN375" s="65"/>
      <c r="AO375" s="65"/>
      <c r="AP375" s="65"/>
      <c r="AQ375" s="65"/>
      <c r="AR375" s="65"/>
      <c r="AS375" s="68"/>
      <c r="AT375" s="69"/>
    </row>
    <row r="376">
      <c r="A376" s="70"/>
      <c r="B376" s="70"/>
      <c r="C376" s="70"/>
      <c r="D376" s="70"/>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c r="AE376" s="65"/>
      <c r="AF376" s="65"/>
      <c r="AG376" s="65"/>
      <c r="AH376" s="65"/>
      <c r="AI376" s="65"/>
      <c r="AJ376" s="65"/>
      <c r="AK376" s="65"/>
      <c r="AL376" s="65"/>
      <c r="AM376" s="65"/>
      <c r="AN376" s="65"/>
      <c r="AO376" s="65"/>
      <c r="AP376" s="65"/>
      <c r="AQ376" s="65"/>
      <c r="AR376" s="65"/>
      <c r="AS376" s="68"/>
      <c r="AT376" s="69"/>
    </row>
    <row r="377">
      <c r="A377" s="70"/>
      <c r="B377" s="70"/>
      <c r="C377" s="70"/>
      <c r="D377" s="70"/>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c r="AD377" s="65"/>
      <c r="AE377" s="65"/>
      <c r="AF377" s="65"/>
      <c r="AG377" s="65"/>
      <c r="AH377" s="65"/>
      <c r="AI377" s="65"/>
      <c r="AJ377" s="65"/>
      <c r="AK377" s="65"/>
      <c r="AL377" s="65"/>
      <c r="AM377" s="65"/>
      <c r="AN377" s="65"/>
      <c r="AO377" s="65"/>
      <c r="AP377" s="65"/>
      <c r="AQ377" s="65"/>
      <c r="AR377" s="65"/>
      <c r="AS377" s="68"/>
      <c r="AT377" s="69"/>
    </row>
    <row r="378">
      <c r="A378" s="70"/>
      <c r="B378" s="70"/>
      <c r="C378" s="70"/>
      <c r="D378" s="70"/>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c r="AD378" s="65"/>
      <c r="AE378" s="65"/>
      <c r="AF378" s="65"/>
      <c r="AG378" s="65"/>
      <c r="AH378" s="65"/>
      <c r="AI378" s="65"/>
      <c r="AJ378" s="65"/>
      <c r="AK378" s="65"/>
      <c r="AL378" s="65"/>
      <c r="AM378" s="65"/>
      <c r="AN378" s="65"/>
      <c r="AO378" s="65"/>
      <c r="AP378" s="65"/>
      <c r="AQ378" s="65"/>
      <c r="AR378" s="65"/>
      <c r="AS378" s="68"/>
      <c r="AT378" s="69"/>
    </row>
    <row r="379">
      <c r="A379" s="70"/>
      <c r="B379" s="70"/>
      <c r="C379" s="70"/>
      <c r="D379" s="70"/>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c r="AD379" s="65"/>
      <c r="AE379" s="65"/>
      <c r="AF379" s="65"/>
      <c r="AG379" s="65"/>
      <c r="AH379" s="65"/>
      <c r="AI379" s="65"/>
      <c r="AJ379" s="65"/>
      <c r="AK379" s="65"/>
      <c r="AL379" s="65"/>
      <c r="AM379" s="65"/>
      <c r="AN379" s="65"/>
      <c r="AO379" s="65"/>
      <c r="AP379" s="65"/>
      <c r="AQ379" s="65"/>
      <c r="AR379" s="65"/>
      <c r="AS379" s="68"/>
      <c r="AT379" s="69"/>
    </row>
    <row r="380">
      <c r="A380" s="70"/>
      <c r="B380" s="70"/>
      <c r="C380" s="70"/>
      <c r="D380" s="70"/>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c r="AE380" s="65"/>
      <c r="AF380" s="65"/>
      <c r="AG380" s="65"/>
      <c r="AH380" s="65"/>
      <c r="AI380" s="65"/>
      <c r="AJ380" s="65"/>
      <c r="AK380" s="65"/>
      <c r="AL380" s="65"/>
      <c r="AM380" s="65"/>
      <c r="AN380" s="65"/>
      <c r="AO380" s="65"/>
      <c r="AP380" s="65"/>
      <c r="AQ380" s="65"/>
      <c r="AR380" s="65"/>
      <c r="AS380" s="68"/>
      <c r="AT380" s="69"/>
    </row>
    <row r="381">
      <c r="A381" s="70"/>
      <c r="B381" s="70"/>
      <c r="C381" s="70"/>
      <c r="D381" s="70"/>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c r="AD381" s="65"/>
      <c r="AE381" s="65"/>
      <c r="AF381" s="65"/>
      <c r="AG381" s="65"/>
      <c r="AH381" s="65"/>
      <c r="AI381" s="65"/>
      <c r="AJ381" s="65"/>
      <c r="AK381" s="65"/>
      <c r="AL381" s="65"/>
      <c r="AM381" s="65"/>
      <c r="AN381" s="65"/>
      <c r="AO381" s="65"/>
      <c r="AP381" s="65"/>
      <c r="AQ381" s="65"/>
      <c r="AR381" s="65"/>
      <c r="AS381" s="68"/>
      <c r="AT381" s="69"/>
    </row>
    <row r="382">
      <c r="A382" s="70"/>
      <c r="B382" s="70"/>
      <c r="C382" s="70"/>
      <c r="D382" s="70"/>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c r="AD382" s="65"/>
      <c r="AE382" s="65"/>
      <c r="AF382" s="65"/>
      <c r="AG382" s="65"/>
      <c r="AH382" s="65"/>
      <c r="AI382" s="65"/>
      <c r="AJ382" s="65"/>
      <c r="AK382" s="65"/>
      <c r="AL382" s="65"/>
      <c r="AM382" s="65"/>
      <c r="AN382" s="65"/>
      <c r="AO382" s="65"/>
      <c r="AP382" s="65"/>
      <c r="AQ382" s="65"/>
      <c r="AR382" s="65"/>
      <c r="AS382" s="68"/>
      <c r="AT382" s="69"/>
    </row>
    <row r="383">
      <c r="A383" s="70"/>
      <c r="B383" s="70"/>
      <c r="C383" s="70"/>
      <c r="D383" s="70"/>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c r="AD383" s="65"/>
      <c r="AE383" s="65"/>
      <c r="AF383" s="65"/>
      <c r="AG383" s="65"/>
      <c r="AH383" s="65"/>
      <c r="AI383" s="65"/>
      <c r="AJ383" s="65"/>
      <c r="AK383" s="65"/>
      <c r="AL383" s="65"/>
      <c r="AM383" s="65"/>
      <c r="AN383" s="65"/>
      <c r="AO383" s="65"/>
      <c r="AP383" s="65"/>
      <c r="AQ383" s="65"/>
      <c r="AR383" s="65"/>
      <c r="AS383" s="68"/>
      <c r="AT383" s="69"/>
    </row>
    <row r="384">
      <c r="A384" s="70"/>
      <c r="B384" s="70"/>
      <c r="C384" s="70"/>
      <c r="D384" s="70"/>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c r="AD384" s="65"/>
      <c r="AE384" s="65"/>
      <c r="AF384" s="65"/>
      <c r="AG384" s="65"/>
      <c r="AH384" s="65"/>
      <c r="AI384" s="65"/>
      <c r="AJ384" s="65"/>
      <c r="AK384" s="65"/>
      <c r="AL384" s="65"/>
      <c r="AM384" s="65"/>
      <c r="AN384" s="65"/>
      <c r="AO384" s="65"/>
      <c r="AP384" s="65"/>
      <c r="AQ384" s="65"/>
      <c r="AR384" s="65"/>
      <c r="AS384" s="68"/>
      <c r="AT384" s="69"/>
    </row>
    <row r="385">
      <c r="A385" s="70"/>
      <c r="B385" s="70"/>
      <c r="C385" s="70"/>
      <c r="D385" s="70"/>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c r="AD385" s="65"/>
      <c r="AE385" s="65"/>
      <c r="AF385" s="65"/>
      <c r="AG385" s="65"/>
      <c r="AH385" s="65"/>
      <c r="AI385" s="65"/>
      <c r="AJ385" s="65"/>
      <c r="AK385" s="65"/>
      <c r="AL385" s="65"/>
      <c r="AM385" s="65"/>
      <c r="AN385" s="65"/>
      <c r="AO385" s="65"/>
      <c r="AP385" s="65"/>
      <c r="AQ385" s="65"/>
      <c r="AR385" s="65"/>
      <c r="AS385" s="68"/>
      <c r="AT385" s="69"/>
    </row>
    <row r="386">
      <c r="A386" s="70"/>
      <c r="B386" s="70"/>
      <c r="C386" s="70"/>
      <c r="D386" s="70"/>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c r="AD386" s="65"/>
      <c r="AE386" s="65"/>
      <c r="AF386" s="65"/>
      <c r="AG386" s="65"/>
      <c r="AH386" s="65"/>
      <c r="AI386" s="65"/>
      <c r="AJ386" s="65"/>
      <c r="AK386" s="65"/>
      <c r="AL386" s="65"/>
      <c r="AM386" s="65"/>
      <c r="AN386" s="65"/>
      <c r="AO386" s="65"/>
      <c r="AP386" s="65"/>
      <c r="AQ386" s="65"/>
      <c r="AR386" s="65"/>
      <c r="AS386" s="68"/>
      <c r="AT386" s="69"/>
    </row>
    <row r="387">
      <c r="A387" s="70"/>
      <c r="B387" s="70"/>
      <c r="C387" s="70"/>
      <c r="D387" s="70"/>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c r="AD387" s="65"/>
      <c r="AE387" s="65"/>
      <c r="AF387" s="65"/>
      <c r="AG387" s="65"/>
      <c r="AH387" s="65"/>
      <c r="AI387" s="65"/>
      <c r="AJ387" s="65"/>
      <c r="AK387" s="65"/>
      <c r="AL387" s="65"/>
      <c r="AM387" s="65"/>
      <c r="AN387" s="65"/>
      <c r="AO387" s="65"/>
      <c r="AP387" s="65"/>
      <c r="AQ387" s="65"/>
      <c r="AR387" s="65"/>
      <c r="AS387" s="68"/>
      <c r="AT387" s="69"/>
    </row>
    <row r="388">
      <c r="A388" s="70"/>
      <c r="B388" s="70"/>
      <c r="C388" s="70"/>
      <c r="D388" s="70"/>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c r="AD388" s="65"/>
      <c r="AE388" s="65"/>
      <c r="AF388" s="65"/>
      <c r="AG388" s="65"/>
      <c r="AH388" s="65"/>
      <c r="AI388" s="65"/>
      <c r="AJ388" s="65"/>
      <c r="AK388" s="65"/>
      <c r="AL388" s="65"/>
      <c r="AM388" s="65"/>
      <c r="AN388" s="65"/>
      <c r="AO388" s="65"/>
      <c r="AP388" s="65"/>
      <c r="AQ388" s="65"/>
      <c r="AR388" s="65"/>
      <c r="AS388" s="68"/>
      <c r="AT388" s="69"/>
    </row>
    <row r="389">
      <c r="A389" s="70"/>
      <c r="B389" s="70"/>
      <c r="C389" s="70"/>
      <c r="D389" s="70"/>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c r="AD389" s="65"/>
      <c r="AE389" s="65"/>
      <c r="AF389" s="65"/>
      <c r="AG389" s="65"/>
      <c r="AH389" s="65"/>
      <c r="AI389" s="65"/>
      <c r="AJ389" s="65"/>
      <c r="AK389" s="65"/>
      <c r="AL389" s="65"/>
      <c r="AM389" s="65"/>
      <c r="AN389" s="65"/>
      <c r="AO389" s="65"/>
      <c r="AP389" s="65"/>
      <c r="AQ389" s="65"/>
      <c r="AR389" s="65"/>
      <c r="AS389" s="68"/>
      <c r="AT389" s="69"/>
    </row>
    <row r="390">
      <c r="A390" s="70"/>
      <c r="B390" s="70"/>
      <c r="C390" s="70"/>
      <c r="D390" s="70"/>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c r="AD390" s="65"/>
      <c r="AE390" s="65"/>
      <c r="AF390" s="65"/>
      <c r="AG390" s="65"/>
      <c r="AH390" s="65"/>
      <c r="AI390" s="65"/>
      <c r="AJ390" s="65"/>
      <c r="AK390" s="65"/>
      <c r="AL390" s="65"/>
      <c r="AM390" s="65"/>
      <c r="AN390" s="65"/>
      <c r="AO390" s="65"/>
      <c r="AP390" s="65"/>
      <c r="AQ390" s="65"/>
      <c r="AR390" s="65"/>
      <c r="AS390" s="68"/>
      <c r="AT390" s="69"/>
    </row>
    <row r="391">
      <c r="A391" s="70"/>
      <c r="B391" s="70"/>
      <c r="C391" s="70"/>
      <c r="D391" s="70"/>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c r="AD391" s="65"/>
      <c r="AE391" s="65"/>
      <c r="AF391" s="65"/>
      <c r="AG391" s="65"/>
      <c r="AH391" s="65"/>
      <c r="AI391" s="65"/>
      <c r="AJ391" s="65"/>
      <c r="AK391" s="65"/>
      <c r="AL391" s="65"/>
      <c r="AM391" s="65"/>
      <c r="AN391" s="65"/>
      <c r="AO391" s="65"/>
      <c r="AP391" s="65"/>
      <c r="AQ391" s="65"/>
      <c r="AR391" s="65"/>
      <c r="AS391" s="68"/>
      <c r="AT391" s="69"/>
    </row>
    <row r="392">
      <c r="A392" s="70"/>
      <c r="B392" s="70"/>
      <c r="C392" s="70"/>
      <c r="D392" s="70"/>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c r="AD392" s="65"/>
      <c r="AE392" s="65"/>
      <c r="AF392" s="65"/>
      <c r="AG392" s="65"/>
      <c r="AH392" s="65"/>
      <c r="AI392" s="65"/>
      <c r="AJ392" s="65"/>
      <c r="AK392" s="65"/>
      <c r="AL392" s="65"/>
      <c r="AM392" s="65"/>
      <c r="AN392" s="65"/>
      <c r="AO392" s="65"/>
      <c r="AP392" s="65"/>
      <c r="AQ392" s="65"/>
      <c r="AR392" s="65"/>
      <c r="AS392" s="68"/>
      <c r="AT392" s="69"/>
    </row>
    <row r="393">
      <c r="A393" s="70"/>
      <c r="B393" s="70"/>
      <c r="C393" s="70"/>
      <c r="D393" s="70"/>
      <c r="E393" s="65"/>
      <c r="F393" s="65"/>
      <c r="G393" s="65"/>
      <c r="H393" s="65"/>
      <c r="I393" s="76"/>
      <c r="J393" s="65"/>
      <c r="K393" s="65"/>
      <c r="L393" s="76"/>
      <c r="M393" s="65"/>
      <c r="N393" s="65"/>
      <c r="O393" s="65"/>
      <c r="P393" s="65"/>
      <c r="Q393" s="65"/>
      <c r="R393" s="65"/>
      <c r="S393" s="65"/>
      <c r="T393" s="65"/>
      <c r="U393" s="65"/>
      <c r="V393" s="65"/>
      <c r="W393" s="65"/>
      <c r="X393" s="65"/>
      <c r="Y393" s="65"/>
      <c r="Z393" s="65"/>
      <c r="AA393" s="65"/>
      <c r="AB393" s="65"/>
      <c r="AC393" s="65"/>
      <c r="AD393" s="65"/>
      <c r="AE393" s="65"/>
      <c r="AF393" s="65"/>
      <c r="AG393" s="65"/>
      <c r="AH393" s="65"/>
      <c r="AI393" s="65"/>
      <c r="AJ393" s="65"/>
      <c r="AK393" s="65"/>
      <c r="AL393" s="65"/>
      <c r="AM393" s="65"/>
      <c r="AN393" s="65"/>
      <c r="AO393" s="65"/>
      <c r="AP393" s="65"/>
      <c r="AQ393" s="65"/>
      <c r="AR393" s="65"/>
      <c r="AS393" s="68"/>
      <c r="AT393" s="69"/>
    </row>
    <row r="394">
      <c r="A394" s="70"/>
      <c r="B394" s="70"/>
      <c r="C394" s="70"/>
      <c r="D394" s="70"/>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c r="AD394" s="65"/>
      <c r="AE394" s="65"/>
      <c r="AF394" s="65"/>
      <c r="AG394" s="65"/>
      <c r="AH394" s="65"/>
      <c r="AI394" s="65"/>
      <c r="AJ394" s="65"/>
      <c r="AK394" s="65"/>
      <c r="AL394" s="65"/>
      <c r="AM394" s="65"/>
      <c r="AN394" s="65"/>
      <c r="AO394" s="65"/>
      <c r="AP394" s="65"/>
      <c r="AQ394" s="65"/>
      <c r="AR394" s="65"/>
      <c r="AS394" s="68"/>
      <c r="AT394" s="69"/>
    </row>
    <row r="395">
      <c r="A395" s="70"/>
      <c r="B395" s="70"/>
      <c r="C395" s="70"/>
      <c r="D395" s="70"/>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c r="AD395" s="65"/>
      <c r="AE395" s="65"/>
      <c r="AF395" s="65"/>
      <c r="AG395" s="65"/>
      <c r="AH395" s="65"/>
      <c r="AI395" s="65"/>
      <c r="AJ395" s="65"/>
      <c r="AK395" s="65"/>
      <c r="AL395" s="65"/>
      <c r="AM395" s="65"/>
      <c r="AN395" s="65"/>
      <c r="AO395" s="65"/>
      <c r="AP395" s="65"/>
      <c r="AQ395" s="65"/>
      <c r="AR395" s="65"/>
      <c r="AS395" s="68"/>
      <c r="AT395" s="69"/>
    </row>
    <row r="396">
      <c r="A396" s="70"/>
      <c r="B396" s="70"/>
      <c r="C396" s="70"/>
      <c r="D396" s="70"/>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c r="AD396" s="65"/>
      <c r="AE396" s="65"/>
      <c r="AF396" s="65"/>
      <c r="AG396" s="65"/>
      <c r="AH396" s="65"/>
      <c r="AI396" s="65"/>
      <c r="AJ396" s="65"/>
      <c r="AK396" s="65"/>
      <c r="AL396" s="65"/>
      <c r="AM396" s="65"/>
      <c r="AN396" s="65"/>
      <c r="AO396" s="65"/>
      <c r="AP396" s="65"/>
      <c r="AQ396" s="65"/>
      <c r="AR396" s="65"/>
      <c r="AS396" s="68"/>
      <c r="AT396" s="69"/>
    </row>
    <row r="397">
      <c r="A397" s="70"/>
      <c r="B397" s="70"/>
      <c r="C397" s="70"/>
      <c r="D397" s="70"/>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c r="AD397" s="65"/>
      <c r="AE397" s="65"/>
      <c r="AF397" s="65"/>
      <c r="AG397" s="65"/>
      <c r="AH397" s="65"/>
      <c r="AI397" s="65"/>
      <c r="AJ397" s="65"/>
      <c r="AK397" s="65"/>
      <c r="AL397" s="65"/>
      <c r="AM397" s="65"/>
      <c r="AN397" s="65"/>
      <c r="AO397" s="65"/>
      <c r="AP397" s="65"/>
      <c r="AQ397" s="65"/>
      <c r="AR397" s="65"/>
      <c r="AS397" s="68"/>
      <c r="AT397" s="69"/>
    </row>
    <row r="398">
      <c r="A398" s="70"/>
      <c r="B398" s="70"/>
      <c r="C398" s="70"/>
      <c r="D398" s="70"/>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c r="AD398" s="65"/>
      <c r="AE398" s="65"/>
      <c r="AF398" s="65"/>
      <c r="AG398" s="65"/>
      <c r="AH398" s="65"/>
      <c r="AI398" s="65"/>
      <c r="AJ398" s="65"/>
      <c r="AK398" s="65"/>
      <c r="AL398" s="65"/>
      <c r="AM398" s="65"/>
      <c r="AN398" s="65"/>
      <c r="AO398" s="65"/>
      <c r="AP398" s="65"/>
      <c r="AQ398" s="65"/>
      <c r="AR398" s="65"/>
      <c r="AS398" s="68"/>
      <c r="AT398" s="69"/>
    </row>
    <row r="399">
      <c r="A399" s="70"/>
      <c r="B399" s="70"/>
      <c r="C399" s="70"/>
      <c r="D399" s="70"/>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c r="AD399" s="65"/>
      <c r="AE399" s="65"/>
      <c r="AF399" s="65"/>
      <c r="AG399" s="65"/>
      <c r="AH399" s="65"/>
      <c r="AI399" s="65"/>
      <c r="AJ399" s="65"/>
      <c r="AK399" s="65"/>
      <c r="AL399" s="65"/>
      <c r="AM399" s="65"/>
      <c r="AN399" s="65"/>
      <c r="AO399" s="65"/>
      <c r="AP399" s="65"/>
      <c r="AQ399" s="65"/>
      <c r="AR399" s="65"/>
      <c r="AS399" s="68"/>
      <c r="AT399" s="69"/>
    </row>
    <row r="400">
      <c r="A400" s="70"/>
      <c r="B400" s="70"/>
      <c r="C400" s="70"/>
      <c r="D400" s="70"/>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c r="AD400" s="65"/>
      <c r="AE400" s="65"/>
      <c r="AF400" s="65"/>
      <c r="AG400" s="65"/>
      <c r="AH400" s="65"/>
      <c r="AI400" s="65"/>
      <c r="AJ400" s="65"/>
      <c r="AK400" s="65"/>
      <c r="AL400" s="65"/>
      <c r="AM400" s="65"/>
      <c r="AN400" s="65"/>
      <c r="AO400" s="65"/>
      <c r="AP400" s="65"/>
      <c r="AQ400" s="65"/>
      <c r="AR400" s="65"/>
      <c r="AS400" s="68"/>
      <c r="AT400" s="69"/>
    </row>
    <row r="401">
      <c r="A401" s="70"/>
      <c r="B401" s="70"/>
      <c r="C401" s="70"/>
      <c r="D401" s="70"/>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c r="AD401" s="65"/>
      <c r="AE401" s="65"/>
      <c r="AF401" s="65"/>
      <c r="AG401" s="65"/>
      <c r="AH401" s="65"/>
      <c r="AI401" s="65"/>
      <c r="AJ401" s="65"/>
      <c r="AK401" s="65"/>
      <c r="AL401" s="65"/>
      <c r="AM401" s="65"/>
      <c r="AN401" s="65"/>
      <c r="AO401" s="65"/>
      <c r="AP401" s="65"/>
      <c r="AQ401" s="65"/>
      <c r="AR401" s="65"/>
      <c r="AS401" s="68"/>
      <c r="AT401" s="69"/>
    </row>
    <row r="402">
      <c r="A402" s="70"/>
      <c r="B402" s="70"/>
      <c r="C402" s="70"/>
      <c r="D402" s="70"/>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c r="AD402" s="65"/>
      <c r="AE402" s="65"/>
      <c r="AF402" s="65"/>
      <c r="AG402" s="65"/>
      <c r="AH402" s="65"/>
      <c r="AI402" s="65"/>
      <c r="AJ402" s="65"/>
      <c r="AK402" s="65"/>
      <c r="AL402" s="65"/>
      <c r="AM402" s="65"/>
      <c r="AN402" s="65"/>
      <c r="AO402" s="65"/>
      <c r="AP402" s="65"/>
      <c r="AQ402" s="65"/>
      <c r="AR402" s="65"/>
      <c r="AS402" s="68"/>
      <c r="AT402" s="69"/>
    </row>
    <row r="403">
      <c r="A403" s="70"/>
      <c r="B403" s="70"/>
      <c r="C403" s="70"/>
      <c r="D403" s="70"/>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c r="AD403" s="65"/>
      <c r="AE403" s="65"/>
      <c r="AF403" s="65"/>
      <c r="AG403" s="65"/>
      <c r="AH403" s="65"/>
      <c r="AI403" s="65"/>
      <c r="AJ403" s="65"/>
      <c r="AK403" s="65"/>
      <c r="AL403" s="65"/>
      <c r="AM403" s="65"/>
      <c r="AN403" s="65"/>
      <c r="AO403" s="65"/>
      <c r="AP403" s="65"/>
      <c r="AQ403" s="65"/>
      <c r="AR403" s="65"/>
      <c r="AS403" s="68"/>
      <c r="AT403" s="69"/>
    </row>
    <row r="404">
      <c r="A404" s="70"/>
      <c r="B404" s="70"/>
      <c r="C404" s="70"/>
      <c r="D404" s="70"/>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c r="AD404" s="65"/>
      <c r="AE404" s="65"/>
      <c r="AF404" s="65"/>
      <c r="AG404" s="65"/>
      <c r="AH404" s="65"/>
      <c r="AI404" s="65"/>
      <c r="AJ404" s="65"/>
      <c r="AK404" s="65"/>
      <c r="AL404" s="65"/>
      <c r="AM404" s="65"/>
      <c r="AN404" s="65"/>
      <c r="AO404" s="65"/>
      <c r="AP404" s="65"/>
      <c r="AQ404" s="65"/>
      <c r="AR404" s="65"/>
      <c r="AS404" s="68"/>
      <c r="AT404" s="69"/>
    </row>
    <row r="405">
      <c r="A405" s="70"/>
      <c r="B405" s="70"/>
      <c r="C405" s="70"/>
      <c r="D405" s="70"/>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c r="AD405" s="65"/>
      <c r="AE405" s="65"/>
      <c r="AF405" s="65"/>
      <c r="AG405" s="65"/>
      <c r="AH405" s="65"/>
      <c r="AI405" s="65"/>
      <c r="AJ405" s="65"/>
      <c r="AK405" s="65"/>
      <c r="AL405" s="65"/>
      <c r="AM405" s="65"/>
      <c r="AN405" s="65"/>
      <c r="AO405" s="65"/>
      <c r="AP405" s="65"/>
      <c r="AQ405" s="65"/>
      <c r="AR405" s="65"/>
      <c r="AS405" s="68"/>
      <c r="AT405" s="69"/>
    </row>
    <row r="406">
      <c r="A406" s="70"/>
      <c r="B406" s="70"/>
      <c r="C406" s="70"/>
      <c r="D406" s="70"/>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c r="AD406" s="65"/>
      <c r="AE406" s="65"/>
      <c r="AF406" s="65"/>
      <c r="AG406" s="65"/>
      <c r="AH406" s="65"/>
      <c r="AI406" s="65"/>
      <c r="AJ406" s="65"/>
      <c r="AK406" s="65"/>
      <c r="AL406" s="65"/>
      <c r="AM406" s="65"/>
      <c r="AN406" s="65"/>
      <c r="AO406" s="65"/>
      <c r="AP406" s="65"/>
      <c r="AQ406" s="65"/>
      <c r="AR406" s="65"/>
      <c r="AS406" s="68"/>
      <c r="AT406" s="69"/>
    </row>
    <row r="407">
      <c r="A407" s="70"/>
      <c r="B407" s="70"/>
      <c r="C407" s="70"/>
      <c r="D407" s="70"/>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c r="AD407" s="65"/>
      <c r="AE407" s="65"/>
      <c r="AF407" s="65"/>
      <c r="AG407" s="65"/>
      <c r="AH407" s="65"/>
      <c r="AI407" s="65"/>
      <c r="AJ407" s="65"/>
      <c r="AK407" s="65"/>
      <c r="AL407" s="65"/>
      <c r="AM407" s="65"/>
      <c r="AN407" s="65"/>
      <c r="AO407" s="65"/>
      <c r="AP407" s="65"/>
      <c r="AQ407" s="65"/>
      <c r="AR407" s="65"/>
      <c r="AS407" s="68"/>
      <c r="AT407" s="69"/>
    </row>
    <row r="408">
      <c r="A408" s="70"/>
      <c r="B408" s="70"/>
      <c r="C408" s="70"/>
      <c r="D408" s="70"/>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c r="AD408" s="65"/>
      <c r="AE408" s="65"/>
      <c r="AF408" s="65"/>
      <c r="AG408" s="65"/>
      <c r="AH408" s="65"/>
      <c r="AI408" s="65"/>
      <c r="AJ408" s="65"/>
      <c r="AK408" s="65"/>
      <c r="AL408" s="65"/>
      <c r="AM408" s="65"/>
      <c r="AN408" s="65"/>
      <c r="AO408" s="65"/>
      <c r="AP408" s="65"/>
      <c r="AQ408" s="65"/>
      <c r="AR408" s="65"/>
      <c r="AS408" s="68"/>
      <c r="AT408" s="69"/>
    </row>
    <row r="409">
      <c r="A409" s="70"/>
      <c r="B409" s="70"/>
      <c r="C409" s="70"/>
      <c r="D409" s="70"/>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c r="AD409" s="65"/>
      <c r="AE409" s="65"/>
      <c r="AF409" s="65"/>
      <c r="AG409" s="65"/>
      <c r="AH409" s="65"/>
      <c r="AI409" s="65"/>
      <c r="AJ409" s="65"/>
      <c r="AK409" s="65"/>
      <c r="AL409" s="65"/>
      <c r="AM409" s="65"/>
      <c r="AN409" s="65"/>
      <c r="AO409" s="65"/>
      <c r="AP409" s="65"/>
      <c r="AQ409" s="65"/>
      <c r="AR409" s="65"/>
      <c r="AS409" s="68"/>
      <c r="AT409" s="69"/>
    </row>
    <row r="410">
      <c r="A410" s="70"/>
      <c r="B410" s="70"/>
      <c r="C410" s="70"/>
      <c r="D410" s="70"/>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c r="AD410" s="65"/>
      <c r="AE410" s="65"/>
      <c r="AF410" s="65"/>
      <c r="AG410" s="65"/>
      <c r="AH410" s="65"/>
      <c r="AI410" s="65"/>
      <c r="AJ410" s="65"/>
      <c r="AK410" s="65"/>
      <c r="AL410" s="65"/>
      <c r="AM410" s="65"/>
      <c r="AN410" s="65"/>
      <c r="AO410" s="65"/>
      <c r="AP410" s="65"/>
      <c r="AQ410" s="65"/>
      <c r="AR410" s="65"/>
      <c r="AS410" s="68"/>
      <c r="AT410" s="69"/>
    </row>
    <row r="411">
      <c r="A411" s="70"/>
      <c r="B411" s="70"/>
      <c r="C411" s="70"/>
      <c r="D411" s="70"/>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c r="AD411" s="65"/>
      <c r="AE411" s="65"/>
      <c r="AF411" s="65"/>
      <c r="AG411" s="65"/>
      <c r="AH411" s="65"/>
      <c r="AI411" s="65"/>
      <c r="AJ411" s="65"/>
      <c r="AK411" s="65"/>
      <c r="AL411" s="65"/>
      <c r="AM411" s="65"/>
      <c r="AN411" s="65"/>
      <c r="AO411" s="65"/>
      <c r="AP411" s="65"/>
      <c r="AQ411" s="65"/>
      <c r="AR411" s="65"/>
      <c r="AS411" s="68"/>
      <c r="AT411" s="69"/>
    </row>
    <row r="412">
      <c r="A412" s="70"/>
      <c r="B412" s="70"/>
      <c r="C412" s="70"/>
      <c r="D412" s="70"/>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c r="AD412" s="65"/>
      <c r="AE412" s="65"/>
      <c r="AF412" s="65"/>
      <c r="AG412" s="65"/>
      <c r="AH412" s="65"/>
      <c r="AI412" s="65"/>
      <c r="AJ412" s="65"/>
      <c r="AK412" s="65"/>
      <c r="AL412" s="65"/>
      <c r="AM412" s="65"/>
      <c r="AN412" s="65"/>
      <c r="AO412" s="65"/>
      <c r="AP412" s="65"/>
      <c r="AQ412" s="65"/>
      <c r="AR412" s="65"/>
      <c r="AS412" s="68"/>
      <c r="AT412" s="69"/>
    </row>
    <row r="413">
      <c r="A413" s="70"/>
      <c r="B413" s="70"/>
      <c r="C413" s="70"/>
      <c r="D413" s="70"/>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c r="AD413" s="65"/>
      <c r="AE413" s="65"/>
      <c r="AF413" s="65"/>
      <c r="AG413" s="65"/>
      <c r="AH413" s="65"/>
      <c r="AI413" s="65"/>
      <c r="AJ413" s="65"/>
      <c r="AK413" s="65"/>
      <c r="AL413" s="65"/>
      <c r="AM413" s="65"/>
      <c r="AN413" s="65"/>
      <c r="AO413" s="65"/>
      <c r="AP413" s="65"/>
      <c r="AQ413" s="65"/>
      <c r="AR413" s="65"/>
      <c r="AS413" s="68"/>
      <c r="AT413" s="69"/>
    </row>
    <row r="414">
      <c r="A414" s="70"/>
      <c r="B414" s="70"/>
      <c r="C414" s="70"/>
      <c r="D414" s="70"/>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c r="AD414" s="65"/>
      <c r="AE414" s="65"/>
      <c r="AF414" s="65"/>
      <c r="AG414" s="65"/>
      <c r="AH414" s="65"/>
      <c r="AI414" s="65"/>
      <c r="AJ414" s="65"/>
      <c r="AK414" s="65"/>
      <c r="AL414" s="65"/>
      <c r="AM414" s="65"/>
      <c r="AN414" s="65"/>
      <c r="AO414" s="65"/>
      <c r="AP414" s="65"/>
      <c r="AQ414" s="65"/>
      <c r="AR414" s="65"/>
      <c r="AS414" s="68"/>
      <c r="AT414" s="69"/>
    </row>
    <row r="415">
      <c r="A415" s="70"/>
      <c r="B415" s="70"/>
      <c r="C415" s="70"/>
      <c r="D415" s="70"/>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c r="AD415" s="65"/>
      <c r="AE415" s="65"/>
      <c r="AF415" s="65"/>
      <c r="AG415" s="65"/>
      <c r="AH415" s="65"/>
      <c r="AI415" s="65"/>
      <c r="AJ415" s="65"/>
      <c r="AK415" s="65"/>
      <c r="AL415" s="65"/>
      <c r="AM415" s="65"/>
      <c r="AN415" s="65"/>
      <c r="AO415" s="65"/>
      <c r="AP415" s="65"/>
      <c r="AQ415" s="65"/>
      <c r="AR415" s="65"/>
      <c r="AS415" s="68"/>
      <c r="AT415" s="69"/>
    </row>
    <row r="416">
      <c r="A416" s="70"/>
      <c r="B416" s="70"/>
      <c r="C416" s="70"/>
      <c r="D416" s="70"/>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c r="AD416" s="65"/>
      <c r="AE416" s="65"/>
      <c r="AF416" s="65"/>
      <c r="AG416" s="65"/>
      <c r="AH416" s="65"/>
      <c r="AI416" s="65"/>
      <c r="AJ416" s="65"/>
      <c r="AK416" s="65"/>
      <c r="AL416" s="65"/>
      <c r="AM416" s="65"/>
      <c r="AN416" s="65"/>
      <c r="AO416" s="65"/>
      <c r="AP416" s="65"/>
      <c r="AQ416" s="65"/>
      <c r="AR416" s="65"/>
      <c r="AS416" s="68"/>
      <c r="AT416" s="69"/>
    </row>
    <row r="417">
      <c r="A417" s="70"/>
      <c r="B417" s="70"/>
      <c r="C417" s="70"/>
      <c r="D417" s="70"/>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c r="AD417" s="65"/>
      <c r="AE417" s="65"/>
      <c r="AF417" s="65"/>
      <c r="AG417" s="65"/>
      <c r="AH417" s="65"/>
      <c r="AI417" s="65"/>
      <c r="AJ417" s="65"/>
      <c r="AK417" s="65"/>
      <c r="AL417" s="65"/>
      <c r="AM417" s="65"/>
      <c r="AN417" s="65"/>
      <c r="AO417" s="65"/>
      <c r="AP417" s="65"/>
      <c r="AQ417" s="65"/>
      <c r="AR417" s="65"/>
      <c r="AS417" s="68"/>
      <c r="AT417" s="69"/>
    </row>
    <row r="418">
      <c r="A418" s="70"/>
      <c r="B418" s="70"/>
      <c r="C418" s="70"/>
      <c r="D418" s="70"/>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c r="AD418" s="65"/>
      <c r="AE418" s="65"/>
      <c r="AF418" s="65"/>
      <c r="AG418" s="65"/>
      <c r="AH418" s="65"/>
      <c r="AI418" s="65"/>
      <c r="AJ418" s="65"/>
      <c r="AK418" s="65"/>
      <c r="AL418" s="65"/>
      <c r="AM418" s="65"/>
      <c r="AN418" s="65"/>
      <c r="AO418" s="65"/>
      <c r="AP418" s="65"/>
      <c r="AQ418" s="65"/>
      <c r="AR418" s="65"/>
      <c r="AS418" s="68"/>
      <c r="AT418" s="69"/>
    </row>
    <row r="419">
      <c r="A419" s="70"/>
      <c r="B419" s="70"/>
      <c r="C419" s="70"/>
      <c r="D419" s="70"/>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c r="AD419" s="65"/>
      <c r="AE419" s="65"/>
      <c r="AF419" s="65"/>
      <c r="AG419" s="65"/>
      <c r="AH419" s="65"/>
      <c r="AI419" s="65"/>
      <c r="AJ419" s="65"/>
      <c r="AK419" s="65"/>
      <c r="AL419" s="65"/>
      <c r="AM419" s="65"/>
      <c r="AN419" s="65"/>
      <c r="AO419" s="65"/>
      <c r="AP419" s="65"/>
      <c r="AQ419" s="65"/>
      <c r="AR419" s="65"/>
      <c r="AS419" s="68"/>
      <c r="AT419" s="69"/>
    </row>
    <row r="420">
      <c r="A420" s="70"/>
      <c r="B420" s="70"/>
      <c r="C420" s="70"/>
      <c r="D420" s="70"/>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c r="AD420" s="65"/>
      <c r="AE420" s="65"/>
      <c r="AF420" s="65"/>
      <c r="AG420" s="65"/>
      <c r="AH420" s="65"/>
      <c r="AI420" s="65"/>
      <c r="AJ420" s="65"/>
      <c r="AK420" s="65"/>
      <c r="AL420" s="65"/>
      <c r="AM420" s="65"/>
      <c r="AN420" s="65"/>
      <c r="AO420" s="65"/>
      <c r="AP420" s="65"/>
      <c r="AQ420" s="65"/>
      <c r="AR420" s="65"/>
      <c r="AS420" s="68"/>
      <c r="AT420" s="69"/>
    </row>
    <row r="421">
      <c r="A421" s="70"/>
      <c r="B421" s="70"/>
      <c r="C421" s="70"/>
      <c r="D421" s="70"/>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c r="AD421" s="65"/>
      <c r="AE421" s="65"/>
      <c r="AF421" s="65"/>
      <c r="AG421" s="65"/>
      <c r="AH421" s="65"/>
      <c r="AI421" s="65"/>
      <c r="AJ421" s="65"/>
      <c r="AK421" s="65"/>
      <c r="AL421" s="65"/>
      <c r="AM421" s="65"/>
      <c r="AN421" s="65"/>
      <c r="AO421" s="65"/>
      <c r="AP421" s="65"/>
      <c r="AQ421" s="65"/>
      <c r="AR421" s="65"/>
      <c r="AS421" s="68"/>
      <c r="AT421" s="69"/>
    </row>
    <row r="422">
      <c r="A422" s="70"/>
      <c r="B422" s="70"/>
      <c r="C422" s="70"/>
      <c r="D422" s="70"/>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c r="AD422" s="65"/>
      <c r="AE422" s="65"/>
      <c r="AF422" s="65"/>
      <c r="AG422" s="65"/>
      <c r="AH422" s="65"/>
      <c r="AI422" s="65"/>
      <c r="AJ422" s="65"/>
      <c r="AK422" s="65"/>
      <c r="AL422" s="65"/>
      <c r="AM422" s="65"/>
      <c r="AN422" s="65"/>
      <c r="AO422" s="65"/>
      <c r="AP422" s="65"/>
      <c r="AQ422" s="65"/>
      <c r="AR422" s="65"/>
      <c r="AS422" s="68"/>
      <c r="AT422" s="69"/>
    </row>
    <row r="423">
      <c r="A423" s="70"/>
      <c r="B423" s="70"/>
      <c r="C423" s="70"/>
      <c r="D423" s="70"/>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c r="AD423" s="65"/>
      <c r="AE423" s="65"/>
      <c r="AF423" s="65"/>
      <c r="AG423" s="65"/>
      <c r="AH423" s="65"/>
      <c r="AI423" s="65"/>
      <c r="AJ423" s="65"/>
      <c r="AK423" s="65"/>
      <c r="AL423" s="65"/>
      <c r="AM423" s="65"/>
      <c r="AN423" s="65"/>
      <c r="AO423" s="65"/>
      <c r="AP423" s="65"/>
      <c r="AQ423" s="65"/>
      <c r="AR423" s="65"/>
      <c r="AS423" s="68"/>
      <c r="AT423" s="69"/>
    </row>
    <row r="424">
      <c r="A424" s="70"/>
      <c r="B424" s="70"/>
      <c r="C424" s="70"/>
      <c r="D424" s="70"/>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c r="AD424" s="65"/>
      <c r="AE424" s="65"/>
      <c r="AF424" s="65"/>
      <c r="AG424" s="65"/>
      <c r="AH424" s="65"/>
      <c r="AI424" s="65"/>
      <c r="AJ424" s="65"/>
      <c r="AK424" s="65"/>
      <c r="AL424" s="65"/>
      <c r="AM424" s="65"/>
      <c r="AN424" s="65"/>
      <c r="AO424" s="65"/>
      <c r="AP424" s="65"/>
      <c r="AQ424" s="65"/>
      <c r="AR424" s="65"/>
      <c r="AS424" s="68"/>
      <c r="AT424" s="69"/>
    </row>
    <row r="425">
      <c r="A425" s="70"/>
      <c r="B425" s="70"/>
      <c r="C425" s="70"/>
      <c r="D425" s="70"/>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c r="AD425" s="65"/>
      <c r="AE425" s="65"/>
      <c r="AF425" s="65"/>
      <c r="AG425" s="65"/>
      <c r="AH425" s="65"/>
      <c r="AI425" s="65"/>
      <c r="AJ425" s="65"/>
      <c r="AK425" s="65"/>
      <c r="AL425" s="65"/>
      <c r="AM425" s="65"/>
      <c r="AN425" s="65"/>
      <c r="AO425" s="65"/>
      <c r="AP425" s="65"/>
      <c r="AQ425" s="65"/>
      <c r="AR425" s="65"/>
      <c r="AS425" s="68"/>
      <c r="AT425" s="69"/>
    </row>
    <row r="426">
      <c r="A426" s="70"/>
      <c r="B426" s="70"/>
      <c r="C426" s="70"/>
      <c r="D426" s="70"/>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c r="AD426" s="65"/>
      <c r="AE426" s="65"/>
      <c r="AF426" s="65"/>
      <c r="AG426" s="65"/>
      <c r="AH426" s="65"/>
      <c r="AI426" s="65"/>
      <c r="AJ426" s="65"/>
      <c r="AK426" s="65"/>
      <c r="AL426" s="65"/>
      <c r="AM426" s="65"/>
      <c r="AN426" s="65"/>
      <c r="AO426" s="65"/>
      <c r="AP426" s="65"/>
      <c r="AQ426" s="65"/>
      <c r="AR426" s="65"/>
      <c r="AS426" s="68"/>
      <c r="AT426" s="69"/>
    </row>
    <row r="427">
      <c r="A427" s="70"/>
      <c r="B427" s="70"/>
      <c r="C427" s="70"/>
      <c r="D427" s="70"/>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c r="AD427" s="65"/>
      <c r="AE427" s="65"/>
      <c r="AF427" s="65"/>
      <c r="AG427" s="65"/>
      <c r="AH427" s="65"/>
      <c r="AI427" s="65"/>
      <c r="AJ427" s="65"/>
      <c r="AK427" s="65"/>
      <c r="AL427" s="65"/>
      <c r="AM427" s="65"/>
      <c r="AN427" s="65"/>
      <c r="AO427" s="65"/>
      <c r="AP427" s="65"/>
      <c r="AQ427" s="65"/>
      <c r="AR427" s="65"/>
      <c r="AS427" s="68"/>
      <c r="AT427" s="69"/>
    </row>
    <row r="428">
      <c r="A428" s="70"/>
      <c r="B428" s="70"/>
      <c r="C428" s="70"/>
      <c r="D428" s="70"/>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c r="AD428" s="65"/>
      <c r="AE428" s="65"/>
      <c r="AF428" s="65"/>
      <c r="AG428" s="65"/>
      <c r="AH428" s="65"/>
      <c r="AI428" s="65"/>
      <c r="AJ428" s="65"/>
      <c r="AK428" s="65"/>
      <c r="AL428" s="65"/>
      <c r="AM428" s="65"/>
      <c r="AN428" s="65"/>
      <c r="AO428" s="65"/>
      <c r="AP428" s="65"/>
      <c r="AQ428" s="65"/>
      <c r="AR428" s="65"/>
      <c r="AS428" s="68"/>
      <c r="AT428" s="69"/>
    </row>
    <row r="429">
      <c r="A429" s="70"/>
      <c r="B429" s="70"/>
      <c r="C429" s="70"/>
      <c r="D429" s="70"/>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c r="AD429" s="65"/>
      <c r="AE429" s="65"/>
      <c r="AF429" s="65"/>
      <c r="AG429" s="65"/>
      <c r="AH429" s="65"/>
      <c r="AI429" s="65"/>
      <c r="AJ429" s="65"/>
      <c r="AK429" s="65"/>
      <c r="AL429" s="65"/>
      <c r="AM429" s="65"/>
      <c r="AN429" s="65"/>
      <c r="AO429" s="65"/>
      <c r="AP429" s="65"/>
      <c r="AQ429" s="65"/>
      <c r="AR429" s="65"/>
      <c r="AS429" s="68"/>
      <c r="AT429" s="69"/>
    </row>
    <row r="430">
      <c r="A430" s="70"/>
      <c r="B430" s="70"/>
      <c r="C430" s="70"/>
      <c r="D430" s="70"/>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c r="AD430" s="65"/>
      <c r="AE430" s="65"/>
      <c r="AF430" s="65"/>
      <c r="AG430" s="65"/>
      <c r="AH430" s="65"/>
      <c r="AI430" s="65"/>
      <c r="AJ430" s="65"/>
      <c r="AK430" s="65"/>
      <c r="AL430" s="65"/>
      <c r="AM430" s="65"/>
      <c r="AN430" s="65"/>
      <c r="AO430" s="65"/>
      <c r="AP430" s="65"/>
      <c r="AQ430" s="65"/>
      <c r="AR430" s="65"/>
      <c r="AS430" s="68"/>
      <c r="AT430" s="69"/>
    </row>
    <row r="431">
      <c r="A431" s="70"/>
      <c r="B431" s="70"/>
      <c r="C431" s="70"/>
      <c r="D431" s="70"/>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c r="AD431" s="65"/>
      <c r="AE431" s="65"/>
      <c r="AF431" s="65"/>
      <c r="AG431" s="65"/>
      <c r="AH431" s="65"/>
      <c r="AI431" s="65"/>
      <c r="AJ431" s="65"/>
      <c r="AK431" s="65"/>
      <c r="AL431" s="65"/>
      <c r="AM431" s="65"/>
      <c r="AN431" s="65"/>
      <c r="AO431" s="65"/>
      <c r="AP431" s="65"/>
      <c r="AQ431" s="65"/>
      <c r="AR431" s="65"/>
      <c r="AS431" s="68"/>
      <c r="AT431" s="69"/>
    </row>
    <row r="432">
      <c r="A432" s="70"/>
      <c r="B432" s="70"/>
      <c r="C432" s="70"/>
      <c r="D432" s="70"/>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c r="AD432" s="65"/>
      <c r="AE432" s="65"/>
      <c r="AF432" s="65"/>
      <c r="AG432" s="65"/>
      <c r="AH432" s="65"/>
      <c r="AI432" s="65"/>
      <c r="AJ432" s="65"/>
      <c r="AK432" s="65"/>
      <c r="AL432" s="65"/>
      <c r="AM432" s="65"/>
      <c r="AN432" s="65"/>
      <c r="AO432" s="65"/>
      <c r="AP432" s="65"/>
      <c r="AQ432" s="65"/>
      <c r="AR432" s="65"/>
      <c r="AS432" s="68"/>
      <c r="AT432" s="69"/>
    </row>
    <row r="433">
      <c r="A433" s="70"/>
      <c r="B433" s="70"/>
      <c r="C433" s="70"/>
      <c r="D433" s="70"/>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c r="AD433" s="65"/>
      <c r="AE433" s="65"/>
      <c r="AF433" s="65"/>
      <c r="AG433" s="65"/>
      <c r="AH433" s="65"/>
      <c r="AI433" s="65"/>
      <c r="AJ433" s="65"/>
      <c r="AK433" s="65"/>
      <c r="AL433" s="65"/>
      <c r="AM433" s="65"/>
      <c r="AN433" s="65"/>
      <c r="AO433" s="65"/>
      <c r="AP433" s="65"/>
      <c r="AQ433" s="65"/>
      <c r="AR433" s="65"/>
      <c r="AS433" s="68"/>
      <c r="AT433" s="69"/>
    </row>
    <row r="434">
      <c r="A434" s="70"/>
      <c r="B434" s="70"/>
      <c r="C434" s="70"/>
      <c r="D434" s="70"/>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c r="AD434" s="65"/>
      <c r="AE434" s="65"/>
      <c r="AF434" s="65"/>
      <c r="AG434" s="65"/>
      <c r="AH434" s="65"/>
      <c r="AI434" s="65"/>
      <c r="AJ434" s="65"/>
      <c r="AK434" s="65"/>
      <c r="AL434" s="65"/>
      <c r="AM434" s="65"/>
      <c r="AN434" s="65"/>
      <c r="AO434" s="65"/>
      <c r="AP434" s="65"/>
      <c r="AQ434" s="65"/>
      <c r="AR434" s="65"/>
      <c r="AS434" s="68"/>
      <c r="AT434" s="69"/>
    </row>
    <row r="435">
      <c r="A435" s="70"/>
      <c r="B435" s="70"/>
      <c r="C435" s="70"/>
      <c r="D435" s="70"/>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c r="AD435" s="65"/>
      <c r="AE435" s="65"/>
      <c r="AF435" s="65"/>
      <c r="AG435" s="65"/>
      <c r="AH435" s="65"/>
      <c r="AI435" s="65"/>
      <c r="AJ435" s="65"/>
      <c r="AK435" s="65"/>
      <c r="AL435" s="65"/>
      <c r="AM435" s="65"/>
      <c r="AN435" s="65"/>
      <c r="AO435" s="65"/>
      <c r="AP435" s="65"/>
      <c r="AQ435" s="65"/>
      <c r="AR435" s="65"/>
      <c r="AS435" s="68"/>
      <c r="AT435" s="69"/>
    </row>
    <row r="436">
      <c r="A436" s="70"/>
      <c r="B436" s="70"/>
      <c r="C436" s="70"/>
      <c r="D436" s="70"/>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c r="AD436" s="65"/>
      <c r="AE436" s="65"/>
      <c r="AF436" s="65"/>
      <c r="AG436" s="65"/>
      <c r="AH436" s="65"/>
      <c r="AI436" s="65"/>
      <c r="AJ436" s="65"/>
      <c r="AK436" s="65"/>
      <c r="AL436" s="65"/>
      <c r="AM436" s="65"/>
      <c r="AN436" s="65"/>
      <c r="AO436" s="65"/>
      <c r="AP436" s="65"/>
      <c r="AQ436" s="65"/>
      <c r="AR436" s="65"/>
      <c r="AS436" s="68"/>
      <c r="AT436" s="69"/>
    </row>
    <row r="437">
      <c r="A437" s="70"/>
      <c r="B437" s="70"/>
      <c r="C437" s="70"/>
      <c r="D437" s="70"/>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c r="AD437" s="65"/>
      <c r="AE437" s="65"/>
      <c r="AF437" s="65"/>
      <c r="AG437" s="65"/>
      <c r="AH437" s="65"/>
      <c r="AI437" s="65"/>
      <c r="AJ437" s="65"/>
      <c r="AK437" s="65"/>
      <c r="AL437" s="65"/>
      <c r="AM437" s="65"/>
      <c r="AN437" s="65"/>
      <c r="AO437" s="65"/>
      <c r="AP437" s="65"/>
      <c r="AQ437" s="65"/>
      <c r="AR437" s="65"/>
      <c r="AS437" s="68"/>
      <c r="AT437" s="69"/>
    </row>
    <row r="438">
      <c r="A438" s="70"/>
      <c r="B438" s="70"/>
      <c r="C438" s="70"/>
      <c r="D438" s="70"/>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c r="AD438" s="65"/>
      <c r="AE438" s="65"/>
      <c r="AF438" s="65"/>
      <c r="AG438" s="65"/>
      <c r="AH438" s="65"/>
      <c r="AI438" s="65"/>
      <c r="AJ438" s="65"/>
      <c r="AK438" s="65"/>
      <c r="AL438" s="65"/>
      <c r="AM438" s="65"/>
      <c r="AN438" s="65"/>
      <c r="AO438" s="65"/>
      <c r="AP438" s="65"/>
      <c r="AQ438" s="65"/>
      <c r="AR438" s="65"/>
      <c r="AS438" s="68"/>
      <c r="AT438" s="69"/>
    </row>
    <row r="439">
      <c r="A439" s="70"/>
      <c r="B439" s="70"/>
      <c r="C439" s="70"/>
      <c r="D439" s="70"/>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c r="AD439" s="65"/>
      <c r="AE439" s="65"/>
      <c r="AF439" s="65"/>
      <c r="AG439" s="65"/>
      <c r="AH439" s="65"/>
      <c r="AI439" s="65"/>
      <c r="AJ439" s="65"/>
      <c r="AK439" s="65"/>
      <c r="AL439" s="65"/>
      <c r="AM439" s="65"/>
      <c r="AN439" s="65"/>
      <c r="AO439" s="65"/>
      <c r="AP439" s="65"/>
      <c r="AQ439" s="65"/>
      <c r="AR439" s="65"/>
      <c r="AS439" s="68"/>
      <c r="AT439" s="69"/>
    </row>
    <row r="440">
      <c r="A440" s="70"/>
      <c r="B440" s="70"/>
      <c r="C440" s="70"/>
      <c r="D440" s="70"/>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c r="AD440" s="65"/>
      <c r="AE440" s="65"/>
      <c r="AF440" s="65"/>
      <c r="AG440" s="65"/>
      <c r="AH440" s="65"/>
      <c r="AI440" s="65"/>
      <c r="AJ440" s="65"/>
      <c r="AK440" s="65"/>
      <c r="AL440" s="65"/>
      <c r="AM440" s="65"/>
      <c r="AN440" s="65"/>
      <c r="AO440" s="65"/>
      <c r="AP440" s="65"/>
      <c r="AQ440" s="65"/>
      <c r="AR440" s="65"/>
      <c r="AS440" s="68"/>
      <c r="AT440" s="69"/>
    </row>
    <row r="441">
      <c r="A441" s="70"/>
      <c r="B441" s="70"/>
      <c r="C441" s="70"/>
      <c r="D441" s="70"/>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c r="AD441" s="65"/>
      <c r="AE441" s="65"/>
      <c r="AF441" s="65"/>
      <c r="AG441" s="65"/>
      <c r="AH441" s="65"/>
      <c r="AI441" s="65"/>
      <c r="AJ441" s="65"/>
      <c r="AK441" s="65"/>
      <c r="AL441" s="65"/>
      <c r="AM441" s="65"/>
      <c r="AN441" s="65"/>
      <c r="AO441" s="65"/>
      <c r="AP441" s="65"/>
      <c r="AQ441" s="65"/>
      <c r="AR441" s="65"/>
      <c r="AS441" s="68"/>
      <c r="AT441" s="69"/>
    </row>
    <row r="442">
      <c r="A442" s="70"/>
      <c r="B442" s="70"/>
      <c r="C442" s="70"/>
      <c r="D442" s="70"/>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c r="AD442" s="65"/>
      <c r="AE442" s="65"/>
      <c r="AF442" s="65"/>
      <c r="AG442" s="65"/>
      <c r="AH442" s="65"/>
      <c r="AI442" s="65"/>
      <c r="AJ442" s="65"/>
      <c r="AK442" s="65"/>
      <c r="AL442" s="65"/>
      <c r="AM442" s="65"/>
      <c r="AN442" s="65"/>
      <c r="AO442" s="65"/>
      <c r="AP442" s="65"/>
      <c r="AQ442" s="65"/>
      <c r="AR442" s="65"/>
      <c r="AS442" s="68"/>
      <c r="AT442" s="69"/>
    </row>
    <row r="443">
      <c r="A443" s="70"/>
      <c r="B443" s="70"/>
      <c r="C443" s="70"/>
      <c r="D443" s="70"/>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c r="AD443" s="65"/>
      <c r="AE443" s="65"/>
      <c r="AF443" s="65"/>
      <c r="AG443" s="65"/>
      <c r="AH443" s="65"/>
      <c r="AI443" s="65"/>
      <c r="AJ443" s="65"/>
      <c r="AK443" s="65"/>
      <c r="AL443" s="65"/>
      <c r="AM443" s="65"/>
      <c r="AN443" s="65"/>
      <c r="AO443" s="65"/>
      <c r="AP443" s="65"/>
      <c r="AQ443" s="65"/>
      <c r="AR443" s="65"/>
      <c r="AS443" s="68"/>
      <c r="AT443" s="69"/>
    </row>
    <row r="444">
      <c r="A444" s="70"/>
      <c r="B444" s="70"/>
      <c r="C444" s="70"/>
      <c r="D444" s="70"/>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c r="AD444" s="65"/>
      <c r="AE444" s="65"/>
      <c r="AF444" s="65"/>
      <c r="AG444" s="65"/>
      <c r="AH444" s="65"/>
      <c r="AI444" s="65"/>
      <c r="AJ444" s="65"/>
      <c r="AK444" s="65"/>
      <c r="AL444" s="65"/>
      <c r="AM444" s="65"/>
      <c r="AN444" s="65"/>
      <c r="AO444" s="65"/>
      <c r="AP444" s="65"/>
      <c r="AQ444" s="65"/>
      <c r="AR444" s="65"/>
      <c r="AS444" s="68"/>
      <c r="AT444" s="69"/>
    </row>
    <row r="445">
      <c r="A445" s="70"/>
      <c r="B445" s="70"/>
      <c r="C445" s="70"/>
      <c r="D445" s="70"/>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c r="AD445" s="65"/>
      <c r="AE445" s="65"/>
      <c r="AF445" s="65"/>
      <c r="AG445" s="65"/>
      <c r="AH445" s="65"/>
      <c r="AI445" s="65"/>
      <c r="AJ445" s="65"/>
      <c r="AK445" s="65"/>
      <c r="AL445" s="65"/>
      <c r="AM445" s="65"/>
      <c r="AN445" s="65"/>
      <c r="AO445" s="65"/>
      <c r="AP445" s="65"/>
      <c r="AQ445" s="65"/>
      <c r="AR445" s="65"/>
      <c r="AS445" s="68"/>
      <c r="AT445" s="69"/>
    </row>
    <row r="446">
      <c r="A446" s="70"/>
      <c r="B446" s="70"/>
      <c r="C446" s="70"/>
      <c r="D446" s="70"/>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c r="AD446" s="65"/>
      <c r="AE446" s="65"/>
      <c r="AF446" s="65"/>
      <c r="AG446" s="65"/>
      <c r="AH446" s="65"/>
      <c r="AI446" s="65"/>
      <c r="AJ446" s="65"/>
      <c r="AK446" s="65"/>
      <c r="AL446" s="65"/>
      <c r="AM446" s="65"/>
      <c r="AN446" s="65"/>
      <c r="AO446" s="65"/>
      <c r="AP446" s="65"/>
      <c r="AQ446" s="65"/>
      <c r="AR446" s="65"/>
      <c r="AS446" s="68"/>
      <c r="AT446" s="69"/>
    </row>
    <row r="447">
      <c r="A447" s="70"/>
      <c r="B447" s="70"/>
      <c r="C447" s="70"/>
      <c r="D447" s="70"/>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c r="AD447" s="65"/>
      <c r="AE447" s="65"/>
      <c r="AF447" s="65"/>
      <c r="AG447" s="65"/>
      <c r="AH447" s="65"/>
      <c r="AI447" s="65"/>
      <c r="AJ447" s="65"/>
      <c r="AK447" s="65"/>
      <c r="AL447" s="65"/>
      <c r="AM447" s="65"/>
      <c r="AN447" s="65"/>
      <c r="AO447" s="65"/>
      <c r="AP447" s="65"/>
      <c r="AQ447" s="65"/>
      <c r="AR447" s="65"/>
      <c r="AS447" s="68"/>
      <c r="AT447" s="69"/>
    </row>
    <row r="448">
      <c r="A448" s="70"/>
      <c r="B448" s="70"/>
      <c r="C448" s="70"/>
      <c r="D448" s="70"/>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c r="AD448" s="65"/>
      <c r="AE448" s="65"/>
      <c r="AF448" s="65"/>
      <c r="AG448" s="65"/>
      <c r="AH448" s="65"/>
      <c r="AI448" s="65"/>
      <c r="AJ448" s="65"/>
      <c r="AK448" s="65"/>
      <c r="AL448" s="65"/>
      <c r="AM448" s="65"/>
      <c r="AN448" s="65"/>
      <c r="AO448" s="65"/>
      <c r="AP448" s="65"/>
      <c r="AQ448" s="65"/>
      <c r="AR448" s="65"/>
      <c r="AS448" s="68"/>
      <c r="AT448" s="69"/>
    </row>
    <row r="449">
      <c r="A449" s="70"/>
      <c r="B449" s="70"/>
      <c r="C449" s="70"/>
      <c r="D449" s="70"/>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c r="AD449" s="65"/>
      <c r="AE449" s="65"/>
      <c r="AF449" s="65"/>
      <c r="AG449" s="65"/>
      <c r="AH449" s="65"/>
      <c r="AI449" s="65"/>
      <c r="AJ449" s="65"/>
      <c r="AK449" s="65"/>
      <c r="AL449" s="65"/>
      <c r="AM449" s="65"/>
      <c r="AN449" s="65"/>
      <c r="AO449" s="65"/>
      <c r="AP449" s="65"/>
      <c r="AQ449" s="65"/>
      <c r="AR449" s="65"/>
      <c r="AS449" s="68"/>
      <c r="AT449" s="69"/>
    </row>
    <row r="450">
      <c r="A450" s="70"/>
      <c r="B450" s="70"/>
      <c r="C450" s="70"/>
      <c r="D450" s="70"/>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c r="AD450" s="65"/>
      <c r="AE450" s="65"/>
      <c r="AF450" s="65"/>
      <c r="AG450" s="65"/>
      <c r="AH450" s="65"/>
      <c r="AI450" s="65"/>
      <c r="AJ450" s="65"/>
      <c r="AK450" s="65"/>
      <c r="AL450" s="65"/>
      <c r="AM450" s="65"/>
      <c r="AN450" s="65"/>
      <c r="AO450" s="65"/>
      <c r="AP450" s="65"/>
      <c r="AQ450" s="65"/>
      <c r="AR450" s="65"/>
      <c r="AS450" s="68"/>
      <c r="AT450" s="69"/>
    </row>
    <row r="451">
      <c r="A451" s="70"/>
      <c r="B451" s="70"/>
      <c r="C451" s="70"/>
      <c r="D451" s="70"/>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c r="AD451" s="65"/>
      <c r="AE451" s="65"/>
      <c r="AF451" s="65"/>
      <c r="AG451" s="65"/>
      <c r="AH451" s="65"/>
      <c r="AI451" s="65"/>
      <c r="AJ451" s="65"/>
      <c r="AK451" s="65"/>
      <c r="AL451" s="65"/>
      <c r="AM451" s="65"/>
      <c r="AN451" s="65"/>
      <c r="AO451" s="65"/>
      <c r="AP451" s="65"/>
      <c r="AQ451" s="65"/>
      <c r="AR451" s="65"/>
      <c r="AS451" s="68"/>
      <c r="AT451" s="69"/>
    </row>
    <row r="452">
      <c r="A452" s="70"/>
      <c r="B452" s="70"/>
      <c r="C452" s="70"/>
      <c r="D452" s="70"/>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c r="AD452" s="65"/>
      <c r="AE452" s="65"/>
      <c r="AF452" s="65"/>
      <c r="AG452" s="65"/>
      <c r="AH452" s="65"/>
      <c r="AI452" s="65"/>
      <c r="AJ452" s="65"/>
      <c r="AK452" s="65"/>
      <c r="AL452" s="65"/>
      <c r="AM452" s="65"/>
      <c r="AN452" s="65"/>
      <c r="AO452" s="65"/>
      <c r="AP452" s="65"/>
      <c r="AQ452" s="65"/>
      <c r="AR452" s="65"/>
      <c r="AS452" s="68"/>
      <c r="AT452" s="69"/>
    </row>
    <row r="453">
      <c r="A453" s="70"/>
      <c r="B453" s="70"/>
      <c r="C453" s="70"/>
      <c r="D453" s="70"/>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c r="AD453" s="65"/>
      <c r="AE453" s="65"/>
      <c r="AF453" s="65"/>
      <c r="AG453" s="65"/>
      <c r="AH453" s="65"/>
      <c r="AI453" s="65"/>
      <c r="AJ453" s="65"/>
      <c r="AK453" s="65"/>
      <c r="AL453" s="65"/>
      <c r="AM453" s="65"/>
      <c r="AN453" s="65"/>
      <c r="AO453" s="65"/>
      <c r="AP453" s="65"/>
      <c r="AQ453" s="65"/>
      <c r="AR453" s="65"/>
      <c r="AS453" s="68"/>
      <c r="AT453" s="69"/>
    </row>
    <row r="454">
      <c r="A454" s="70"/>
      <c r="B454" s="70"/>
      <c r="C454" s="70"/>
      <c r="D454" s="70"/>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c r="AD454" s="65"/>
      <c r="AE454" s="65"/>
      <c r="AF454" s="65"/>
      <c r="AG454" s="65"/>
      <c r="AH454" s="65"/>
      <c r="AI454" s="65"/>
      <c r="AJ454" s="65"/>
      <c r="AK454" s="65"/>
      <c r="AL454" s="65"/>
      <c r="AM454" s="65"/>
      <c r="AN454" s="65"/>
      <c r="AO454" s="65"/>
      <c r="AP454" s="65"/>
      <c r="AQ454" s="65"/>
      <c r="AR454" s="65"/>
      <c r="AS454" s="68"/>
      <c r="AT454" s="69"/>
    </row>
    <row r="455">
      <c r="A455" s="70"/>
      <c r="B455" s="70"/>
      <c r="C455" s="70"/>
      <c r="D455" s="70"/>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c r="AD455" s="65"/>
      <c r="AE455" s="65"/>
      <c r="AF455" s="65"/>
      <c r="AG455" s="65"/>
      <c r="AH455" s="65"/>
      <c r="AI455" s="65"/>
      <c r="AJ455" s="65"/>
      <c r="AK455" s="65"/>
      <c r="AL455" s="65"/>
      <c r="AM455" s="65"/>
      <c r="AN455" s="65"/>
      <c r="AO455" s="65"/>
      <c r="AP455" s="65"/>
      <c r="AQ455" s="65"/>
      <c r="AR455" s="65"/>
      <c r="AS455" s="68"/>
      <c r="AT455" s="69"/>
    </row>
    <row r="456">
      <c r="A456" s="70"/>
      <c r="B456" s="70"/>
      <c r="C456" s="70"/>
      <c r="D456" s="70"/>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c r="AD456" s="65"/>
      <c r="AE456" s="65"/>
      <c r="AF456" s="65"/>
      <c r="AG456" s="65"/>
      <c r="AH456" s="65"/>
      <c r="AI456" s="65"/>
      <c r="AJ456" s="65"/>
      <c r="AK456" s="65"/>
      <c r="AL456" s="65"/>
      <c r="AM456" s="65"/>
      <c r="AN456" s="65"/>
      <c r="AO456" s="65"/>
      <c r="AP456" s="65"/>
      <c r="AQ456" s="65"/>
      <c r="AR456" s="65"/>
      <c r="AS456" s="68"/>
      <c r="AT456" s="69"/>
    </row>
    <row r="457">
      <c r="A457" s="70"/>
      <c r="B457" s="70"/>
      <c r="C457" s="70"/>
      <c r="D457" s="70"/>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c r="AD457" s="65"/>
      <c r="AE457" s="65"/>
      <c r="AF457" s="65"/>
      <c r="AG457" s="65"/>
      <c r="AH457" s="65"/>
      <c r="AI457" s="65"/>
      <c r="AJ457" s="65"/>
      <c r="AK457" s="65"/>
      <c r="AL457" s="65"/>
      <c r="AM457" s="65"/>
      <c r="AN457" s="65"/>
      <c r="AO457" s="65"/>
      <c r="AP457" s="65"/>
      <c r="AQ457" s="65"/>
      <c r="AR457" s="65"/>
      <c r="AS457" s="68"/>
      <c r="AT457" s="69"/>
    </row>
    <row r="458">
      <c r="A458" s="70"/>
      <c r="B458" s="70"/>
      <c r="C458" s="70"/>
      <c r="D458" s="70"/>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c r="AD458" s="65"/>
      <c r="AE458" s="65"/>
      <c r="AF458" s="65"/>
      <c r="AG458" s="65"/>
      <c r="AH458" s="65"/>
      <c r="AI458" s="65"/>
      <c r="AJ458" s="65"/>
      <c r="AK458" s="65"/>
      <c r="AL458" s="65"/>
      <c r="AM458" s="65"/>
      <c r="AN458" s="65"/>
      <c r="AO458" s="65"/>
      <c r="AP458" s="65"/>
      <c r="AQ458" s="65"/>
      <c r="AR458" s="65"/>
      <c r="AS458" s="68"/>
      <c r="AT458" s="69"/>
    </row>
    <row r="459">
      <c r="A459" s="70"/>
      <c r="B459" s="70"/>
      <c r="C459" s="70"/>
      <c r="D459" s="70"/>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c r="AD459" s="65"/>
      <c r="AE459" s="65"/>
      <c r="AF459" s="65"/>
      <c r="AG459" s="65"/>
      <c r="AH459" s="65"/>
      <c r="AI459" s="65"/>
      <c r="AJ459" s="65"/>
      <c r="AK459" s="65"/>
      <c r="AL459" s="65"/>
      <c r="AM459" s="65"/>
      <c r="AN459" s="65"/>
      <c r="AO459" s="65"/>
      <c r="AP459" s="65"/>
      <c r="AQ459" s="65"/>
      <c r="AR459" s="65"/>
      <c r="AS459" s="68"/>
      <c r="AT459" s="69"/>
    </row>
    <row r="460">
      <c r="A460" s="70"/>
      <c r="B460" s="70"/>
      <c r="C460" s="70"/>
      <c r="D460" s="70"/>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c r="AD460" s="65"/>
      <c r="AE460" s="65"/>
      <c r="AF460" s="65"/>
      <c r="AG460" s="65"/>
      <c r="AH460" s="65"/>
      <c r="AI460" s="65"/>
      <c r="AJ460" s="65"/>
      <c r="AK460" s="65"/>
      <c r="AL460" s="65"/>
      <c r="AM460" s="65"/>
      <c r="AN460" s="65"/>
      <c r="AO460" s="65"/>
      <c r="AP460" s="65"/>
      <c r="AQ460" s="65"/>
      <c r="AR460" s="65"/>
      <c r="AS460" s="68"/>
      <c r="AT460" s="69"/>
    </row>
    <row r="461">
      <c r="A461" s="70"/>
      <c r="B461" s="70"/>
      <c r="C461" s="70"/>
      <c r="D461" s="70"/>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c r="AD461" s="65"/>
      <c r="AE461" s="65"/>
      <c r="AF461" s="65"/>
      <c r="AG461" s="65"/>
      <c r="AH461" s="65"/>
      <c r="AI461" s="65"/>
      <c r="AJ461" s="65"/>
      <c r="AK461" s="65"/>
      <c r="AL461" s="65"/>
      <c r="AM461" s="65"/>
      <c r="AN461" s="65"/>
      <c r="AO461" s="65"/>
      <c r="AP461" s="65"/>
      <c r="AQ461" s="65"/>
      <c r="AR461" s="65"/>
      <c r="AS461" s="68"/>
      <c r="AT461" s="69"/>
    </row>
    <row r="462">
      <c r="A462" s="70"/>
      <c r="B462" s="70"/>
      <c r="C462" s="70"/>
      <c r="D462" s="70"/>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c r="AD462" s="65"/>
      <c r="AE462" s="65"/>
      <c r="AF462" s="65"/>
      <c r="AG462" s="65"/>
      <c r="AH462" s="65"/>
      <c r="AI462" s="65"/>
      <c r="AJ462" s="65"/>
      <c r="AK462" s="65"/>
      <c r="AL462" s="65"/>
      <c r="AM462" s="65"/>
      <c r="AN462" s="65"/>
      <c r="AO462" s="65"/>
      <c r="AP462" s="65"/>
      <c r="AQ462" s="65"/>
      <c r="AR462" s="65"/>
      <c r="AS462" s="68"/>
      <c r="AT462" s="69"/>
    </row>
    <row r="463">
      <c r="A463" s="70"/>
      <c r="B463" s="70"/>
      <c r="C463" s="70"/>
      <c r="D463" s="70"/>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c r="AD463" s="65"/>
      <c r="AE463" s="65"/>
      <c r="AF463" s="65"/>
      <c r="AG463" s="65"/>
      <c r="AH463" s="65"/>
      <c r="AI463" s="65"/>
      <c r="AJ463" s="65"/>
      <c r="AK463" s="65"/>
      <c r="AL463" s="65"/>
      <c r="AM463" s="65"/>
      <c r="AN463" s="65"/>
      <c r="AO463" s="65"/>
      <c r="AP463" s="65"/>
      <c r="AQ463" s="65"/>
      <c r="AR463" s="65"/>
      <c r="AS463" s="68"/>
      <c r="AT463" s="69"/>
    </row>
    <row r="464">
      <c r="A464" s="70"/>
      <c r="B464" s="70"/>
      <c r="C464" s="70"/>
      <c r="D464" s="70"/>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c r="AD464" s="65"/>
      <c r="AE464" s="65"/>
      <c r="AF464" s="65"/>
      <c r="AG464" s="65"/>
      <c r="AH464" s="65"/>
      <c r="AI464" s="65"/>
      <c r="AJ464" s="65"/>
      <c r="AK464" s="65"/>
      <c r="AL464" s="65"/>
      <c r="AM464" s="65"/>
      <c r="AN464" s="65"/>
      <c r="AO464" s="65"/>
      <c r="AP464" s="65"/>
      <c r="AQ464" s="65"/>
      <c r="AR464" s="65"/>
      <c r="AS464" s="68"/>
      <c r="AT464" s="69"/>
    </row>
    <row r="465">
      <c r="A465" s="70"/>
      <c r="B465" s="70"/>
      <c r="C465" s="70"/>
      <c r="D465" s="70"/>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c r="AD465" s="65"/>
      <c r="AE465" s="65"/>
      <c r="AF465" s="65"/>
      <c r="AG465" s="65"/>
      <c r="AH465" s="65"/>
      <c r="AI465" s="65"/>
      <c r="AJ465" s="65"/>
      <c r="AK465" s="65"/>
      <c r="AL465" s="65"/>
      <c r="AM465" s="65"/>
      <c r="AN465" s="65"/>
      <c r="AO465" s="65"/>
      <c r="AP465" s="65"/>
      <c r="AQ465" s="65"/>
      <c r="AR465" s="65"/>
      <c r="AS465" s="68"/>
      <c r="AT465" s="69"/>
    </row>
    <row r="466">
      <c r="A466" s="70"/>
      <c r="B466" s="70"/>
      <c r="C466" s="70"/>
      <c r="D466" s="70"/>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c r="AD466" s="65"/>
      <c r="AE466" s="65"/>
      <c r="AF466" s="65"/>
      <c r="AG466" s="65"/>
      <c r="AH466" s="65"/>
      <c r="AI466" s="65"/>
      <c r="AJ466" s="65"/>
      <c r="AK466" s="65"/>
      <c r="AL466" s="65"/>
      <c r="AM466" s="65"/>
      <c r="AN466" s="65"/>
      <c r="AO466" s="65"/>
      <c r="AP466" s="65"/>
      <c r="AQ466" s="65"/>
      <c r="AR466" s="65"/>
      <c r="AS466" s="68"/>
      <c r="AT466" s="69"/>
    </row>
    <row r="467">
      <c r="A467" s="70"/>
      <c r="B467" s="70"/>
      <c r="C467" s="70"/>
      <c r="D467" s="70"/>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c r="AD467" s="65"/>
      <c r="AE467" s="65"/>
      <c r="AF467" s="65"/>
      <c r="AG467" s="65"/>
      <c r="AH467" s="65"/>
      <c r="AI467" s="65"/>
      <c r="AJ467" s="65"/>
      <c r="AK467" s="65"/>
      <c r="AL467" s="65"/>
      <c r="AM467" s="65"/>
      <c r="AN467" s="65"/>
      <c r="AO467" s="65"/>
      <c r="AP467" s="65"/>
      <c r="AQ467" s="65"/>
      <c r="AR467" s="65"/>
      <c r="AS467" s="68"/>
      <c r="AT467" s="69"/>
    </row>
    <row r="468">
      <c r="A468" s="70"/>
      <c r="B468" s="70"/>
      <c r="C468" s="70"/>
      <c r="D468" s="70"/>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c r="AD468" s="65"/>
      <c r="AE468" s="65"/>
      <c r="AF468" s="65"/>
      <c r="AG468" s="65"/>
      <c r="AH468" s="65"/>
      <c r="AI468" s="65"/>
      <c r="AJ468" s="65"/>
      <c r="AK468" s="65"/>
      <c r="AL468" s="65"/>
      <c r="AM468" s="65"/>
      <c r="AN468" s="65"/>
      <c r="AO468" s="65"/>
      <c r="AP468" s="65"/>
      <c r="AQ468" s="65"/>
      <c r="AR468" s="65"/>
      <c r="AS468" s="68"/>
      <c r="AT468" s="69"/>
    </row>
    <row r="469">
      <c r="A469" s="70"/>
      <c r="B469" s="70"/>
      <c r="C469" s="70"/>
      <c r="D469" s="70"/>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c r="AD469" s="65"/>
      <c r="AE469" s="65"/>
      <c r="AF469" s="65"/>
      <c r="AG469" s="65"/>
      <c r="AH469" s="65"/>
      <c r="AI469" s="65"/>
      <c r="AJ469" s="65"/>
      <c r="AK469" s="65"/>
      <c r="AL469" s="65"/>
      <c r="AM469" s="65"/>
      <c r="AN469" s="65"/>
      <c r="AO469" s="65"/>
      <c r="AP469" s="65"/>
      <c r="AQ469" s="65"/>
      <c r="AR469" s="65"/>
      <c r="AS469" s="68"/>
      <c r="AT469" s="69"/>
    </row>
    <row r="470">
      <c r="A470" s="70"/>
      <c r="B470" s="70"/>
      <c r="C470" s="70"/>
      <c r="D470" s="70"/>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c r="AD470" s="65"/>
      <c r="AE470" s="65"/>
      <c r="AF470" s="65"/>
      <c r="AG470" s="65"/>
      <c r="AH470" s="65"/>
      <c r="AI470" s="65"/>
      <c r="AJ470" s="65"/>
      <c r="AK470" s="65"/>
      <c r="AL470" s="65"/>
      <c r="AM470" s="65"/>
      <c r="AN470" s="65"/>
      <c r="AO470" s="65"/>
      <c r="AP470" s="65"/>
      <c r="AQ470" s="65"/>
      <c r="AR470" s="65"/>
      <c r="AS470" s="68"/>
      <c r="AT470" s="69"/>
    </row>
    <row r="471">
      <c r="A471" s="70"/>
      <c r="B471" s="70"/>
      <c r="C471" s="70"/>
      <c r="D471" s="70"/>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c r="AD471" s="65"/>
      <c r="AE471" s="65"/>
      <c r="AF471" s="65"/>
      <c r="AG471" s="65"/>
      <c r="AH471" s="65"/>
      <c r="AI471" s="65"/>
      <c r="AJ471" s="65"/>
      <c r="AK471" s="65"/>
      <c r="AL471" s="65"/>
      <c r="AM471" s="65"/>
      <c r="AN471" s="65"/>
      <c r="AO471" s="65"/>
      <c r="AP471" s="65"/>
      <c r="AQ471" s="65"/>
      <c r="AR471" s="65"/>
      <c r="AS471" s="68"/>
      <c r="AT471" s="69"/>
    </row>
    <row r="472">
      <c r="A472" s="70"/>
      <c r="B472" s="70"/>
      <c r="C472" s="70"/>
      <c r="D472" s="70"/>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c r="AD472" s="65"/>
      <c r="AE472" s="65"/>
      <c r="AF472" s="65"/>
      <c r="AG472" s="65"/>
      <c r="AH472" s="65"/>
      <c r="AI472" s="65"/>
      <c r="AJ472" s="65"/>
      <c r="AK472" s="65"/>
      <c r="AL472" s="65"/>
      <c r="AM472" s="65"/>
      <c r="AN472" s="65"/>
      <c r="AO472" s="65"/>
      <c r="AP472" s="65"/>
      <c r="AQ472" s="65"/>
      <c r="AR472" s="65"/>
      <c r="AS472" s="68"/>
      <c r="AT472" s="69"/>
    </row>
    <row r="473">
      <c r="A473" s="70"/>
      <c r="B473" s="70"/>
      <c r="C473" s="70"/>
      <c r="D473" s="70"/>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c r="AD473" s="65"/>
      <c r="AE473" s="65"/>
      <c r="AF473" s="65"/>
      <c r="AG473" s="65"/>
      <c r="AH473" s="65"/>
      <c r="AI473" s="65"/>
      <c r="AJ473" s="65"/>
      <c r="AK473" s="65"/>
      <c r="AL473" s="65"/>
      <c r="AM473" s="65"/>
      <c r="AN473" s="65"/>
      <c r="AO473" s="65"/>
      <c r="AP473" s="65"/>
      <c r="AQ473" s="65"/>
      <c r="AR473" s="65"/>
      <c r="AS473" s="68"/>
      <c r="AT473" s="69"/>
    </row>
    <row r="474">
      <c r="A474" s="70"/>
      <c r="B474" s="70"/>
      <c r="C474" s="70"/>
      <c r="D474" s="70"/>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c r="AD474" s="65"/>
      <c r="AE474" s="65"/>
      <c r="AF474" s="65"/>
      <c r="AG474" s="65"/>
      <c r="AH474" s="65"/>
      <c r="AI474" s="65"/>
      <c r="AJ474" s="65"/>
      <c r="AK474" s="65"/>
      <c r="AL474" s="65"/>
      <c r="AM474" s="65"/>
      <c r="AN474" s="65"/>
      <c r="AO474" s="65"/>
      <c r="AP474" s="65"/>
      <c r="AQ474" s="65"/>
      <c r="AR474" s="65"/>
      <c r="AS474" s="68"/>
      <c r="AT474" s="69"/>
    </row>
    <row r="475">
      <c r="A475" s="70"/>
      <c r="B475" s="70"/>
      <c r="C475" s="70"/>
      <c r="D475" s="70"/>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c r="AD475" s="65"/>
      <c r="AE475" s="65"/>
      <c r="AF475" s="65"/>
      <c r="AG475" s="65"/>
      <c r="AH475" s="65"/>
      <c r="AI475" s="65"/>
      <c r="AJ475" s="65"/>
      <c r="AK475" s="65"/>
      <c r="AL475" s="65"/>
      <c r="AM475" s="65"/>
      <c r="AN475" s="65"/>
      <c r="AO475" s="65"/>
      <c r="AP475" s="65"/>
      <c r="AQ475" s="65"/>
      <c r="AR475" s="65"/>
      <c r="AS475" s="68"/>
      <c r="AT475" s="69"/>
    </row>
    <row r="476">
      <c r="A476" s="70"/>
      <c r="B476" s="70"/>
      <c r="C476" s="70"/>
      <c r="D476" s="70"/>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c r="AD476" s="65"/>
      <c r="AE476" s="65"/>
      <c r="AF476" s="65"/>
      <c r="AG476" s="65"/>
      <c r="AH476" s="65"/>
      <c r="AI476" s="65"/>
      <c r="AJ476" s="65"/>
      <c r="AK476" s="65"/>
      <c r="AL476" s="65"/>
      <c r="AM476" s="65"/>
      <c r="AN476" s="65"/>
      <c r="AO476" s="65"/>
      <c r="AP476" s="65"/>
      <c r="AQ476" s="65"/>
      <c r="AR476" s="65"/>
      <c r="AS476" s="68"/>
      <c r="AT476" s="69"/>
    </row>
    <row r="477">
      <c r="A477" s="70"/>
      <c r="B477" s="70"/>
      <c r="C477" s="70"/>
      <c r="D477" s="70"/>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c r="AD477" s="65"/>
      <c r="AE477" s="65"/>
      <c r="AF477" s="65"/>
      <c r="AG477" s="65"/>
      <c r="AH477" s="65"/>
      <c r="AI477" s="65"/>
      <c r="AJ477" s="65"/>
      <c r="AK477" s="65"/>
      <c r="AL477" s="65"/>
      <c r="AM477" s="65"/>
      <c r="AN477" s="65"/>
      <c r="AO477" s="65"/>
      <c r="AP477" s="65"/>
      <c r="AQ477" s="65"/>
      <c r="AR477" s="65"/>
      <c r="AS477" s="68"/>
      <c r="AT477" s="69"/>
    </row>
    <row r="478">
      <c r="A478" s="70"/>
      <c r="B478" s="70"/>
      <c r="C478" s="70"/>
      <c r="D478" s="70"/>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c r="AD478" s="65"/>
      <c r="AE478" s="65"/>
      <c r="AF478" s="65"/>
      <c r="AG478" s="65"/>
      <c r="AH478" s="65"/>
      <c r="AI478" s="65"/>
      <c r="AJ478" s="65"/>
      <c r="AK478" s="65"/>
      <c r="AL478" s="65"/>
      <c r="AM478" s="65"/>
      <c r="AN478" s="65"/>
      <c r="AO478" s="65"/>
      <c r="AP478" s="65"/>
      <c r="AQ478" s="65"/>
      <c r="AR478" s="65"/>
      <c r="AS478" s="68"/>
      <c r="AT478" s="69"/>
    </row>
    <row r="479">
      <c r="A479" s="70"/>
      <c r="B479" s="70"/>
      <c r="C479" s="70"/>
      <c r="D479" s="70"/>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c r="AD479" s="65"/>
      <c r="AE479" s="65"/>
      <c r="AF479" s="65"/>
      <c r="AG479" s="65"/>
      <c r="AH479" s="65"/>
      <c r="AI479" s="65"/>
      <c r="AJ479" s="65"/>
      <c r="AK479" s="65"/>
      <c r="AL479" s="65"/>
      <c r="AM479" s="65"/>
      <c r="AN479" s="65"/>
      <c r="AO479" s="65"/>
      <c r="AP479" s="65"/>
      <c r="AQ479" s="65"/>
      <c r="AR479" s="65"/>
      <c r="AS479" s="68"/>
      <c r="AT479" s="69"/>
    </row>
    <row r="480">
      <c r="A480" s="70"/>
      <c r="B480" s="70"/>
      <c r="C480" s="70"/>
      <c r="D480" s="70"/>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c r="AD480" s="65"/>
      <c r="AE480" s="65"/>
      <c r="AF480" s="65"/>
      <c r="AG480" s="65"/>
      <c r="AH480" s="65"/>
      <c r="AI480" s="65"/>
      <c r="AJ480" s="65"/>
      <c r="AK480" s="65"/>
      <c r="AL480" s="65"/>
      <c r="AM480" s="65"/>
      <c r="AN480" s="65"/>
      <c r="AO480" s="65"/>
      <c r="AP480" s="65"/>
      <c r="AQ480" s="65"/>
      <c r="AR480" s="65"/>
      <c r="AS480" s="68"/>
      <c r="AT480" s="69"/>
    </row>
    <row r="481">
      <c r="A481" s="70"/>
      <c r="B481" s="70"/>
      <c r="C481" s="70"/>
      <c r="D481" s="70"/>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c r="AD481" s="65"/>
      <c r="AE481" s="65"/>
      <c r="AF481" s="65"/>
      <c r="AG481" s="65"/>
      <c r="AH481" s="65"/>
      <c r="AI481" s="65"/>
      <c r="AJ481" s="65"/>
      <c r="AK481" s="65"/>
      <c r="AL481" s="65"/>
      <c r="AM481" s="65"/>
      <c r="AN481" s="65"/>
      <c r="AO481" s="65"/>
      <c r="AP481" s="65"/>
      <c r="AQ481" s="65"/>
      <c r="AR481" s="65"/>
      <c r="AS481" s="68"/>
      <c r="AT481" s="69"/>
    </row>
    <row r="482">
      <c r="A482" s="70"/>
      <c r="B482" s="70"/>
      <c r="C482" s="70"/>
      <c r="D482" s="70"/>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c r="AD482" s="65"/>
      <c r="AE482" s="65"/>
      <c r="AF482" s="65"/>
      <c r="AG482" s="65"/>
      <c r="AH482" s="65"/>
      <c r="AI482" s="65"/>
      <c r="AJ482" s="65"/>
      <c r="AK482" s="65"/>
      <c r="AL482" s="65"/>
      <c r="AM482" s="65"/>
      <c r="AN482" s="65"/>
      <c r="AO482" s="65"/>
      <c r="AP482" s="65"/>
      <c r="AQ482" s="65"/>
      <c r="AR482" s="65"/>
      <c r="AS482" s="68"/>
      <c r="AT482" s="69"/>
    </row>
    <row r="483">
      <c r="A483" s="70"/>
      <c r="B483" s="70"/>
      <c r="C483" s="70"/>
      <c r="D483" s="70"/>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c r="AD483" s="65"/>
      <c r="AE483" s="65"/>
      <c r="AF483" s="65"/>
      <c r="AG483" s="65"/>
      <c r="AH483" s="65"/>
      <c r="AI483" s="65"/>
      <c r="AJ483" s="65"/>
      <c r="AK483" s="65"/>
      <c r="AL483" s="65"/>
      <c r="AM483" s="65"/>
      <c r="AN483" s="65"/>
      <c r="AO483" s="65"/>
      <c r="AP483" s="65"/>
      <c r="AQ483" s="65"/>
      <c r="AR483" s="65"/>
      <c r="AS483" s="68"/>
      <c r="AT483" s="69"/>
    </row>
    <row r="484">
      <c r="A484" s="70"/>
      <c r="B484" s="70"/>
      <c r="C484" s="70"/>
      <c r="D484" s="70"/>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c r="AD484" s="65"/>
      <c r="AE484" s="65"/>
      <c r="AF484" s="65"/>
      <c r="AG484" s="65"/>
      <c r="AH484" s="65"/>
      <c r="AI484" s="65"/>
      <c r="AJ484" s="65"/>
      <c r="AK484" s="65"/>
      <c r="AL484" s="65"/>
      <c r="AM484" s="65"/>
      <c r="AN484" s="65"/>
      <c r="AO484" s="65"/>
      <c r="AP484" s="65"/>
      <c r="AQ484" s="65"/>
      <c r="AR484" s="65"/>
      <c r="AS484" s="68"/>
      <c r="AT484" s="69"/>
    </row>
    <row r="485">
      <c r="A485" s="70"/>
      <c r="B485" s="70"/>
      <c r="C485" s="70"/>
      <c r="D485" s="70"/>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c r="AD485" s="65"/>
      <c r="AE485" s="65"/>
      <c r="AF485" s="65"/>
      <c r="AG485" s="65"/>
      <c r="AH485" s="65"/>
      <c r="AI485" s="65"/>
      <c r="AJ485" s="65"/>
      <c r="AK485" s="65"/>
      <c r="AL485" s="65"/>
      <c r="AM485" s="65"/>
      <c r="AN485" s="65"/>
      <c r="AO485" s="65"/>
      <c r="AP485" s="65"/>
      <c r="AQ485" s="65"/>
      <c r="AR485" s="65"/>
      <c r="AS485" s="68"/>
      <c r="AT485" s="69"/>
    </row>
    <row r="486">
      <c r="A486" s="70"/>
      <c r="B486" s="70"/>
      <c r="C486" s="70"/>
      <c r="D486" s="70"/>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c r="AD486" s="65"/>
      <c r="AE486" s="65"/>
      <c r="AF486" s="65"/>
      <c r="AG486" s="65"/>
      <c r="AH486" s="65"/>
      <c r="AI486" s="65"/>
      <c r="AJ486" s="65"/>
      <c r="AK486" s="65"/>
      <c r="AL486" s="65"/>
      <c r="AM486" s="65"/>
      <c r="AN486" s="65"/>
      <c r="AO486" s="65"/>
      <c r="AP486" s="65"/>
      <c r="AQ486" s="65"/>
      <c r="AR486" s="65"/>
      <c r="AS486" s="68"/>
      <c r="AT486" s="69"/>
    </row>
    <row r="487">
      <c r="A487" s="70"/>
      <c r="B487" s="70"/>
      <c r="C487" s="70"/>
      <c r="D487" s="70"/>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c r="AD487" s="65"/>
      <c r="AE487" s="65"/>
      <c r="AF487" s="65"/>
      <c r="AG487" s="65"/>
      <c r="AH487" s="65"/>
      <c r="AI487" s="65"/>
      <c r="AJ487" s="65"/>
      <c r="AK487" s="65"/>
      <c r="AL487" s="65"/>
      <c r="AM487" s="65"/>
      <c r="AN487" s="65"/>
      <c r="AO487" s="65"/>
      <c r="AP487" s="65"/>
      <c r="AQ487" s="65"/>
      <c r="AR487" s="65"/>
      <c r="AS487" s="68"/>
      <c r="AT487" s="69"/>
    </row>
    <row r="488">
      <c r="A488" s="70"/>
      <c r="B488" s="70"/>
      <c r="C488" s="70"/>
      <c r="D488" s="70"/>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c r="AD488" s="65"/>
      <c r="AE488" s="65"/>
      <c r="AF488" s="65"/>
      <c r="AG488" s="65"/>
      <c r="AH488" s="65"/>
      <c r="AI488" s="65"/>
      <c r="AJ488" s="65"/>
      <c r="AK488" s="65"/>
      <c r="AL488" s="65"/>
      <c r="AM488" s="65"/>
      <c r="AN488" s="65"/>
      <c r="AO488" s="65"/>
      <c r="AP488" s="65"/>
      <c r="AQ488" s="65"/>
      <c r="AR488" s="65"/>
      <c r="AS488" s="68"/>
      <c r="AT488" s="69"/>
    </row>
    <row r="489">
      <c r="A489" s="70"/>
      <c r="B489" s="70"/>
      <c r="C489" s="70"/>
      <c r="D489" s="70"/>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c r="AD489" s="65"/>
      <c r="AE489" s="65"/>
      <c r="AF489" s="65"/>
      <c r="AG489" s="65"/>
      <c r="AH489" s="65"/>
      <c r="AI489" s="65"/>
      <c r="AJ489" s="65"/>
      <c r="AK489" s="65"/>
      <c r="AL489" s="65"/>
      <c r="AM489" s="65"/>
      <c r="AN489" s="65"/>
      <c r="AO489" s="65"/>
      <c r="AP489" s="65"/>
      <c r="AQ489" s="65"/>
      <c r="AR489" s="65"/>
      <c r="AS489" s="68"/>
      <c r="AT489" s="69"/>
    </row>
    <row r="490">
      <c r="A490" s="70"/>
      <c r="B490" s="70"/>
      <c r="C490" s="70"/>
      <c r="D490" s="70"/>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c r="AD490" s="65"/>
      <c r="AE490" s="65"/>
      <c r="AF490" s="65"/>
      <c r="AG490" s="65"/>
      <c r="AH490" s="65"/>
      <c r="AI490" s="65"/>
      <c r="AJ490" s="65"/>
      <c r="AK490" s="65"/>
      <c r="AL490" s="65"/>
      <c r="AM490" s="65"/>
      <c r="AN490" s="65"/>
      <c r="AO490" s="65"/>
      <c r="AP490" s="65"/>
      <c r="AQ490" s="65"/>
      <c r="AR490" s="65"/>
      <c r="AS490" s="68"/>
      <c r="AT490" s="69"/>
    </row>
    <row r="491">
      <c r="A491" s="70"/>
      <c r="B491" s="70"/>
      <c r="C491" s="70"/>
      <c r="D491" s="70"/>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c r="AD491" s="65"/>
      <c r="AE491" s="65"/>
      <c r="AF491" s="65"/>
      <c r="AG491" s="65"/>
      <c r="AH491" s="65"/>
      <c r="AI491" s="65"/>
      <c r="AJ491" s="65"/>
      <c r="AK491" s="65"/>
      <c r="AL491" s="65"/>
      <c r="AM491" s="65"/>
      <c r="AN491" s="65"/>
      <c r="AO491" s="65"/>
      <c r="AP491" s="65"/>
      <c r="AQ491" s="65"/>
      <c r="AR491" s="65"/>
      <c r="AS491" s="68"/>
      <c r="AT491" s="69"/>
    </row>
    <row r="492">
      <c r="A492" s="70"/>
      <c r="B492" s="70"/>
      <c r="C492" s="70"/>
      <c r="D492" s="70"/>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c r="AD492" s="65"/>
      <c r="AE492" s="65"/>
      <c r="AF492" s="65"/>
      <c r="AG492" s="65"/>
      <c r="AH492" s="65"/>
      <c r="AI492" s="65"/>
      <c r="AJ492" s="65"/>
      <c r="AK492" s="65"/>
      <c r="AL492" s="65"/>
      <c r="AM492" s="65"/>
      <c r="AN492" s="65"/>
      <c r="AO492" s="65"/>
      <c r="AP492" s="65"/>
      <c r="AQ492" s="65"/>
      <c r="AR492" s="65"/>
      <c r="AS492" s="68"/>
      <c r="AT492" s="69"/>
    </row>
    <row r="493">
      <c r="A493" s="70"/>
      <c r="B493" s="70"/>
      <c r="C493" s="70"/>
      <c r="D493" s="70"/>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c r="AD493" s="65"/>
      <c r="AE493" s="65"/>
      <c r="AF493" s="65"/>
      <c r="AG493" s="65"/>
      <c r="AH493" s="65"/>
      <c r="AI493" s="65"/>
      <c r="AJ493" s="65"/>
      <c r="AK493" s="65"/>
      <c r="AL493" s="65"/>
      <c r="AM493" s="65"/>
      <c r="AN493" s="65"/>
      <c r="AO493" s="65"/>
      <c r="AP493" s="65"/>
      <c r="AQ493" s="65"/>
      <c r="AR493" s="65"/>
      <c r="AS493" s="68"/>
      <c r="AT493" s="69"/>
    </row>
    <row r="494">
      <c r="A494" s="70"/>
      <c r="B494" s="70"/>
      <c r="C494" s="70"/>
      <c r="D494" s="70"/>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c r="AD494" s="65"/>
      <c r="AE494" s="65"/>
      <c r="AF494" s="65"/>
      <c r="AG494" s="65"/>
      <c r="AH494" s="65"/>
      <c r="AI494" s="65"/>
      <c r="AJ494" s="65"/>
      <c r="AK494" s="65"/>
      <c r="AL494" s="65"/>
      <c r="AM494" s="65"/>
      <c r="AN494" s="65"/>
      <c r="AO494" s="65"/>
      <c r="AP494" s="65"/>
      <c r="AQ494" s="65"/>
      <c r="AR494" s="65"/>
      <c r="AS494" s="68"/>
      <c r="AT494" s="69"/>
    </row>
    <row r="495">
      <c r="A495" s="70"/>
      <c r="B495" s="70"/>
      <c r="C495" s="70"/>
      <c r="D495" s="70"/>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c r="AD495" s="65"/>
      <c r="AE495" s="65"/>
      <c r="AF495" s="65"/>
      <c r="AG495" s="65"/>
      <c r="AH495" s="65"/>
      <c r="AI495" s="65"/>
      <c r="AJ495" s="65"/>
      <c r="AK495" s="65"/>
      <c r="AL495" s="65"/>
      <c r="AM495" s="65"/>
      <c r="AN495" s="65"/>
      <c r="AO495" s="65"/>
      <c r="AP495" s="65"/>
      <c r="AQ495" s="65"/>
      <c r="AR495" s="65"/>
      <c r="AS495" s="68"/>
      <c r="AT495" s="69"/>
    </row>
    <row r="496">
      <c r="A496" s="70"/>
      <c r="B496" s="70"/>
      <c r="C496" s="70"/>
      <c r="D496" s="70"/>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c r="AD496" s="65"/>
      <c r="AE496" s="65"/>
      <c r="AF496" s="65"/>
      <c r="AG496" s="65"/>
      <c r="AH496" s="65"/>
      <c r="AI496" s="65"/>
      <c r="AJ496" s="65"/>
      <c r="AK496" s="65"/>
      <c r="AL496" s="65"/>
      <c r="AM496" s="65"/>
      <c r="AN496" s="65"/>
      <c r="AO496" s="65"/>
      <c r="AP496" s="65"/>
      <c r="AQ496" s="65"/>
      <c r="AR496" s="65"/>
      <c r="AS496" s="68"/>
      <c r="AT496" s="69"/>
    </row>
    <row r="497">
      <c r="A497" s="70"/>
      <c r="B497" s="70"/>
      <c r="C497" s="70"/>
      <c r="D497" s="70"/>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c r="AD497" s="65"/>
      <c r="AE497" s="65"/>
      <c r="AF497" s="65"/>
      <c r="AG497" s="65"/>
      <c r="AH497" s="65"/>
      <c r="AI497" s="65"/>
      <c r="AJ497" s="65"/>
      <c r="AK497" s="65"/>
      <c r="AL497" s="65"/>
      <c r="AM497" s="65"/>
      <c r="AN497" s="65"/>
      <c r="AO497" s="65"/>
      <c r="AP497" s="65"/>
      <c r="AQ497" s="65"/>
      <c r="AR497" s="65"/>
      <c r="AS497" s="68"/>
      <c r="AT497" s="69"/>
    </row>
    <row r="498">
      <c r="A498" s="70"/>
      <c r="B498" s="70"/>
      <c r="C498" s="70"/>
      <c r="D498" s="70"/>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c r="AD498" s="65"/>
      <c r="AE498" s="65"/>
      <c r="AF498" s="65"/>
      <c r="AG498" s="65"/>
      <c r="AH498" s="65"/>
      <c r="AI498" s="65"/>
      <c r="AJ498" s="65"/>
      <c r="AK498" s="65"/>
      <c r="AL498" s="65"/>
      <c r="AM498" s="65"/>
      <c r="AN498" s="65"/>
      <c r="AO498" s="65"/>
      <c r="AP498" s="65"/>
      <c r="AQ498" s="65"/>
      <c r="AR498" s="65"/>
      <c r="AS498" s="68"/>
      <c r="AT498" s="69"/>
    </row>
    <row r="499">
      <c r="A499" s="70"/>
      <c r="B499" s="70"/>
      <c r="C499" s="70"/>
      <c r="D499" s="70"/>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c r="AD499" s="65"/>
      <c r="AE499" s="65"/>
      <c r="AF499" s="65"/>
      <c r="AG499" s="65"/>
      <c r="AH499" s="65"/>
      <c r="AI499" s="65"/>
      <c r="AJ499" s="65"/>
      <c r="AK499" s="65"/>
      <c r="AL499" s="65"/>
      <c r="AM499" s="65"/>
      <c r="AN499" s="65"/>
      <c r="AO499" s="65"/>
      <c r="AP499" s="65"/>
      <c r="AQ499" s="65"/>
      <c r="AR499" s="65"/>
      <c r="AS499" s="68"/>
      <c r="AT499" s="69"/>
    </row>
    <row r="500">
      <c r="A500" s="70"/>
      <c r="B500" s="70"/>
      <c r="C500" s="70"/>
      <c r="D500" s="70"/>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c r="AD500" s="65"/>
      <c r="AE500" s="65"/>
      <c r="AF500" s="65"/>
      <c r="AG500" s="65"/>
      <c r="AH500" s="65"/>
      <c r="AI500" s="65"/>
      <c r="AJ500" s="65"/>
      <c r="AK500" s="65"/>
      <c r="AL500" s="65"/>
      <c r="AM500" s="65"/>
      <c r="AN500" s="65"/>
      <c r="AO500" s="65"/>
      <c r="AP500" s="65"/>
      <c r="AQ500" s="65"/>
      <c r="AR500" s="65"/>
      <c r="AS500" s="68"/>
      <c r="AT500" s="69"/>
    </row>
    <row r="501">
      <c r="A501" s="70"/>
      <c r="B501" s="70"/>
      <c r="C501" s="70"/>
      <c r="D501" s="70"/>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c r="AD501" s="65"/>
      <c r="AE501" s="65"/>
      <c r="AF501" s="65"/>
      <c r="AG501" s="65"/>
      <c r="AH501" s="65"/>
      <c r="AI501" s="65"/>
      <c r="AJ501" s="65"/>
      <c r="AK501" s="65"/>
      <c r="AL501" s="65"/>
      <c r="AM501" s="65"/>
      <c r="AN501" s="65"/>
      <c r="AO501" s="65"/>
      <c r="AP501" s="65"/>
      <c r="AQ501" s="65"/>
      <c r="AR501" s="65"/>
      <c r="AS501" s="68"/>
      <c r="AT501" s="69"/>
    </row>
    <row r="502">
      <c r="A502" s="77"/>
      <c r="B502" s="77"/>
      <c r="C502" s="77"/>
      <c r="D502" s="78"/>
      <c r="E502" s="77"/>
      <c r="F502" s="77"/>
      <c r="G502" s="77"/>
      <c r="H502" s="77"/>
      <c r="I502" s="79"/>
      <c r="J502" s="79"/>
      <c r="K502" s="79"/>
      <c r="L502" s="78"/>
      <c r="M502" s="79"/>
      <c r="N502" s="79"/>
      <c r="O502" s="77"/>
      <c r="P502" s="77"/>
      <c r="Q502" s="77"/>
      <c r="R502" s="79"/>
      <c r="S502" s="79"/>
      <c r="T502" s="79"/>
      <c r="U502" s="78"/>
      <c r="V502" s="79"/>
      <c r="W502" s="79"/>
      <c r="X502" s="77"/>
      <c r="Y502" s="77"/>
      <c r="Z502" s="77"/>
      <c r="AA502" s="79"/>
      <c r="AB502" s="79"/>
      <c r="AC502" s="79"/>
      <c r="AD502" s="78"/>
      <c r="AE502" s="79"/>
      <c r="AF502" s="79"/>
      <c r="AG502" s="77"/>
      <c r="AH502" s="77"/>
      <c r="AI502" s="77"/>
      <c r="AJ502" s="79"/>
      <c r="AK502" s="79"/>
      <c r="AL502" s="78"/>
      <c r="AM502" s="79"/>
      <c r="AN502" s="77"/>
      <c r="AO502" s="77"/>
      <c r="AP502" s="79"/>
      <c r="AQ502" s="79"/>
      <c r="AR502" s="78"/>
      <c r="AS502" s="18"/>
    </row>
    <row r="503">
      <c r="A503" s="77"/>
      <c r="B503" s="77"/>
      <c r="C503" s="77"/>
      <c r="D503" s="78"/>
      <c r="E503" s="77"/>
      <c r="F503" s="77"/>
      <c r="G503" s="77"/>
      <c r="H503" s="77"/>
      <c r="I503" s="79"/>
      <c r="J503" s="79"/>
      <c r="K503" s="79"/>
      <c r="L503" s="78"/>
      <c r="M503" s="79"/>
      <c r="N503" s="79"/>
      <c r="O503" s="77"/>
      <c r="P503" s="77"/>
      <c r="Q503" s="77"/>
      <c r="R503" s="79"/>
      <c r="S503" s="79"/>
      <c r="T503" s="79"/>
      <c r="U503" s="78"/>
      <c r="V503" s="79"/>
      <c r="W503" s="79"/>
      <c r="X503" s="77"/>
      <c r="Y503" s="77"/>
      <c r="Z503" s="77"/>
      <c r="AA503" s="79"/>
      <c r="AB503" s="79"/>
      <c r="AC503" s="79"/>
      <c r="AD503" s="78"/>
      <c r="AE503" s="79"/>
      <c r="AF503" s="79"/>
      <c r="AG503" s="77"/>
      <c r="AH503" s="77"/>
      <c r="AI503" s="77"/>
      <c r="AJ503" s="79"/>
      <c r="AK503" s="79"/>
      <c r="AL503" s="78"/>
      <c r="AM503" s="79"/>
      <c r="AN503" s="77"/>
      <c r="AO503" s="77"/>
      <c r="AP503" s="79"/>
      <c r="AQ503" s="79"/>
      <c r="AR503" s="78"/>
      <c r="AS503" s="18"/>
    </row>
    <row r="504">
      <c r="A504" s="77"/>
      <c r="B504" s="77"/>
      <c r="C504" s="77"/>
      <c r="D504" s="78"/>
      <c r="E504" s="77"/>
      <c r="F504" s="77"/>
      <c r="G504" s="77"/>
      <c r="H504" s="77"/>
      <c r="I504" s="79"/>
      <c r="J504" s="79"/>
      <c r="K504" s="79"/>
      <c r="L504" s="78"/>
      <c r="M504" s="79"/>
      <c r="N504" s="79"/>
      <c r="O504" s="77"/>
      <c r="P504" s="77"/>
      <c r="Q504" s="77"/>
      <c r="R504" s="79"/>
      <c r="S504" s="79"/>
      <c r="T504" s="79"/>
      <c r="U504" s="78"/>
      <c r="V504" s="79"/>
      <c r="W504" s="79"/>
      <c r="X504" s="77"/>
      <c r="Y504" s="77"/>
      <c r="Z504" s="77"/>
      <c r="AA504" s="79"/>
      <c r="AB504" s="79"/>
      <c r="AC504" s="79"/>
      <c r="AD504" s="78"/>
      <c r="AE504" s="79"/>
      <c r="AF504" s="79"/>
      <c r="AG504" s="77"/>
      <c r="AH504" s="77"/>
      <c r="AI504" s="77"/>
      <c r="AJ504" s="79"/>
      <c r="AK504" s="79"/>
      <c r="AL504" s="78"/>
      <c r="AM504" s="79"/>
      <c r="AN504" s="77"/>
      <c r="AO504" s="77"/>
      <c r="AP504" s="79"/>
      <c r="AQ504" s="79"/>
      <c r="AR504" s="78"/>
      <c r="AS504" s="18"/>
    </row>
    <row r="505">
      <c r="A505" s="77"/>
      <c r="B505" s="77"/>
      <c r="C505" s="77"/>
      <c r="D505" s="78"/>
      <c r="E505" s="77"/>
      <c r="F505" s="77"/>
      <c r="G505" s="77"/>
      <c r="H505" s="77"/>
      <c r="I505" s="79"/>
      <c r="J505" s="79"/>
      <c r="K505" s="79"/>
      <c r="L505" s="78"/>
      <c r="M505" s="79"/>
      <c r="N505" s="79"/>
      <c r="O505" s="77"/>
      <c r="P505" s="77"/>
      <c r="Q505" s="77"/>
      <c r="R505" s="79"/>
      <c r="S505" s="79"/>
      <c r="T505" s="79"/>
      <c r="U505" s="78"/>
      <c r="V505" s="79"/>
      <c r="W505" s="79"/>
      <c r="X505" s="77"/>
      <c r="Y505" s="77"/>
      <c r="Z505" s="77"/>
      <c r="AA505" s="79"/>
      <c r="AB505" s="79"/>
      <c r="AC505" s="79"/>
      <c r="AD505" s="78"/>
      <c r="AE505" s="79"/>
      <c r="AF505" s="79"/>
      <c r="AG505" s="77"/>
      <c r="AH505" s="77"/>
      <c r="AI505" s="77"/>
      <c r="AJ505" s="79"/>
      <c r="AK505" s="79"/>
      <c r="AL505" s="78"/>
      <c r="AM505" s="79"/>
      <c r="AN505" s="77"/>
      <c r="AO505" s="77"/>
      <c r="AP505" s="79"/>
      <c r="AQ505" s="79"/>
      <c r="AR505" s="78"/>
      <c r="AS505" s="18"/>
    </row>
    <row r="506">
      <c r="A506" s="77"/>
      <c r="B506" s="77"/>
      <c r="C506" s="77"/>
      <c r="D506" s="78"/>
      <c r="E506" s="77"/>
      <c r="F506" s="77"/>
      <c r="G506" s="77"/>
      <c r="H506" s="77"/>
      <c r="I506" s="79"/>
      <c r="J506" s="79"/>
      <c r="K506" s="79"/>
      <c r="L506" s="78"/>
      <c r="M506" s="79"/>
      <c r="N506" s="79"/>
      <c r="O506" s="77"/>
      <c r="P506" s="77"/>
      <c r="Q506" s="77"/>
      <c r="R506" s="79"/>
      <c r="S506" s="79"/>
      <c r="T506" s="79"/>
      <c r="U506" s="78"/>
      <c r="V506" s="79"/>
      <c r="W506" s="79"/>
      <c r="X506" s="77"/>
      <c r="Y506" s="77"/>
      <c r="Z506" s="77"/>
      <c r="AA506" s="79"/>
      <c r="AB506" s="79"/>
      <c r="AC506" s="79"/>
      <c r="AD506" s="78"/>
      <c r="AE506" s="79"/>
      <c r="AF506" s="79"/>
      <c r="AG506" s="77"/>
      <c r="AH506" s="77"/>
      <c r="AI506" s="77"/>
      <c r="AJ506" s="79"/>
      <c r="AK506" s="79"/>
      <c r="AL506" s="78"/>
      <c r="AM506" s="79"/>
      <c r="AN506" s="77"/>
      <c r="AO506" s="77"/>
      <c r="AP506" s="79"/>
      <c r="AQ506" s="79"/>
      <c r="AR506" s="78"/>
      <c r="AS506" s="18"/>
    </row>
    <row r="507">
      <c r="A507" s="77"/>
      <c r="B507" s="77"/>
      <c r="C507" s="77"/>
      <c r="D507" s="78"/>
      <c r="E507" s="77"/>
      <c r="F507" s="77"/>
      <c r="G507" s="77"/>
      <c r="H507" s="77"/>
      <c r="I507" s="79"/>
      <c r="J507" s="79"/>
      <c r="K507" s="79"/>
      <c r="L507" s="78"/>
      <c r="M507" s="79"/>
      <c r="N507" s="79"/>
      <c r="O507" s="77"/>
      <c r="P507" s="77"/>
      <c r="Q507" s="77"/>
      <c r="R507" s="79"/>
      <c r="S507" s="79"/>
      <c r="T507" s="79"/>
      <c r="U507" s="78"/>
      <c r="V507" s="79"/>
      <c r="W507" s="79"/>
      <c r="X507" s="77"/>
      <c r="Y507" s="77"/>
      <c r="Z507" s="77"/>
      <c r="AA507" s="79"/>
      <c r="AB507" s="79"/>
      <c r="AC507" s="79"/>
      <c r="AD507" s="78"/>
      <c r="AE507" s="79"/>
      <c r="AF507" s="79"/>
      <c r="AG507" s="77"/>
      <c r="AH507" s="77"/>
      <c r="AI507" s="77"/>
      <c r="AJ507" s="79"/>
      <c r="AK507" s="79"/>
      <c r="AL507" s="78"/>
      <c r="AM507" s="79"/>
      <c r="AN507" s="77"/>
      <c r="AO507" s="77"/>
      <c r="AP507" s="79"/>
      <c r="AQ507" s="79"/>
      <c r="AR507" s="78"/>
      <c r="AS507" s="18"/>
    </row>
    <row r="508">
      <c r="A508" s="77"/>
      <c r="B508" s="77"/>
      <c r="C508" s="77"/>
      <c r="D508" s="78"/>
      <c r="E508" s="77"/>
      <c r="F508" s="77"/>
      <c r="G508" s="77"/>
      <c r="H508" s="77"/>
      <c r="I508" s="79"/>
      <c r="J508" s="79"/>
      <c r="K508" s="79"/>
      <c r="L508" s="78"/>
      <c r="M508" s="79"/>
      <c r="N508" s="79"/>
      <c r="O508" s="77"/>
      <c r="P508" s="77"/>
      <c r="Q508" s="77"/>
      <c r="R508" s="79"/>
      <c r="S508" s="79"/>
      <c r="T508" s="79"/>
      <c r="U508" s="78"/>
      <c r="V508" s="79"/>
      <c r="W508" s="79"/>
      <c r="X508" s="77"/>
      <c r="Y508" s="77"/>
      <c r="Z508" s="77"/>
      <c r="AA508" s="79"/>
      <c r="AB508" s="79"/>
      <c r="AC508" s="79"/>
      <c r="AD508" s="78"/>
      <c r="AE508" s="79"/>
      <c r="AF508" s="79"/>
      <c r="AG508" s="77"/>
      <c r="AH508" s="77"/>
      <c r="AI508" s="77"/>
      <c r="AJ508" s="79"/>
      <c r="AK508" s="79"/>
      <c r="AL508" s="78"/>
      <c r="AM508" s="79"/>
      <c r="AN508" s="77"/>
      <c r="AO508" s="77"/>
      <c r="AP508" s="79"/>
      <c r="AQ508" s="79"/>
      <c r="AR508" s="78"/>
      <c r="AS508" s="18"/>
    </row>
    <row r="509">
      <c r="A509" s="77"/>
      <c r="B509" s="77"/>
      <c r="C509" s="77"/>
      <c r="D509" s="78"/>
      <c r="E509" s="77"/>
      <c r="F509" s="77"/>
      <c r="G509" s="77"/>
      <c r="H509" s="77"/>
      <c r="I509" s="79"/>
      <c r="J509" s="79"/>
      <c r="K509" s="79"/>
      <c r="L509" s="78"/>
      <c r="M509" s="79"/>
      <c r="N509" s="79"/>
      <c r="O509" s="77"/>
      <c r="P509" s="77"/>
      <c r="Q509" s="77"/>
      <c r="R509" s="79"/>
      <c r="S509" s="79"/>
      <c r="T509" s="79"/>
      <c r="U509" s="78"/>
      <c r="V509" s="79"/>
      <c r="W509" s="79"/>
      <c r="X509" s="77"/>
      <c r="Y509" s="77"/>
      <c r="Z509" s="77"/>
      <c r="AA509" s="79"/>
      <c r="AB509" s="79"/>
      <c r="AC509" s="79"/>
      <c r="AD509" s="78"/>
      <c r="AE509" s="79"/>
      <c r="AF509" s="79"/>
      <c r="AG509" s="77"/>
      <c r="AH509" s="77"/>
      <c r="AI509" s="77"/>
      <c r="AJ509" s="79"/>
      <c r="AK509" s="79"/>
      <c r="AL509" s="78"/>
      <c r="AM509" s="79"/>
      <c r="AN509" s="77"/>
      <c r="AO509" s="77"/>
      <c r="AP509" s="79"/>
      <c r="AQ509" s="79"/>
      <c r="AR509" s="78"/>
      <c r="AS509" s="18"/>
    </row>
    <row r="510">
      <c r="A510" s="77"/>
      <c r="B510" s="77"/>
      <c r="C510" s="77"/>
      <c r="D510" s="78"/>
      <c r="E510" s="77"/>
      <c r="F510" s="77"/>
      <c r="G510" s="77"/>
      <c r="H510" s="77"/>
      <c r="I510" s="79"/>
      <c r="J510" s="79"/>
      <c r="K510" s="79"/>
      <c r="L510" s="78"/>
      <c r="M510" s="79"/>
      <c r="N510" s="79"/>
      <c r="O510" s="77"/>
      <c r="P510" s="77"/>
      <c r="Q510" s="77"/>
      <c r="R510" s="79"/>
      <c r="S510" s="79"/>
      <c r="T510" s="79"/>
      <c r="U510" s="78"/>
      <c r="V510" s="79"/>
      <c r="W510" s="79"/>
      <c r="X510" s="77"/>
      <c r="Y510" s="77"/>
      <c r="Z510" s="77"/>
      <c r="AA510" s="79"/>
      <c r="AB510" s="79"/>
      <c r="AC510" s="79"/>
      <c r="AD510" s="78"/>
      <c r="AE510" s="79"/>
      <c r="AF510" s="79"/>
      <c r="AG510" s="77"/>
      <c r="AH510" s="77"/>
      <c r="AI510" s="77"/>
      <c r="AJ510" s="79"/>
      <c r="AK510" s="79"/>
      <c r="AL510" s="78"/>
      <c r="AM510" s="79"/>
      <c r="AN510" s="77"/>
      <c r="AO510" s="77"/>
      <c r="AP510" s="79"/>
      <c r="AQ510" s="79"/>
      <c r="AR510" s="78"/>
      <c r="AS510" s="18"/>
    </row>
    <row r="511">
      <c r="A511" s="77"/>
      <c r="B511" s="77"/>
      <c r="C511" s="77"/>
      <c r="D511" s="78"/>
      <c r="E511" s="77"/>
      <c r="F511" s="77"/>
      <c r="G511" s="77"/>
      <c r="H511" s="77"/>
      <c r="I511" s="79"/>
      <c r="J511" s="79"/>
      <c r="K511" s="79"/>
      <c r="L511" s="78"/>
      <c r="M511" s="79"/>
      <c r="N511" s="79"/>
      <c r="O511" s="77"/>
      <c r="P511" s="77"/>
      <c r="Q511" s="77"/>
      <c r="R511" s="79"/>
      <c r="S511" s="79"/>
      <c r="T511" s="79"/>
      <c r="U511" s="78"/>
      <c r="V511" s="79"/>
      <c r="W511" s="79"/>
      <c r="X511" s="77"/>
      <c r="Y511" s="77"/>
      <c r="Z511" s="77"/>
      <c r="AA511" s="79"/>
      <c r="AB511" s="79"/>
      <c r="AC511" s="79"/>
      <c r="AD511" s="78"/>
      <c r="AE511" s="79"/>
      <c r="AF511" s="79"/>
      <c r="AG511" s="77"/>
      <c r="AH511" s="77"/>
      <c r="AI511" s="77"/>
      <c r="AJ511" s="79"/>
      <c r="AK511" s="79"/>
      <c r="AL511" s="78"/>
      <c r="AM511" s="79"/>
      <c r="AN511" s="77"/>
      <c r="AO511" s="77"/>
      <c r="AP511" s="79"/>
      <c r="AQ511" s="79"/>
      <c r="AR511" s="78"/>
      <c r="AS511" s="18"/>
    </row>
    <row r="512">
      <c r="A512" s="77"/>
      <c r="B512" s="77"/>
      <c r="C512" s="77"/>
      <c r="D512" s="78"/>
      <c r="E512" s="77"/>
      <c r="F512" s="77"/>
      <c r="G512" s="77"/>
      <c r="H512" s="77"/>
      <c r="I512" s="79"/>
      <c r="J512" s="79"/>
      <c r="K512" s="79"/>
      <c r="L512" s="78"/>
      <c r="M512" s="79"/>
      <c r="N512" s="79"/>
      <c r="O512" s="77"/>
      <c r="P512" s="77"/>
      <c r="Q512" s="77"/>
      <c r="R512" s="79"/>
      <c r="S512" s="79"/>
      <c r="T512" s="79"/>
      <c r="U512" s="78"/>
      <c r="V512" s="79"/>
      <c r="W512" s="79"/>
      <c r="X512" s="77"/>
      <c r="Y512" s="77"/>
      <c r="Z512" s="77"/>
      <c r="AA512" s="79"/>
      <c r="AB512" s="79"/>
      <c r="AC512" s="79"/>
      <c r="AD512" s="78"/>
      <c r="AE512" s="79"/>
      <c r="AF512" s="79"/>
      <c r="AG512" s="77"/>
      <c r="AH512" s="77"/>
      <c r="AI512" s="77"/>
      <c r="AJ512" s="79"/>
      <c r="AK512" s="79"/>
      <c r="AL512" s="78"/>
      <c r="AM512" s="79"/>
      <c r="AN512" s="77"/>
      <c r="AO512" s="77"/>
      <c r="AP512" s="79"/>
      <c r="AQ512" s="79"/>
      <c r="AR512" s="78"/>
      <c r="AS512" s="18"/>
    </row>
    <row r="513">
      <c r="A513" s="77"/>
      <c r="B513" s="77"/>
      <c r="C513" s="77"/>
      <c r="D513" s="78"/>
      <c r="E513" s="77"/>
      <c r="F513" s="77"/>
      <c r="G513" s="77"/>
      <c r="H513" s="77"/>
      <c r="I513" s="79"/>
      <c r="J513" s="79"/>
      <c r="K513" s="79"/>
      <c r="L513" s="78"/>
      <c r="M513" s="79"/>
      <c r="N513" s="79"/>
      <c r="O513" s="77"/>
      <c r="P513" s="77"/>
      <c r="Q513" s="77"/>
      <c r="R513" s="79"/>
      <c r="S513" s="79"/>
      <c r="T513" s="79"/>
      <c r="U513" s="78"/>
      <c r="V513" s="79"/>
      <c r="W513" s="79"/>
      <c r="X513" s="77"/>
      <c r="Y513" s="77"/>
      <c r="Z513" s="77"/>
      <c r="AA513" s="79"/>
      <c r="AB513" s="79"/>
      <c r="AC513" s="79"/>
      <c r="AD513" s="78"/>
      <c r="AE513" s="79"/>
      <c r="AF513" s="79"/>
      <c r="AG513" s="77"/>
      <c r="AH513" s="77"/>
      <c r="AI513" s="77"/>
      <c r="AJ513" s="79"/>
      <c r="AK513" s="79"/>
      <c r="AL513" s="78"/>
      <c r="AM513" s="79"/>
      <c r="AN513" s="77"/>
      <c r="AO513" s="77"/>
      <c r="AP513" s="79"/>
      <c r="AQ513" s="79"/>
      <c r="AR513" s="78"/>
      <c r="AS513" s="18"/>
    </row>
    <row r="514">
      <c r="A514" s="77"/>
      <c r="B514" s="77"/>
      <c r="C514" s="77"/>
      <c r="D514" s="78"/>
      <c r="E514" s="77"/>
      <c r="F514" s="77"/>
      <c r="G514" s="77"/>
      <c r="H514" s="77"/>
      <c r="I514" s="79"/>
      <c r="J514" s="79"/>
      <c r="K514" s="79"/>
      <c r="L514" s="78"/>
      <c r="M514" s="79"/>
      <c r="N514" s="79"/>
      <c r="O514" s="77"/>
      <c r="P514" s="77"/>
      <c r="Q514" s="77"/>
      <c r="R514" s="79"/>
      <c r="S514" s="79"/>
      <c r="T514" s="79"/>
      <c r="U514" s="78"/>
      <c r="V514" s="79"/>
      <c r="W514" s="79"/>
      <c r="X514" s="77"/>
      <c r="Y514" s="77"/>
      <c r="Z514" s="77"/>
      <c r="AA514" s="79"/>
      <c r="AB514" s="79"/>
      <c r="AC514" s="79"/>
      <c r="AD514" s="78"/>
      <c r="AE514" s="79"/>
      <c r="AF514" s="79"/>
      <c r="AG514" s="77"/>
      <c r="AH514" s="77"/>
      <c r="AI514" s="77"/>
      <c r="AJ514" s="79"/>
      <c r="AK514" s="79"/>
      <c r="AL514" s="78"/>
      <c r="AM514" s="79"/>
      <c r="AN514" s="77"/>
      <c r="AO514" s="77"/>
      <c r="AP514" s="79"/>
      <c r="AQ514" s="79"/>
      <c r="AR514" s="78"/>
      <c r="AS514" s="18"/>
    </row>
    <row r="515">
      <c r="A515" s="77"/>
      <c r="B515" s="77"/>
      <c r="C515" s="77"/>
      <c r="D515" s="78"/>
      <c r="E515" s="77"/>
      <c r="F515" s="77"/>
      <c r="G515" s="77"/>
      <c r="H515" s="77"/>
      <c r="I515" s="79"/>
      <c r="J515" s="79"/>
      <c r="K515" s="79"/>
      <c r="L515" s="78"/>
      <c r="M515" s="79"/>
      <c r="N515" s="79"/>
      <c r="O515" s="77"/>
      <c r="P515" s="77"/>
      <c r="Q515" s="77"/>
      <c r="R515" s="79"/>
      <c r="S515" s="79"/>
      <c r="T515" s="79"/>
      <c r="U515" s="78"/>
      <c r="V515" s="79"/>
      <c r="W515" s="79"/>
      <c r="X515" s="77"/>
      <c r="Y515" s="77"/>
      <c r="Z515" s="77"/>
      <c r="AA515" s="79"/>
      <c r="AB515" s="79"/>
      <c r="AC515" s="79"/>
      <c r="AD515" s="78"/>
      <c r="AE515" s="79"/>
      <c r="AF515" s="79"/>
      <c r="AG515" s="77"/>
      <c r="AH515" s="77"/>
      <c r="AI515" s="77"/>
      <c r="AJ515" s="79"/>
      <c r="AK515" s="79"/>
      <c r="AL515" s="78"/>
      <c r="AM515" s="79"/>
      <c r="AN515" s="77"/>
      <c r="AO515" s="77"/>
      <c r="AP515" s="79"/>
      <c r="AQ515" s="79"/>
      <c r="AR515" s="78"/>
      <c r="AS515" s="18"/>
    </row>
    <row r="516">
      <c r="A516" s="77"/>
      <c r="B516" s="77"/>
      <c r="C516" s="77"/>
      <c r="D516" s="78"/>
      <c r="E516" s="77"/>
      <c r="F516" s="77"/>
      <c r="G516" s="77"/>
      <c r="H516" s="77"/>
      <c r="I516" s="79"/>
      <c r="J516" s="79"/>
      <c r="K516" s="79"/>
      <c r="L516" s="78"/>
      <c r="M516" s="79"/>
      <c r="N516" s="79"/>
      <c r="O516" s="77"/>
      <c r="P516" s="77"/>
      <c r="Q516" s="77"/>
      <c r="R516" s="79"/>
      <c r="S516" s="79"/>
      <c r="T516" s="79"/>
      <c r="U516" s="78"/>
      <c r="V516" s="79"/>
      <c r="W516" s="79"/>
      <c r="X516" s="77"/>
      <c r="Y516" s="77"/>
      <c r="Z516" s="77"/>
      <c r="AA516" s="79"/>
      <c r="AB516" s="79"/>
      <c r="AC516" s="79"/>
      <c r="AD516" s="78"/>
      <c r="AE516" s="79"/>
      <c r="AF516" s="79"/>
      <c r="AG516" s="77"/>
      <c r="AH516" s="77"/>
      <c r="AI516" s="77"/>
      <c r="AJ516" s="79"/>
      <c r="AK516" s="79"/>
      <c r="AL516" s="78"/>
      <c r="AM516" s="79"/>
      <c r="AN516" s="77"/>
      <c r="AO516" s="77"/>
      <c r="AP516" s="79"/>
      <c r="AQ516" s="79"/>
      <c r="AR516" s="78"/>
      <c r="AS516" s="18"/>
    </row>
    <row r="517">
      <c r="A517" s="77"/>
      <c r="B517" s="77"/>
      <c r="C517" s="77"/>
      <c r="D517" s="78"/>
      <c r="E517" s="77"/>
      <c r="F517" s="77"/>
      <c r="G517" s="77"/>
      <c r="H517" s="77"/>
      <c r="I517" s="79"/>
      <c r="J517" s="79"/>
      <c r="K517" s="79"/>
      <c r="L517" s="78"/>
      <c r="M517" s="79"/>
      <c r="N517" s="79"/>
      <c r="O517" s="77"/>
      <c r="P517" s="77"/>
      <c r="Q517" s="77"/>
      <c r="R517" s="79"/>
      <c r="S517" s="79"/>
      <c r="T517" s="79"/>
      <c r="U517" s="78"/>
      <c r="V517" s="79"/>
      <c r="W517" s="79"/>
      <c r="X517" s="77"/>
      <c r="Y517" s="77"/>
      <c r="Z517" s="77"/>
      <c r="AA517" s="79"/>
      <c r="AB517" s="79"/>
      <c r="AC517" s="79"/>
      <c r="AD517" s="78"/>
      <c r="AE517" s="79"/>
      <c r="AF517" s="79"/>
      <c r="AG517" s="77"/>
      <c r="AH517" s="77"/>
      <c r="AI517" s="77"/>
      <c r="AJ517" s="79"/>
      <c r="AK517" s="79"/>
      <c r="AL517" s="78"/>
      <c r="AM517" s="79"/>
      <c r="AN517" s="77"/>
      <c r="AO517" s="77"/>
      <c r="AP517" s="79"/>
      <c r="AQ517" s="79"/>
      <c r="AR517" s="78"/>
      <c r="AS517" s="18"/>
    </row>
    <row r="518">
      <c r="A518" s="77"/>
      <c r="B518" s="77"/>
      <c r="C518" s="77"/>
      <c r="D518" s="78"/>
      <c r="E518" s="77"/>
      <c r="F518" s="77"/>
      <c r="G518" s="77"/>
      <c r="H518" s="77"/>
      <c r="I518" s="79"/>
      <c r="J518" s="79"/>
      <c r="K518" s="79"/>
      <c r="L518" s="78"/>
      <c r="M518" s="79"/>
      <c r="N518" s="79"/>
      <c r="O518" s="77"/>
      <c r="P518" s="77"/>
      <c r="Q518" s="77"/>
      <c r="R518" s="79"/>
      <c r="S518" s="79"/>
      <c r="T518" s="79"/>
      <c r="U518" s="78"/>
      <c r="V518" s="79"/>
      <c r="W518" s="79"/>
      <c r="X518" s="77"/>
      <c r="Y518" s="77"/>
      <c r="Z518" s="77"/>
      <c r="AA518" s="79"/>
      <c r="AB518" s="79"/>
      <c r="AC518" s="79"/>
      <c r="AD518" s="78"/>
      <c r="AE518" s="79"/>
      <c r="AF518" s="79"/>
      <c r="AG518" s="77"/>
      <c r="AH518" s="77"/>
      <c r="AI518" s="77"/>
      <c r="AJ518" s="79"/>
      <c r="AK518" s="79"/>
      <c r="AL518" s="78"/>
      <c r="AM518" s="79"/>
      <c r="AN518" s="77"/>
      <c r="AO518" s="77"/>
      <c r="AP518" s="79"/>
      <c r="AQ518" s="79"/>
      <c r="AR518" s="78"/>
      <c r="AS518" s="18"/>
    </row>
    <row r="519">
      <c r="A519" s="77"/>
      <c r="B519" s="77"/>
      <c r="C519" s="77"/>
      <c r="D519" s="78"/>
      <c r="E519" s="77"/>
      <c r="F519" s="77"/>
      <c r="G519" s="77"/>
      <c r="H519" s="77"/>
      <c r="I519" s="79"/>
      <c r="J519" s="79"/>
      <c r="K519" s="79"/>
      <c r="L519" s="78"/>
      <c r="M519" s="79"/>
      <c r="N519" s="79"/>
      <c r="O519" s="77"/>
      <c r="P519" s="77"/>
      <c r="Q519" s="77"/>
      <c r="R519" s="79"/>
      <c r="S519" s="79"/>
      <c r="T519" s="79"/>
      <c r="U519" s="78"/>
      <c r="V519" s="79"/>
      <c r="W519" s="79"/>
      <c r="X519" s="77"/>
      <c r="Y519" s="77"/>
      <c r="Z519" s="77"/>
      <c r="AA519" s="79"/>
      <c r="AB519" s="79"/>
      <c r="AC519" s="79"/>
      <c r="AD519" s="78"/>
      <c r="AE519" s="79"/>
      <c r="AF519" s="79"/>
      <c r="AG519" s="77"/>
      <c r="AH519" s="77"/>
      <c r="AI519" s="77"/>
      <c r="AJ519" s="79"/>
      <c r="AK519" s="79"/>
      <c r="AL519" s="78"/>
      <c r="AM519" s="79"/>
      <c r="AN519" s="77"/>
      <c r="AO519" s="77"/>
      <c r="AP519" s="79"/>
      <c r="AQ519" s="79"/>
      <c r="AR519" s="78"/>
      <c r="AS519" s="18"/>
    </row>
    <row r="520">
      <c r="A520" s="77"/>
      <c r="B520" s="77"/>
      <c r="C520" s="77"/>
      <c r="D520" s="78"/>
      <c r="E520" s="77"/>
      <c r="F520" s="77"/>
      <c r="G520" s="77"/>
      <c r="H520" s="77"/>
      <c r="I520" s="79"/>
      <c r="J520" s="79"/>
      <c r="K520" s="79"/>
      <c r="L520" s="78"/>
      <c r="M520" s="79"/>
      <c r="N520" s="79"/>
      <c r="O520" s="77"/>
      <c r="P520" s="77"/>
      <c r="Q520" s="77"/>
      <c r="R520" s="79"/>
      <c r="S520" s="79"/>
      <c r="T520" s="79"/>
      <c r="U520" s="78"/>
      <c r="V520" s="79"/>
      <c r="W520" s="79"/>
      <c r="X520" s="77"/>
      <c r="Y520" s="77"/>
      <c r="Z520" s="77"/>
      <c r="AA520" s="79"/>
      <c r="AB520" s="79"/>
      <c r="AC520" s="79"/>
      <c r="AD520" s="78"/>
      <c r="AE520" s="79"/>
      <c r="AF520" s="79"/>
      <c r="AG520" s="77"/>
      <c r="AH520" s="77"/>
      <c r="AI520" s="77"/>
      <c r="AJ520" s="79"/>
      <c r="AK520" s="79"/>
      <c r="AL520" s="78"/>
      <c r="AM520" s="79"/>
      <c r="AN520" s="77"/>
      <c r="AO520" s="77"/>
      <c r="AP520" s="79"/>
      <c r="AQ520" s="79"/>
      <c r="AR520" s="78"/>
      <c r="AS520" s="18"/>
    </row>
    <row r="521">
      <c r="A521" s="77"/>
      <c r="B521" s="77"/>
      <c r="C521" s="77"/>
      <c r="D521" s="78"/>
      <c r="E521" s="77"/>
      <c r="F521" s="77"/>
      <c r="G521" s="77"/>
      <c r="H521" s="77"/>
      <c r="I521" s="79"/>
      <c r="J521" s="79"/>
      <c r="K521" s="79"/>
      <c r="L521" s="78"/>
      <c r="M521" s="79"/>
      <c r="N521" s="79"/>
      <c r="O521" s="77"/>
      <c r="P521" s="77"/>
      <c r="Q521" s="77"/>
      <c r="R521" s="79"/>
      <c r="S521" s="79"/>
      <c r="T521" s="79"/>
      <c r="U521" s="78"/>
      <c r="V521" s="79"/>
      <c r="W521" s="79"/>
      <c r="X521" s="77"/>
      <c r="Y521" s="77"/>
      <c r="Z521" s="77"/>
      <c r="AA521" s="79"/>
      <c r="AB521" s="79"/>
      <c r="AC521" s="79"/>
      <c r="AD521" s="78"/>
      <c r="AE521" s="79"/>
      <c r="AF521" s="79"/>
      <c r="AG521" s="77"/>
      <c r="AH521" s="77"/>
      <c r="AI521" s="77"/>
      <c r="AJ521" s="79"/>
      <c r="AK521" s="79"/>
      <c r="AL521" s="78"/>
      <c r="AM521" s="79"/>
      <c r="AN521" s="77"/>
      <c r="AO521" s="77"/>
      <c r="AP521" s="79"/>
      <c r="AQ521" s="79"/>
      <c r="AR521" s="78"/>
      <c r="AS521" s="18"/>
    </row>
    <row r="522">
      <c r="A522" s="77"/>
      <c r="B522" s="77"/>
      <c r="C522" s="77"/>
      <c r="D522" s="78"/>
      <c r="E522" s="77"/>
      <c r="F522" s="77"/>
      <c r="G522" s="77"/>
      <c r="H522" s="77"/>
      <c r="I522" s="79"/>
      <c r="J522" s="79"/>
      <c r="K522" s="79"/>
      <c r="L522" s="78"/>
      <c r="M522" s="79"/>
      <c r="N522" s="79"/>
      <c r="O522" s="77"/>
      <c r="P522" s="77"/>
      <c r="Q522" s="77"/>
      <c r="R522" s="79"/>
      <c r="S522" s="79"/>
      <c r="T522" s="79"/>
      <c r="U522" s="78"/>
      <c r="V522" s="79"/>
      <c r="W522" s="79"/>
      <c r="X522" s="77"/>
      <c r="Y522" s="77"/>
      <c r="Z522" s="77"/>
      <c r="AA522" s="79"/>
      <c r="AB522" s="79"/>
      <c r="AC522" s="79"/>
      <c r="AD522" s="78"/>
      <c r="AE522" s="79"/>
      <c r="AF522" s="79"/>
      <c r="AG522" s="77"/>
      <c r="AH522" s="77"/>
      <c r="AI522" s="77"/>
      <c r="AJ522" s="79"/>
      <c r="AK522" s="79"/>
      <c r="AL522" s="78"/>
      <c r="AM522" s="79"/>
      <c r="AN522" s="77"/>
      <c r="AO522" s="77"/>
      <c r="AP522" s="79"/>
      <c r="AQ522" s="79"/>
      <c r="AR522" s="78"/>
      <c r="AS522" s="18"/>
    </row>
    <row r="523">
      <c r="A523" s="77"/>
      <c r="B523" s="77"/>
      <c r="C523" s="77"/>
      <c r="D523" s="78"/>
      <c r="E523" s="77"/>
      <c r="F523" s="77"/>
      <c r="G523" s="77"/>
      <c r="H523" s="77"/>
      <c r="I523" s="79"/>
      <c r="J523" s="79"/>
      <c r="K523" s="79"/>
      <c r="L523" s="78"/>
      <c r="M523" s="79"/>
      <c r="N523" s="79"/>
      <c r="O523" s="77"/>
      <c r="P523" s="77"/>
      <c r="Q523" s="77"/>
      <c r="R523" s="79"/>
      <c r="S523" s="79"/>
      <c r="T523" s="79"/>
      <c r="U523" s="78"/>
      <c r="V523" s="79"/>
      <c r="W523" s="79"/>
      <c r="X523" s="77"/>
      <c r="Y523" s="77"/>
      <c r="Z523" s="77"/>
      <c r="AA523" s="79"/>
      <c r="AB523" s="79"/>
      <c r="AC523" s="79"/>
      <c r="AD523" s="78"/>
      <c r="AE523" s="79"/>
      <c r="AF523" s="79"/>
      <c r="AG523" s="77"/>
      <c r="AH523" s="77"/>
      <c r="AI523" s="77"/>
      <c r="AJ523" s="79"/>
      <c r="AK523" s="79"/>
      <c r="AL523" s="78"/>
      <c r="AM523" s="79"/>
      <c r="AN523" s="77"/>
      <c r="AO523" s="77"/>
      <c r="AP523" s="79"/>
      <c r="AQ523" s="79"/>
      <c r="AR523" s="78"/>
      <c r="AS523" s="18"/>
    </row>
    <row r="524">
      <c r="A524" s="77"/>
      <c r="B524" s="77"/>
      <c r="C524" s="77"/>
      <c r="D524" s="78"/>
      <c r="E524" s="77"/>
      <c r="F524" s="77"/>
      <c r="G524" s="77"/>
      <c r="H524" s="77"/>
      <c r="I524" s="79"/>
      <c r="J524" s="79"/>
      <c r="K524" s="79"/>
      <c r="L524" s="78"/>
      <c r="M524" s="79"/>
      <c r="N524" s="79"/>
      <c r="O524" s="77"/>
      <c r="P524" s="77"/>
      <c r="Q524" s="77"/>
      <c r="R524" s="79"/>
      <c r="S524" s="79"/>
      <c r="T524" s="79"/>
      <c r="U524" s="78"/>
      <c r="V524" s="79"/>
      <c r="W524" s="79"/>
      <c r="X524" s="77"/>
      <c r="Y524" s="77"/>
      <c r="Z524" s="77"/>
      <c r="AA524" s="79"/>
      <c r="AB524" s="79"/>
      <c r="AC524" s="79"/>
      <c r="AD524" s="78"/>
      <c r="AE524" s="79"/>
      <c r="AF524" s="79"/>
      <c r="AG524" s="77"/>
      <c r="AH524" s="77"/>
      <c r="AI524" s="77"/>
      <c r="AJ524" s="79"/>
      <c r="AK524" s="79"/>
      <c r="AL524" s="78"/>
      <c r="AM524" s="79"/>
      <c r="AN524" s="77"/>
      <c r="AO524" s="77"/>
      <c r="AP524" s="79"/>
      <c r="AQ524" s="79"/>
      <c r="AR524" s="78"/>
      <c r="AS524" s="18"/>
    </row>
    <row r="525">
      <c r="A525" s="77"/>
      <c r="B525" s="77"/>
      <c r="C525" s="77"/>
      <c r="D525" s="78"/>
      <c r="E525" s="77"/>
      <c r="F525" s="77"/>
      <c r="G525" s="77"/>
      <c r="H525" s="77"/>
      <c r="I525" s="79"/>
      <c r="J525" s="79"/>
      <c r="K525" s="79"/>
      <c r="L525" s="78"/>
      <c r="M525" s="79"/>
      <c r="N525" s="79"/>
      <c r="O525" s="77"/>
      <c r="P525" s="77"/>
      <c r="Q525" s="77"/>
      <c r="R525" s="79"/>
      <c r="S525" s="79"/>
      <c r="T525" s="79"/>
      <c r="U525" s="78"/>
      <c r="V525" s="79"/>
      <c r="W525" s="79"/>
      <c r="X525" s="77"/>
      <c r="Y525" s="77"/>
      <c r="Z525" s="77"/>
      <c r="AA525" s="79"/>
      <c r="AB525" s="79"/>
      <c r="AC525" s="79"/>
      <c r="AD525" s="78"/>
      <c r="AE525" s="79"/>
      <c r="AF525" s="79"/>
      <c r="AG525" s="77"/>
      <c r="AH525" s="77"/>
      <c r="AI525" s="77"/>
      <c r="AJ525" s="79"/>
      <c r="AK525" s="79"/>
      <c r="AL525" s="78"/>
      <c r="AM525" s="79"/>
      <c r="AN525" s="77"/>
      <c r="AO525" s="77"/>
      <c r="AP525" s="79"/>
      <c r="AQ525" s="79"/>
      <c r="AR525" s="78"/>
      <c r="AS525" s="18"/>
    </row>
    <row r="526">
      <c r="A526" s="77"/>
      <c r="B526" s="77"/>
      <c r="C526" s="77"/>
      <c r="D526" s="78"/>
      <c r="E526" s="77"/>
      <c r="F526" s="77"/>
      <c r="G526" s="77"/>
      <c r="H526" s="77"/>
      <c r="I526" s="79"/>
      <c r="J526" s="79"/>
      <c r="K526" s="79"/>
      <c r="L526" s="78"/>
      <c r="M526" s="79"/>
      <c r="N526" s="79"/>
      <c r="O526" s="77"/>
      <c r="P526" s="77"/>
      <c r="Q526" s="77"/>
      <c r="R526" s="79"/>
      <c r="S526" s="79"/>
      <c r="T526" s="79"/>
      <c r="U526" s="78"/>
      <c r="V526" s="79"/>
      <c r="W526" s="79"/>
      <c r="X526" s="77"/>
      <c r="Y526" s="77"/>
      <c r="Z526" s="77"/>
      <c r="AA526" s="79"/>
      <c r="AB526" s="79"/>
      <c r="AC526" s="79"/>
      <c r="AD526" s="78"/>
      <c r="AE526" s="79"/>
      <c r="AF526" s="79"/>
      <c r="AG526" s="77"/>
      <c r="AH526" s="77"/>
      <c r="AI526" s="77"/>
      <c r="AJ526" s="79"/>
      <c r="AK526" s="79"/>
      <c r="AL526" s="78"/>
      <c r="AM526" s="79"/>
      <c r="AN526" s="77"/>
      <c r="AO526" s="77"/>
      <c r="AP526" s="79"/>
      <c r="AQ526" s="79"/>
      <c r="AR526" s="78"/>
      <c r="AS526" s="18"/>
    </row>
    <row r="527">
      <c r="A527" s="77"/>
      <c r="B527" s="77"/>
      <c r="C527" s="77"/>
      <c r="D527" s="78"/>
      <c r="E527" s="77"/>
      <c r="F527" s="77"/>
      <c r="G527" s="77"/>
      <c r="H527" s="77"/>
      <c r="I527" s="79"/>
      <c r="J527" s="79"/>
      <c r="K527" s="79"/>
      <c r="L527" s="78"/>
      <c r="M527" s="79"/>
      <c r="N527" s="79"/>
      <c r="O527" s="77"/>
      <c r="P527" s="77"/>
      <c r="Q527" s="77"/>
      <c r="R527" s="79"/>
      <c r="S527" s="79"/>
      <c r="T527" s="79"/>
      <c r="U527" s="78"/>
      <c r="V527" s="79"/>
      <c r="W527" s="79"/>
      <c r="X527" s="77"/>
      <c r="Y527" s="77"/>
      <c r="Z527" s="77"/>
      <c r="AA527" s="79"/>
      <c r="AB527" s="79"/>
      <c r="AC527" s="79"/>
      <c r="AD527" s="78"/>
      <c r="AE527" s="79"/>
      <c r="AF527" s="79"/>
      <c r="AG527" s="77"/>
      <c r="AH527" s="77"/>
      <c r="AI527" s="77"/>
      <c r="AJ527" s="79"/>
      <c r="AK527" s="79"/>
      <c r="AL527" s="78"/>
      <c r="AM527" s="79"/>
      <c r="AN527" s="77"/>
      <c r="AO527" s="77"/>
      <c r="AP527" s="79"/>
      <c r="AQ527" s="79"/>
      <c r="AR527" s="78"/>
      <c r="AS527" s="18"/>
    </row>
    <row r="528">
      <c r="A528" s="77"/>
      <c r="B528" s="77"/>
      <c r="C528" s="77"/>
      <c r="D528" s="78"/>
      <c r="E528" s="77"/>
      <c r="F528" s="77"/>
      <c r="G528" s="77"/>
      <c r="H528" s="77"/>
      <c r="I528" s="79"/>
      <c r="J528" s="79"/>
      <c r="K528" s="79"/>
      <c r="L528" s="78"/>
      <c r="M528" s="79"/>
      <c r="N528" s="79"/>
      <c r="O528" s="77"/>
      <c r="P528" s="77"/>
      <c r="Q528" s="77"/>
      <c r="R528" s="79"/>
      <c r="S528" s="79"/>
      <c r="T528" s="79"/>
      <c r="U528" s="78"/>
      <c r="V528" s="79"/>
      <c r="W528" s="79"/>
      <c r="X528" s="77"/>
      <c r="Y528" s="77"/>
      <c r="Z528" s="77"/>
      <c r="AA528" s="79"/>
      <c r="AB528" s="79"/>
      <c r="AC528" s="79"/>
      <c r="AD528" s="78"/>
      <c r="AE528" s="79"/>
      <c r="AF528" s="79"/>
      <c r="AG528" s="77"/>
      <c r="AH528" s="77"/>
      <c r="AI528" s="77"/>
      <c r="AJ528" s="79"/>
      <c r="AK528" s="79"/>
      <c r="AL528" s="78"/>
      <c r="AM528" s="79"/>
      <c r="AN528" s="77"/>
      <c r="AO528" s="77"/>
      <c r="AP528" s="79"/>
      <c r="AQ528" s="79"/>
      <c r="AR528" s="78"/>
      <c r="AS528" s="18"/>
    </row>
    <row r="529">
      <c r="A529" s="77"/>
      <c r="B529" s="77"/>
      <c r="C529" s="77"/>
      <c r="D529" s="78"/>
      <c r="E529" s="77"/>
      <c r="F529" s="77"/>
      <c r="G529" s="77"/>
      <c r="H529" s="77"/>
      <c r="I529" s="79"/>
      <c r="J529" s="79"/>
      <c r="K529" s="79"/>
      <c r="L529" s="78"/>
      <c r="M529" s="79"/>
      <c r="N529" s="79"/>
      <c r="O529" s="77"/>
      <c r="P529" s="77"/>
      <c r="Q529" s="77"/>
      <c r="R529" s="79"/>
      <c r="S529" s="79"/>
      <c r="T529" s="79"/>
      <c r="U529" s="78"/>
      <c r="V529" s="79"/>
      <c r="W529" s="79"/>
      <c r="X529" s="77"/>
      <c r="Y529" s="77"/>
      <c r="Z529" s="77"/>
      <c r="AA529" s="79"/>
      <c r="AB529" s="79"/>
      <c r="AC529" s="79"/>
      <c r="AD529" s="78"/>
      <c r="AE529" s="79"/>
      <c r="AF529" s="79"/>
      <c r="AG529" s="77"/>
      <c r="AH529" s="77"/>
      <c r="AI529" s="77"/>
      <c r="AJ529" s="79"/>
      <c r="AK529" s="79"/>
      <c r="AL529" s="78"/>
      <c r="AM529" s="79"/>
      <c r="AN529" s="77"/>
      <c r="AO529" s="77"/>
      <c r="AP529" s="79"/>
      <c r="AQ529" s="79"/>
      <c r="AR529" s="78"/>
      <c r="AS529" s="18"/>
    </row>
    <row r="530">
      <c r="A530" s="77"/>
      <c r="B530" s="77"/>
      <c r="C530" s="77"/>
      <c r="D530" s="78"/>
      <c r="E530" s="77"/>
      <c r="F530" s="77"/>
      <c r="G530" s="77"/>
      <c r="H530" s="77"/>
      <c r="I530" s="79"/>
      <c r="J530" s="79"/>
      <c r="K530" s="79"/>
      <c r="L530" s="78"/>
      <c r="M530" s="79"/>
      <c r="N530" s="79"/>
      <c r="O530" s="77"/>
      <c r="P530" s="77"/>
      <c r="Q530" s="77"/>
      <c r="R530" s="79"/>
      <c r="S530" s="79"/>
      <c r="T530" s="79"/>
      <c r="U530" s="78"/>
      <c r="V530" s="79"/>
      <c r="W530" s="79"/>
      <c r="X530" s="77"/>
      <c r="Y530" s="77"/>
      <c r="Z530" s="77"/>
      <c r="AA530" s="79"/>
      <c r="AB530" s="79"/>
      <c r="AC530" s="79"/>
      <c r="AD530" s="78"/>
      <c r="AE530" s="79"/>
      <c r="AF530" s="79"/>
      <c r="AG530" s="77"/>
      <c r="AH530" s="77"/>
      <c r="AI530" s="77"/>
      <c r="AJ530" s="79"/>
      <c r="AK530" s="79"/>
      <c r="AL530" s="78"/>
      <c r="AM530" s="79"/>
      <c r="AN530" s="77"/>
      <c r="AO530" s="77"/>
      <c r="AP530" s="79"/>
      <c r="AQ530" s="79"/>
      <c r="AR530" s="78"/>
      <c r="AS530" s="18"/>
    </row>
    <row r="531">
      <c r="A531" s="77"/>
      <c r="B531" s="77"/>
      <c r="C531" s="77"/>
      <c r="D531" s="78"/>
      <c r="E531" s="77"/>
      <c r="F531" s="77"/>
      <c r="G531" s="77"/>
      <c r="H531" s="77"/>
      <c r="I531" s="79"/>
      <c r="J531" s="79"/>
      <c r="K531" s="79"/>
      <c r="L531" s="78"/>
      <c r="M531" s="79"/>
      <c r="N531" s="79"/>
      <c r="O531" s="77"/>
      <c r="P531" s="77"/>
      <c r="Q531" s="77"/>
      <c r="R531" s="79"/>
      <c r="S531" s="79"/>
      <c r="T531" s="79"/>
      <c r="U531" s="78"/>
      <c r="V531" s="79"/>
      <c r="W531" s="79"/>
      <c r="X531" s="77"/>
      <c r="Y531" s="77"/>
      <c r="Z531" s="77"/>
      <c r="AA531" s="79"/>
      <c r="AB531" s="79"/>
      <c r="AC531" s="79"/>
      <c r="AD531" s="78"/>
      <c r="AE531" s="79"/>
      <c r="AF531" s="79"/>
      <c r="AG531" s="77"/>
      <c r="AH531" s="77"/>
      <c r="AI531" s="77"/>
      <c r="AJ531" s="79"/>
      <c r="AK531" s="79"/>
      <c r="AL531" s="78"/>
      <c r="AM531" s="79"/>
      <c r="AN531" s="77"/>
      <c r="AO531" s="77"/>
      <c r="AP531" s="79"/>
      <c r="AQ531" s="79"/>
      <c r="AR531" s="78"/>
      <c r="AS531" s="18"/>
    </row>
    <row r="532">
      <c r="A532" s="80"/>
      <c r="B532" s="80"/>
      <c r="C532" s="80"/>
      <c r="G532" s="81"/>
      <c r="H532" s="81"/>
      <c r="O532" s="25"/>
      <c r="P532" s="81"/>
      <c r="Q532" s="81"/>
      <c r="X532" s="81"/>
      <c r="Y532" s="81"/>
      <c r="Z532" s="81"/>
      <c r="AG532" s="81"/>
      <c r="AH532" s="81"/>
      <c r="AI532" s="81"/>
      <c r="AM532" s="81"/>
      <c r="AN532" s="81"/>
      <c r="AO532" s="81"/>
    </row>
    <row r="533">
      <c r="A533" s="80"/>
      <c r="B533" s="80"/>
      <c r="C533" s="80"/>
      <c r="E533" s="7"/>
      <c r="J533" s="7"/>
      <c r="K533" s="7"/>
      <c r="P533" s="7"/>
      <c r="Q533" s="7"/>
      <c r="V533" s="7"/>
      <c r="W533" s="7"/>
      <c r="AB533" s="7"/>
      <c r="AC533" s="7"/>
      <c r="AH533" s="7"/>
      <c r="AI533" s="7"/>
      <c r="AM533" s="81"/>
      <c r="AN533" s="81"/>
      <c r="AO533" s="81"/>
    </row>
    <row r="534">
      <c r="A534" s="80"/>
      <c r="B534" s="80"/>
      <c r="C534" s="80"/>
      <c r="E534" s="7"/>
      <c r="J534" s="7"/>
      <c r="K534" s="7"/>
      <c r="P534" s="7"/>
      <c r="Q534" s="7"/>
      <c r="V534" s="7"/>
      <c r="W534" s="7"/>
      <c r="AB534" s="7"/>
      <c r="AC534" s="7"/>
      <c r="AH534" s="7"/>
      <c r="AI534" s="7"/>
      <c r="AM534" s="81"/>
      <c r="AN534" s="81"/>
      <c r="AO534" s="81"/>
    </row>
    <row r="535">
      <c r="A535" s="80"/>
      <c r="B535" s="80"/>
      <c r="C535" s="80"/>
      <c r="E535" s="7"/>
      <c r="J535" s="7"/>
      <c r="K535" s="7"/>
      <c r="P535" s="7"/>
      <c r="Q535" s="7"/>
      <c r="V535" s="7"/>
      <c r="W535" s="7"/>
      <c r="AB535" s="7"/>
      <c r="AC535" s="7"/>
      <c r="AH535" s="7"/>
      <c r="AI535" s="7"/>
      <c r="AM535" s="81"/>
      <c r="AN535" s="81"/>
      <c r="AO535" s="81"/>
    </row>
    <row r="536">
      <c r="A536" s="80"/>
      <c r="B536" s="80"/>
      <c r="C536" s="80"/>
      <c r="E536" s="7"/>
      <c r="J536" s="7"/>
      <c r="K536" s="7"/>
      <c r="P536" s="7"/>
      <c r="Q536" s="7"/>
      <c r="V536" s="7"/>
      <c r="W536" s="7"/>
      <c r="AB536" s="7"/>
      <c r="AC536" s="7"/>
      <c r="AH536" s="7"/>
      <c r="AI536" s="7"/>
      <c r="AM536" s="81"/>
      <c r="AN536" s="81"/>
      <c r="AO536" s="81"/>
    </row>
    <row r="537">
      <c r="A537" s="80"/>
      <c r="B537" s="80"/>
      <c r="C537" s="80"/>
      <c r="E537" s="7"/>
      <c r="J537" s="7"/>
      <c r="K537" s="7"/>
      <c r="P537" s="7"/>
      <c r="Q537" s="7"/>
      <c r="V537" s="7"/>
      <c r="W537" s="7"/>
      <c r="AB537" s="7"/>
      <c r="AC537" s="7"/>
      <c r="AH537" s="7"/>
      <c r="AI537" s="7"/>
      <c r="AM537" s="81"/>
      <c r="AN537" s="81"/>
      <c r="AO537" s="81"/>
    </row>
    <row r="538">
      <c r="A538" s="80"/>
      <c r="B538" s="80"/>
      <c r="C538" s="80"/>
      <c r="E538" s="7"/>
      <c r="J538" s="7"/>
      <c r="K538" s="7"/>
      <c r="P538" s="7"/>
      <c r="Q538" s="7"/>
      <c r="V538" s="7"/>
      <c r="W538" s="7"/>
      <c r="AB538" s="7"/>
      <c r="AC538" s="7"/>
      <c r="AH538" s="7"/>
      <c r="AI538" s="7"/>
      <c r="AM538" s="81"/>
      <c r="AN538" s="81"/>
      <c r="AO538" s="81"/>
    </row>
    <row r="539">
      <c r="A539" s="80"/>
      <c r="B539" s="80"/>
      <c r="C539" s="80"/>
      <c r="E539" s="7"/>
      <c r="J539" s="7"/>
      <c r="K539" s="7"/>
      <c r="P539" s="7"/>
      <c r="Q539" s="7"/>
      <c r="V539" s="7"/>
      <c r="W539" s="7"/>
      <c r="AB539" s="7"/>
      <c r="AC539" s="7"/>
      <c r="AH539" s="7"/>
      <c r="AI539" s="7"/>
      <c r="AM539" s="81"/>
      <c r="AN539" s="81"/>
      <c r="AO539" s="81"/>
    </row>
    <row r="540">
      <c r="A540" s="80"/>
      <c r="B540" s="80"/>
      <c r="C540" s="80"/>
      <c r="E540" s="7"/>
      <c r="J540" s="7"/>
      <c r="K540" s="7"/>
      <c r="P540" s="7"/>
      <c r="Q540" s="7"/>
      <c r="V540" s="7"/>
      <c r="W540" s="7"/>
      <c r="AB540" s="7"/>
      <c r="AC540" s="7"/>
      <c r="AH540" s="7"/>
      <c r="AI540" s="7"/>
      <c r="AM540" s="81"/>
      <c r="AN540" s="81"/>
      <c r="AO540" s="81"/>
    </row>
    <row r="541">
      <c r="A541" s="80"/>
      <c r="B541" s="80"/>
      <c r="C541" s="80"/>
      <c r="E541" s="7"/>
      <c r="J541" s="7"/>
      <c r="K541" s="7"/>
      <c r="P541" s="7"/>
      <c r="Q541" s="7"/>
      <c r="V541" s="7"/>
      <c r="W541" s="7"/>
      <c r="AB541" s="7"/>
      <c r="AC541" s="7"/>
      <c r="AH541" s="7"/>
      <c r="AI541" s="7"/>
      <c r="AM541" s="81"/>
      <c r="AN541" s="81"/>
      <c r="AO541" s="81"/>
    </row>
    <row r="542">
      <c r="A542" s="80"/>
      <c r="B542" s="80"/>
      <c r="C542" s="80"/>
      <c r="E542" s="7"/>
      <c r="J542" s="7"/>
      <c r="K542" s="7"/>
      <c r="P542" s="7"/>
      <c r="Q542" s="7"/>
      <c r="V542" s="7"/>
      <c r="W542" s="7"/>
      <c r="AB542" s="7"/>
      <c r="AC542" s="7"/>
      <c r="AH542" s="7"/>
      <c r="AI542" s="7"/>
      <c r="AM542" s="81"/>
      <c r="AN542" s="81"/>
      <c r="AO542" s="81"/>
    </row>
    <row r="543">
      <c r="A543" s="80"/>
      <c r="B543" s="80"/>
      <c r="C543" s="80"/>
      <c r="E543" s="7"/>
      <c r="J543" s="7"/>
      <c r="K543" s="7"/>
      <c r="P543" s="7"/>
      <c r="Q543" s="7"/>
      <c r="V543" s="7"/>
      <c r="W543" s="7"/>
      <c r="AB543" s="7"/>
      <c r="AC543" s="7"/>
      <c r="AH543" s="7"/>
      <c r="AI543" s="7"/>
      <c r="AM543" s="81"/>
      <c r="AN543" s="81"/>
      <c r="AO543" s="81"/>
    </row>
    <row r="544">
      <c r="A544" s="80"/>
      <c r="B544" s="80"/>
      <c r="C544" s="80"/>
      <c r="E544" s="7"/>
      <c r="J544" s="7"/>
      <c r="K544" s="7"/>
      <c r="P544" s="7"/>
      <c r="Q544" s="7"/>
      <c r="V544" s="7"/>
      <c r="W544" s="7"/>
      <c r="AB544" s="7"/>
      <c r="AC544" s="7"/>
      <c r="AH544" s="7"/>
      <c r="AI544" s="7"/>
      <c r="AM544" s="81"/>
      <c r="AN544" s="81"/>
      <c r="AO544" s="81"/>
    </row>
    <row r="545">
      <c r="A545" s="80"/>
      <c r="B545" s="80"/>
      <c r="C545" s="80"/>
      <c r="E545" s="7"/>
      <c r="J545" s="7"/>
      <c r="K545" s="7"/>
      <c r="P545" s="7"/>
      <c r="Q545" s="7"/>
      <c r="V545" s="7"/>
      <c r="W545" s="7"/>
      <c r="AB545" s="7"/>
      <c r="AC545" s="7"/>
      <c r="AH545" s="7"/>
      <c r="AI545" s="7"/>
      <c r="AM545" s="81"/>
      <c r="AN545" s="81"/>
      <c r="AO545" s="81"/>
    </row>
    <row r="546">
      <c r="A546" s="80"/>
      <c r="B546" s="80"/>
      <c r="C546" s="80"/>
      <c r="E546" s="7"/>
      <c r="J546" s="7"/>
      <c r="K546" s="7"/>
      <c r="P546" s="7"/>
      <c r="Q546" s="7"/>
      <c r="V546" s="7"/>
      <c r="W546" s="7"/>
      <c r="AB546" s="7"/>
      <c r="AC546" s="7"/>
      <c r="AH546" s="7"/>
      <c r="AI546" s="7"/>
      <c r="AM546" s="81"/>
      <c r="AN546" s="81"/>
      <c r="AO546" s="81"/>
    </row>
    <row r="547">
      <c r="A547" s="80"/>
      <c r="B547" s="80"/>
      <c r="C547" s="80"/>
      <c r="E547" s="7"/>
      <c r="J547" s="7"/>
      <c r="K547" s="7"/>
      <c r="P547" s="7"/>
      <c r="Q547" s="7"/>
      <c r="V547" s="7"/>
      <c r="W547" s="7"/>
      <c r="AB547" s="7"/>
      <c r="AC547" s="7"/>
      <c r="AH547" s="7"/>
      <c r="AI547" s="7"/>
      <c r="AM547" s="81"/>
      <c r="AN547" s="81"/>
      <c r="AO547" s="81"/>
    </row>
    <row r="548">
      <c r="A548" s="80"/>
      <c r="B548" s="80"/>
      <c r="C548" s="80"/>
      <c r="E548" s="7"/>
      <c r="J548" s="7"/>
      <c r="K548" s="7"/>
      <c r="P548" s="7"/>
      <c r="Q548" s="7"/>
      <c r="V548" s="7"/>
      <c r="W548" s="7"/>
      <c r="AB548" s="7"/>
      <c r="AC548" s="7"/>
      <c r="AH548" s="7"/>
      <c r="AI548" s="7"/>
      <c r="AM548" s="81"/>
      <c r="AN548" s="81"/>
      <c r="AO548" s="81"/>
    </row>
    <row r="549">
      <c r="A549" s="80"/>
      <c r="B549" s="80"/>
      <c r="C549" s="80"/>
      <c r="E549" s="7"/>
      <c r="J549" s="7"/>
      <c r="K549" s="7"/>
      <c r="P549" s="7"/>
      <c r="Q549" s="7"/>
      <c r="V549" s="7"/>
      <c r="W549" s="7"/>
      <c r="AB549" s="7"/>
      <c r="AC549" s="7"/>
      <c r="AH549" s="7"/>
      <c r="AI549" s="7"/>
      <c r="AM549" s="81"/>
      <c r="AN549" s="81"/>
      <c r="AO549" s="81"/>
    </row>
    <row r="550">
      <c r="A550" s="80"/>
      <c r="B550" s="80"/>
      <c r="C550" s="80"/>
      <c r="E550" s="7"/>
      <c r="J550" s="7"/>
      <c r="K550" s="7"/>
      <c r="P550" s="7"/>
      <c r="Q550" s="7"/>
      <c r="V550" s="7"/>
      <c r="W550" s="7"/>
      <c r="AB550" s="7"/>
      <c r="AC550" s="7"/>
      <c r="AH550" s="7"/>
      <c r="AI550" s="7"/>
      <c r="AM550" s="81"/>
      <c r="AN550" s="81"/>
      <c r="AO550" s="81"/>
    </row>
    <row r="551">
      <c r="A551" s="80"/>
      <c r="B551" s="80"/>
      <c r="C551" s="80"/>
      <c r="E551" s="7"/>
      <c r="J551" s="7"/>
      <c r="K551" s="7"/>
      <c r="P551" s="7"/>
      <c r="Q551" s="7"/>
      <c r="V551" s="7"/>
      <c r="W551" s="7"/>
      <c r="AB551" s="7"/>
      <c r="AC551" s="7"/>
      <c r="AH551" s="7"/>
      <c r="AI551" s="7"/>
      <c r="AM551" s="81"/>
      <c r="AN551" s="81"/>
      <c r="AO551" s="81"/>
    </row>
    <row r="552">
      <c r="A552" s="80"/>
      <c r="B552" s="80"/>
      <c r="C552" s="80"/>
      <c r="E552" s="7"/>
      <c r="J552" s="7"/>
      <c r="K552" s="7"/>
      <c r="P552" s="7"/>
      <c r="Q552" s="7"/>
      <c r="V552" s="7"/>
      <c r="W552" s="7"/>
      <c r="AB552" s="7"/>
      <c r="AC552" s="7"/>
      <c r="AH552" s="7"/>
      <c r="AI552" s="7"/>
      <c r="AM552" s="81"/>
      <c r="AN552" s="81"/>
      <c r="AO552" s="81"/>
    </row>
    <row r="553">
      <c r="A553" s="80"/>
      <c r="B553" s="80"/>
      <c r="C553" s="80"/>
      <c r="E553" s="7"/>
      <c r="J553" s="7"/>
      <c r="K553" s="7"/>
      <c r="P553" s="7"/>
      <c r="Q553" s="7"/>
      <c r="V553" s="7"/>
      <c r="W553" s="7"/>
      <c r="AB553" s="7"/>
      <c r="AC553" s="7"/>
      <c r="AH553" s="7"/>
      <c r="AI553" s="7"/>
      <c r="AM553" s="81"/>
      <c r="AN553" s="81"/>
      <c r="AO553" s="81"/>
    </row>
    <row r="554">
      <c r="A554" s="80"/>
      <c r="B554" s="80"/>
      <c r="C554" s="80"/>
      <c r="E554" s="7"/>
      <c r="J554" s="7"/>
      <c r="K554" s="7"/>
      <c r="P554" s="7"/>
      <c r="Q554" s="7"/>
      <c r="V554" s="7"/>
      <c r="W554" s="7"/>
      <c r="AB554" s="7"/>
      <c r="AC554" s="7"/>
      <c r="AH554" s="7"/>
      <c r="AI554" s="7"/>
      <c r="AM554" s="81"/>
      <c r="AN554" s="81"/>
      <c r="AO554" s="81"/>
    </row>
    <row r="555">
      <c r="A555" s="80"/>
      <c r="B555" s="80"/>
      <c r="C555" s="80"/>
      <c r="E555" s="7"/>
      <c r="J555" s="7"/>
      <c r="K555" s="7"/>
      <c r="P555" s="7"/>
      <c r="Q555" s="7"/>
      <c r="V555" s="7"/>
      <c r="W555" s="7"/>
      <c r="AB555" s="7"/>
      <c r="AC555" s="7"/>
      <c r="AH555" s="7"/>
      <c r="AI555" s="7"/>
      <c r="AM555" s="81"/>
      <c r="AN555" s="81"/>
      <c r="AO555" s="81"/>
    </row>
    <row r="556">
      <c r="A556" s="80"/>
      <c r="B556" s="80"/>
      <c r="C556" s="80"/>
      <c r="E556" s="7"/>
      <c r="J556" s="7"/>
      <c r="K556" s="7"/>
      <c r="P556" s="7"/>
      <c r="Q556" s="7"/>
      <c r="V556" s="7"/>
      <c r="W556" s="7"/>
      <c r="AB556" s="7"/>
      <c r="AC556" s="7"/>
      <c r="AH556" s="7"/>
      <c r="AI556" s="7"/>
      <c r="AM556" s="81"/>
      <c r="AN556" s="81"/>
      <c r="AO556" s="81"/>
    </row>
    <row r="557">
      <c r="A557" s="80"/>
      <c r="B557" s="80"/>
      <c r="C557" s="80"/>
      <c r="E557" s="7"/>
      <c r="J557" s="7"/>
      <c r="K557" s="7"/>
      <c r="P557" s="7"/>
      <c r="Q557" s="7"/>
      <c r="V557" s="7"/>
      <c r="W557" s="7"/>
      <c r="AB557" s="7"/>
      <c r="AC557" s="7"/>
      <c r="AH557" s="7"/>
      <c r="AI557" s="7"/>
      <c r="AM557" s="81"/>
      <c r="AN557" s="81"/>
      <c r="AO557" s="81"/>
    </row>
    <row r="558">
      <c r="A558" s="80"/>
      <c r="B558" s="80"/>
      <c r="C558" s="80"/>
      <c r="E558" s="7"/>
      <c r="J558" s="7"/>
      <c r="K558" s="7"/>
      <c r="P558" s="7"/>
      <c r="Q558" s="7"/>
      <c r="V558" s="7"/>
      <c r="W558" s="7"/>
      <c r="AB558" s="7"/>
      <c r="AC558" s="7"/>
      <c r="AH558" s="7"/>
      <c r="AI558" s="7"/>
      <c r="AM558" s="81"/>
      <c r="AN558" s="81"/>
      <c r="AO558" s="81"/>
    </row>
    <row r="559">
      <c r="A559" s="80"/>
      <c r="B559" s="80"/>
      <c r="C559" s="80"/>
      <c r="E559" s="7"/>
      <c r="J559" s="7"/>
      <c r="K559" s="7"/>
      <c r="P559" s="7"/>
      <c r="Q559" s="7"/>
      <c r="V559" s="7"/>
      <c r="W559" s="7"/>
      <c r="AB559" s="7"/>
      <c r="AC559" s="7"/>
      <c r="AH559" s="7"/>
      <c r="AI559" s="7"/>
      <c r="AM559" s="81"/>
      <c r="AN559" s="81"/>
      <c r="AO559" s="81"/>
    </row>
    <row r="560">
      <c r="A560" s="80"/>
      <c r="B560" s="80"/>
      <c r="C560" s="80"/>
      <c r="E560" s="7"/>
      <c r="J560" s="7"/>
      <c r="K560" s="7"/>
      <c r="P560" s="7"/>
      <c r="Q560" s="7"/>
      <c r="V560" s="7"/>
      <c r="W560" s="7"/>
      <c r="AB560" s="7"/>
      <c r="AC560" s="7"/>
      <c r="AH560" s="7"/>
      <c r="AI560" s="7"/>
      <c r="AM560" s="81"/>
      <c r="AN560" s="81"/>
      <c r="AO560" s="81"/>
    </row>
    <row r="561">
      <c r="A561" s="80"/>
      <c r="B561" s="80"/>
      <c r="C561" s="80"/>
      <c r="E561" s="7"/>
      <c r="J561" s="7"/>
      <c r="K561" s="7"/>
      <c r="P561" s="7"/>
      <c r="Q561" s="7"/>
      <c r="V561" s="7"/>
      <c r="W561" s="7"/>
      <c r="AB561" s="7"/>
      <c r="AC561" s="7"/>
      <c r="AH561" s="7"/>
      <c r="AI561" s="7"/>
      <c r="AM561" s="81"/>
      <c r="AN561" s="81"/>
      <c r="AO561" s="81"/>
    </row>
    <row r="562">
      <c r="A562" s="80"/>
      <c r="B562" s="80"/>
      <c r="C562" s="80"/>
      <c r="E562" s="7"/>
      <c r="J562" s="7"/>
      <c r="K562" s="7"/>
      <c r="P562" s="7"/>
      <c r="Q562" s="7"/>
      <c r="V562" s="7"/>
      <c r="W562" s="7"/>
      <c r="AB562" s="7"/>
      <c r="AC562" s="7"/>
      <c r="AH562" s="7"/>
      <c r="AI562" s="7"/>
      <c r="AM562" s="81"/>
      <c r="AN562" s="81"/>
      <c r="AO562" s="81"/>
    </row>
    <row r="563">
      <c r="A563" s="80"/>
      <c r="B563" s="80"/>
      <c r="C563" s="80"/>
      <c r="E563" s="7"/>
      <c r="J563" s="7"/>
      <c r="K563" s="7"/>
      <c r="P563" s="7"/>
      <c r="Q563" s="7"/>
      <c r="V563" s="7"/>
      <c r="W563" s="7"/>
      <c r="AB563" s="7"/>
      <c r="AC563" s="7"/>
      <c r="AH563" s="7"/>
      <c r="AI563" s="7"/>
      <c r="AM563" s="81"/>
      <c r="AN563" s="81"/>
      <c r="AO563" s="81"/>
    </row>
    <row r="564">
      <c r="A564" s="80"/>
      <c r="B564" s="80"/>
      <c r="C564" s="80"/>
      <c r="E564" s="7"/>
      <c r="J564" s="7"/>
      <c r="K564" s="7"/>
      <c r="P564" s="7"/>
      <c r="Q564" s="7"/>
      <c r="V564" s="7"/>
      <c r="W564" s="7"/>
      <c r="AB564" s="7"/>
      <c r="AC564" s="7"/>
      <c r="AH564" s="7"/>
      <c r="AI564" s="7"/>
      <c r="AM564" s="81"/>
      <c r="AN564" s="81"/>
      <c r="AO564" s="81"/>
    </row>
    <row r="565">
      <c r="A565" s="80"/>
      <c r="B565" s="80"/>
      <c r="C565" s="80"/>
      <c r="E565" s="7"/>
      <c r="J565" s="7"/>
      <c r="K565" s="7"/>
      <c r="P565" s="7"/>
      <c r="Q565" s="7"/>
      <c r="V565" s="7"/>
      <c r="W565" s="7"/>
      <c r="AB565" s="7"/>
      <c r="AC565" s="7"/>
      <c r="AH565" s="7"/>
      <c r="AI565" s="7"/>
      <c r="AM565" s="81"/>
      <c r="AN565" s="81"/>
      <c r="AO565" s="81"/>
    </row>
    <row r="566">
      <c r="A566" s="80"/>
      <c r="B566" s="80"/>
      <c r="C566" s="80"/>
      <c r="E566" s="7"/>
      <c r="J566" s="7"/>
      <c r="K566" s="7"/>
      <c r="P566" s="7"/>
      <c r="Q566" s="7"/>
      <c r="V566" s="7"/>
      <c r="W566" s="7"/>
      <c r="AB566" s="7"/>
      <c r="AC566" s="7"/>
      <c r="AH566" s="7"/>
      <c r="AI566" s="7"/>
      <c r="AM566" s="81"/>
      <c r="AN566" s="81"/>
      <c r="AO566" s="81"/>
    </row>
    <row r="567">
      <c r="A567" s="80"/>
      <c r="B567" s="80"/>
      <c r="C567" s="80"/>
      <c r="E567" s="7"/>
      <c r="J567" s="7"/>
      <c r="K567" s="7"/>
      <c r="P567" s="7"/>
      <c r="Q567" s="7"/>
      <c r="V567" s="7"/>
      <c r="W567" s="7"/>
      <c r="AB567" s="7"/>
      <c r="AC567" s="7"/>
      <c r="AH567" s="7"/>
      <c r="AI567" s="7"/>
      <c r="AM567" s="81"/>
      <c r="AN567" s="81"/>
      <c r="AO567" s="81"/>
    </row>
    <row r="568">
      <c r="A568" s="80"/>
      <c r="B568" s="80"/>
      <c r="C568" s="80"/>
      <c r="E568" s="7"/>
      <c r="J568" s="7"/>
      <c r="K568" s="7"/>
      <c r="P568" s="7"/>
      <c r="Q568" s="7"/>
      <c r="V568" s="7"/>
      <c r="W568" s="7"/>
      <c r="AB568" s="7"/>
      <c r="AC568" s="7"/>
      <c r="AH568" s="7"/>
      <c r="AI568" s="7"/>
      <c r="AM568" s="81"/>
      <c r="AN568" s="81"/>
      <c r="AO568" s="81"/>
    </row>
    <row r="569">
      <c r="A569" s="80"/>
      <c r="B569" s="80"/>
      <c r="C569" s="80"/>
      <c r="E569" s="7"/>
      <c r="J569" s="7"/>
      <c r="K569" s="7"/>
      <c r="P569" s="7"/>
      <c r="Q569" s="7"/>
      <c r="V569" s="7"/>
      <c r="W569" s="7"/>
      <c r="AB569" s="7"/>
      <c r="AC569" s="7"/>
      <c r="AH569" s="7"/>
      <c r="AI569" s="7"/>
      <c r="AM569" s="81"/>
      <c r="AN569" s="81"/>
      <c r="AO569" s="81"/>
    </row>
    <row r="570">
      <c r="A570" s="80"/>
      <c r="B570" s="80"/>
      <c r="C570" s="80"/>
      <c r="E570" s="7"/>
      <c r="J570" s="7"/>
      <c r="K570" s="7"/>
      <c r="P570" s="7"/>
      <c r="Q570" s="7"/>
      <c r="V570" s="7"/>
      <c r="W570" s="7"/>
      <c r="AB570" s="7"/>
      <c r="AC570" s="7"/>
      <c r="AH570" s="7"/>
      <c r="AI570" s="7"/>
      <c r="AM570" s="81"/>
      <c r="AN570" s="81"/>
      <c r="AO570" s="81"/>
    </row>
    <row r="571">
      <c r="A571" s="80"/>
      <c r="B571" s="80"/>
      <c r="C571" s="80"/>
      <c r="E571" s="7"/>
      <c r="J571" s="7"/>
      <c r="K571" s="7"/>
      <c r="P571" s="7"/>
      <c r="Q571" s="7"/>
      <c r="V571" s="7"/>
      <c r="W571" s="7"/>
      <c r="AB571" s="7"/>
      <c r="AC571" s="7"/>
      <c r="AH571" s="7"/>
      <c r="AI571" s="7"/>
      <c r="AM571" s="81"/>
      <c r="AN571" s="81"/>
      <c r="AO571" s="81"/>
    </row>
    <row r="572">
      <c r="A572" s="80"/>
      <c r="B572" s="80"/>
      <c r="C572" s="80"/>
      <c r="E572" s="7"/>
      <c r="J572" s="7"/>
      <c r="K572" s="7"/>
      <c r="P572" s="7"/>
      <c r="Q572" s="7"/>
      <c r="V572" s="7"/>
      <c r="W572" s="7"/>
      <c r="AB572" s="7"/>
      <c r="AC572" s="7"/>
      <c r="AH572" s="7"/>
      <c r="AI572" s="7"/>
      <c r="AM572" s="81"/>
      <c r="AN572" s="81"/>
      <c r="AO572" s="81"/>
    </row>
    <row r="573">
      <c r="A573" s="80"/>
      <c r="B573" s="80"/>
      <c r="C573" s="80"/>
      <c r="E573" s="7"/>
      <c r="J573" s="7"/>
      <c r="K573" s="7"/>
      <c r="P573" s="7"/>
      <c r="Q573" s="7"/>
      <c r="V573" s="7"/>
      <c r="W573" s="7"/>
      <c r="AB573" s="7"/>
      <c r="AC573" s="7"/>
      <c r="AH573" s="7"/>
      <c r="AI573" s="7"/>
      <c r="AM573" s="81"/>
      <c r="AN573" s="81"/>
      <c r="AO573" s="81"/>
    </row>
    <row r="574">
      <c r="A574" s="80"/>
      <c r="B574" s="80"/>
      <c r="C574" s="80"/>
      <c r="E574" s="7"/>
      <c r="J574" s="7"/>
      <c r="K574" s="7"/>
      <c r="P574" s="7"/>
      <c r="Q574" s="7"/>
      <c r="V574" s="7"/>
      <c r="W574" s="7"/>
      <c r="AB574" s="7"/>
      <c r="AC574" s="7"/>
      <c r="AH574" s="7"/>
      <c r="AI574" s="7"/>
      <c r="AM574" s="81"/>
      <c r="AN574" s="81"/>
      <c r="AO574" s="81"/>
    </row>
    <row r="575">
      <c r="A575" s="80"/>
      <c r="B575" s="80"/>
      <c r="C575" s="80"/>
      <c r="E575" s="7"/>
      <c r="J575" s="7"/>
      <c r="K575" s="7"/>
      <c r="P575" s="7"/>
      <c r="Q575" s="7"/>
      <c r="V575" s="7"/>
      <c r="W575" s="7"/>
      <c r="AB575" s="7"/>
      <c r="AC575" s="7"/>
      <c r="AH575" s="7"/>
      <c r="AI575" s="7"/>
      <c r="AM575" s="81"/>
      <c r="AN575" s="81"/>
      <c r="AO575" s="81"/>
    </row>
    <row r="576">
      <c r="A576" s="80"/>
      <c r="B576" s="80"/>
      <c r="C576" s="80"/>
      <c r="E576" s="7"/>
      <c r="J576" s="7"/>
      <c r="K576" s="7"/>
      <c r="P576" s="7"/>
      <c r="Q576" s="7"/>
      <c r="V576" s="7"/>
      <c r="W576" s="7"/>
      <c r="AB576" s="7"/>
      <c r="AC576" s="7"/>
      <c r="AH576" s="7"/>
      <c r="AI576" s="7"/>
      <c r="AM576" s="81"/>
      <c r="AN576" s="81"/>
      <c r="AO576" s="81"/>
    </row>
    <row r="577">
      <c r="A577" s="80"/>
      <c r="B577" s="80"/>
      <c r="C577" s="80"/>
      <c r="E577" s="7"/>
      <c r="J577" s="7"/>
      <c r="K577" s="7"/>
      <c r="P577" s="7"/>
      <c r="Q577" s="7"/>
      <c r="V577" s="7"/>
      <c r="W577" s="7"/>
      <c r="AB577" s="7"/>
      <c r="AC577" s="7"/>
      <c r="AH577" s="7"/>
      <c r="AI577" s="7"/>
      <c r="AM577" s="81"/>
      <c r="AN577" s="81"/>
      <c r="AO577" s="81"/>
    </row>
    <row r="578">
      <c r="A578" s="80"/>
      <c r="B578" s="80"/>
      <c r="C578" s="80"/>
      <c r="E578" s="7"/>
      <c r="J578" s="7"/>
      <c r="K578" s="7"/>
      <c r="P578" s="7"/>
      <c r="Q578" s="7"/>
      <c r="V578" s="7"/>
      <c r="W578" s="7"/>
      <c r="AB578" s="7"/>
      <c r="AC578" s="7"/>
      <c r="AH578" s="7"/>
      <c r="AI578" s="7"/>
      <c r="AM578" s="81"/>
      <c r="AN578" s="81"/>
      <c r="AO578" s="81"/>
    </row>
    <row r="579">
      <c r="A579" s="80"/>
      <c r="B579" s="80"/>
      <c r="C579" s="80"/>
      <c r="E579" s="7"/>
      <c r="J579" s="7"/>
      <c r="K579" s="7"/>
      <c r="P579" s="7"/>
      <c r="Q579" s="7"/>
      <c r="V579" s="7"/>
      <c r="W579" s="7"/>
      <c r="AB579" s="7"/>
      <c r="AC579" s="7"/>
      <c r="AH579" s="7"/>
      <c r="AI579" s="7"/>
      <c r="AM579" s="81"/>
      <c r="AN579" s="81"/>
      <c r="AO579" s="81"/>
    </row>
    <row r="580">
      <c r="A580" s="80"/>
      <c r="B580" s="80"/>
      <c r="C580" s="80"/>
      <c r="E580" s="7"/>
      <c r="J580" s="7"/>
      <c r="K580" s="7"/>
      <c r="P580" s="7"/>
      <c r="Q580" s="7"/>
      <c r="V580" s="7"/>
      <c r="W580" s="7"/>
      <c r="AB580" s="7"/>
      <c r="AC580" s="7"/>
      <c r="AH580" s="7"/>
      <c r="AI580" s="7"/>
      <c r="AM580" s="81"/>
      <c r="AN580" s="81"/>
      <c r="AO580" s="81"/>
    </row>
    <row r="581">
      <c r="A581" s="80"/>
      <c r="B581" s="80"/>
      <c r="C581" s="80"/>
      <c r="E581" s="7"/>
      <c r="J581" s="7"/>
      <c r="K581" s="7"/>
      <c r="P581" s="7"/>
      <c r="Q581" s="7"/>
      <c r="V581" s="7"/>
      <c r="W581" s="7"/>
      <c r="AB581" s="7"/>
      <c r="AC581" s="7"/>
      <c r="AH581" s="7"/>
      <c r="AI581" s="7"/>
      <c r="AM581" s="81"/>
      <c r="AN581" s="81"/>
      <c r="AO581" s="81"/>
    </row>
    <row r="582">
      <c r="A582" s="80"/>
      <c r="B582" s="80"/>
      <c r="C582" s="80"/>
      <c r="E582" s="7"/>
      <c r="J582" s="7"/>
      <c r="K582" s="7"/>
      <c r="P582" s="7"/>
      <c r="Q582" s="7"/>
      <c r="V582" s="7"/>
      <c r="W582" s="7"/>
      <c r="AB582" s="7"/>
      <c r="AC582" s="7"/>
      <c r="AH582" s="7"/>
      <c r="AI582" s="7"/>
      <c r="AM582" s="81"/>
      <c r="AN582" s="81"/>
      <c r="AO582" s="81"/>
    </row>
    <row r="583">
      <c r="A583" s="80"/>
      <c r="B583" s="80"/>
      <c r="C583" s="80"/>
      <c r="E583" s="7"/>
      <c r="J583" s="7"/>
      <c r="K583" s="7"/>
      <c r="P583" s="7"/>
      <c r="Q583" s="7"/>
      <c r="V583" s="7"/>
      <c r="W583" s="7"/>
      <c r="AB583" s="7"/>
      <c r="AC583" s="7"/>
      <c r="AH583" s="7"/>
      <c r="AI583" s="7"/>
      <c r="AM583" s="81"/>
      <c r="AN583" s="81"/>
      <c r="AO583" s="81"/>
    </row>
    <row r="584">
      <c r="A584" s="80"/>
      <c r="B584" s="80"/>
      <c r="C584" s="80"/>
      <c r="E584" s="7"/>
      <c r="J584" s="7"/>
      <c r="K584" s="7"/>
      <c r="P584" s="7"/>
      <c r="Q584" s="7"/>
      <c r="V584" s="7"/>
      <c r="W584" s="7"/>
      <c r="AB584" s="7"/>
      <c r="AC584" s="7"/>
      <c r="AH584" s="7"/>
      <c r="AI584" s="7"/>
      <c r="AM584" s="81"/>
      <c r="AN584" s="81"/>
      <c r="AO584" s="81"/>
    </row>
    <row r="585">
      <c r="A585" s="80"/>
      <c r="B585" s="80"/>
      <c r="C585" s="80"/>
      <c r="E585" s="7"/>
      <c r="J585" s="7"/>
      <c r="K585" s="7"/>
      <c r="P585" s="7"/>
      <c r="Q585" s="7"/>
      <c r="V585" s="7"/>
      <c r="W585" s="7"/>
      <c r="AB585" s="7"/>
      <c r="AC585" s="7"/>
      <c r="AH585" s="7"/>
      <c r="AI585" s="7"/>
      <c r="AM585" s="81"/>
      <c r="AN585" s="81"/>
      <c r="AO585" s="81"/>
    </row>
    <row r="586">
      <c r="A586" s="80"/>
      <c r="B586" s="80"/>
      <c r="C586" s="80"/>
      <c r="E586" s="7"/>
      <c r="J586" s="7"/>
      <c r="K586" s="7"/>
      <c r="P586" s="7"/>
      <c r="Q586" s="7"/>
      <c r="V586" s="7"/>
      <c r="W586" s="7"/>
      <c r="AB586" s="7"/>
      <c r="AC586" s="7"/>
      <c r="AH586" s="7"/>
      <c r="AI586" s="7"/>
      <c r="AM586" s="81"/>
      <c r="AN586" s="81"/>
      <c r="AO586" s="81"/>
    </row>
    <row r="587">
      <c r="A587" s="80"/>
      <c r="B587" s="80"/>
      <c r="C587" s="80"/>
      <c r="E587" s="7"/>
      <c r="J587" s="7"/>
      <c r="K587" s="7"/>
      <c r="P587" s="7"/>
      <c r="Q587" s="7"/>
      <c r="V587" s="7"/>
      <c r="W587" s="7"/>
      <c r="AB587" s="7"/>
      <c r="AC587" s="7"/>
      <c r="AH587" s="7"/>
      <c r="AI587" s="7"/>
      <c r="AM587" s="81"/>
      <c r="AN587" s="81"/>
      <c r="AO587" s="81"/>
    </row>
    <row r="588">
      <c r="A588" s="80"/>
      <c r="B588" s="80"/>
      <c r="C588" s="80"/>
      <c r="E588" s="7"/>
      <c r="J588" s="7"/>
      <c r="K588" s="7"/>
      <c r="P588" s="7"/>
      <c r="Q588" s="7"/>
      <c r="V588" s="7"/>
      <c r="W588" s="7"/>
      <c r="AB588" s="7"/>
      <c r="AC588" s="7"/>
      <c r="AH588" s="7"/>
      <c r="AI588" s="7"/>
      <c r="AM588" s="81"/>
      <c r="AN588" s="81"/>
      <c r="AO588" s="81"/>
    </row>
    <row r="589">
      <c r="A589" s="80"/>
      <c r="B589" s="80"/>
      <c r="C589" s="80"/>
      <c r="E589" s="7"/>
      <c r="J589" s="7"/>
      <c r="K589" s="7"/>
      <c r="P589" s="7"/>
      <c r="Q589" s="7"/>
      <c r="V589" s="7"/>
      <c r="W589" s="7"/>
      <c r="AB589" s="7"/>
      <c r="AC589" s="7"/>
      <c r="AH589" s="7"/>
      <c r="AI589" s="7"/>
      <c r="AM589" s="81"/>
      <c r="AN589" s="81"/>
      <c r="AO589" s="81"/>
    </row>
    <row r="590">
      <c r="A590" s="80"/>
      <c r="B590" s="80"/>
      <c r="C590" s="80"/>
      <c r="E590" s="7"/>
      <c r="J590" s="7"/>
      <c r="K590" s="7"/>
      <c r="P590" s="7"/>
      <c r="Q590" s="7"/>
      <c r="V590" s="7"/>
      <c r="W590" s="7"/>
      <c r="AB590" s="7"/>
      <c r="AC590" s="7"/>
      <c r="AH590" s="7"/>
      <c r="AI590" s="7"/>
      <c r="AM590" s="81"/>
      <c r="AN590" s="81"/>
      <c r="AO590" s="81"/>
    </row>
    <row r="591">
      <c r="A591" s="80"/>
      <c r="B591" s="80"/>
      <c r="C591" s="80"/>
      <c r="E591" s="7"/>
      <c r="J591" s="7"/>
      <c r="K591" s="7"/>
      <c r="P591" s="7"/>
      <c r="Q591" s="7"/>
      <c r="V591" s="7"/>
      <c r="W591" s="7"/>
      <c r="AB591" s="7"/>
      <c r="AC591" s="7"/>
      <c r="AH591" s="7"/>
      <c r="AI591" s="7"/>
      <c r="AM591" s="81"/>
      <c r="AN591" s="81"/>
      <c r="AO591" s="81"/>
    </row>
    <row r="592">
      <c r="A592" s="80"/>
      <c r="B592" s="80"/>
      <c r="C592" s="80"/>
      <c r="E592" s="7"/>
      <c r="J592" s="7"/>
      <c r="K592" s="7"/>
      <c r="P592" s="7"/>
      <c r="Q592" s="7"/>
      <c r="V592" s="7"/>
      <c r="W592" s="7"/>
      <c r="AB592" s="7"/>
      <c r="AC592" s="7"/>
      <c r="AH592" s="7"/>
      <c r="AI592" s="7"/>
      <c r="AM592" s="81"/>
      <c r="AN592" s="81"/>
      <c r="AO592" s="81"/>
    </row>
    <row r="593">
      <c r="A593" s="80"/>
      <c r="B593" s="80"/>
      <c r="C593" s="80"/>
      <c r="E593" s="7"/>
      <c r="J593" s="7"/>
      <c r="K593" s="7"/>
      <c r="P593" s="7"/>
      <c r="Q593" s="7"/>
      <c r="V593" s="7"/>
      <c r="W593" s="7"/>
      <c r="AB593" s="7"/>
      <c r="AC593" s="7"/>
      <c r="AH593" s="7"/>
      <c r="AI593" s="7"/>
      <c r="AM593" s="81"/>
      <c r="AN593" s="81"/>
      <c r="AO593" s="81"/>
    </row>
    <row r="594">
      <c r="A594" s="80"/>
      <c r="B594" s="80"/>
      <c r="C594" s="80"/>
      <c r="E594" s="7"/>
      <c r="J594" s="7"/>
      <c r="K594" s="7"/>
      <c r="P594" s="7"/>
      <c r="Q594" s="7"/>
      <c r="V594" s="7"/>
      <c r="W594" s="7"/>
      <c r="AB594" s="7"/>
      <c r="AC594" s="7"/>
      <c r="AH594" s="7"/>
      <c r="AI594" s="7"/>
      <c r="AM594" s="81"/>
      <c r="AN594" s="81"/>
      <c r="AO594" s="81"/>
    </row>
    <row r="595">
      <c r="A595" s="80"/>
      <c r="B595" s="80"/>
      <c r="C595" s="80"/>
      <c r="E595" s="7"/>
      <c r="J595" s="7"/>
      <c r="K595" s="7"/>
      <c r="P595" s="7"/>
      <c r="Q595" s="7"/>
      <c r="V595" s="7"/>
      <c r="W595" s="7"/>
      <c r="AB595" s="7"/>
      <c r="AC595" s="7"/>
      <c r="AH595" s="7"/>
      <c r="AI595" s="7"/>
      <c r="AM595" s="81"/>
      <c r="AN595" s="81"/>
      <c r="AO595" s="81"/>
    </row>
    <row r="596">
      <c r="A596" s="80"/>
      <c r="B596" s="80"/>
      <c r="C596" s="80"/>
      <c r="E596" s="7"/>
      <c r="J596" s="7"/>
      <c r="K596" s="7"/>
      <c r="P596" s="7"/>
      <c r="Q596" s="7"/>
      <c r="V596" s="7"/>
      <c r="W596" s="7"/>
      <c r="AB596" s="7"/>
      <c r="AC596" s="7"/>
      <c r="AH596" s="7"/>
      <c r="AI596" s="7"/>
      <c r="AM596" s="81"/>
      <c r="AN596" s="81"/>
      <c r="AO596" s="81"/>
    </row>
    <row r="597">
      <c r="A597" s="80"/>
      <c r="B597" s="80"/>
      <c r="C597" s="80"/>
      <c r="E597" s="7"/>
      <c r="J597" s="7"/>
      <c r="K597" s="7"/>
      <c r="P597" s="7"/>
      <c r="Q597" s="7"/>
      <c r="V597" s="7"/>
      <c r="W597" s="7"/>
      <c r="AB597" s="7"/>
      <c r="AC597" s="7"/>
      <c r="AH597" s="7"/>
      <c r="AI597" s="7"/>
      <c r="AM597" s="81"/>
      <c r="AN597" s="81"/>
      <c r="AO597" s="81"/>
    </row>
    <row r="598">
      <c r="A598" s="80"/>
      <c r="B598" s="80"/>
      <c r="C598" s="80"/>
      <c r="E598" s="7"/>
      <c r="J598" s="7"/>
      <c r="K598" s="7"/>
      <c r="P598" s="7"/>
      <c r="Q598" s="7"/>
      <c r="V598" s="7"/>
      <c r="W598" s="7"/>
      <c r="AB598" s="7"/>
      <c r="AC598" s="7"/>
      <c r="AH598" s="7"/>
      <c r="AI598" s="7"/>
      <c r="AM598" s="81"/>
      <c r="AN598" s="81"/>
      <c r="AO598" s="81"/>
    </row>
    <row r="599">
      <c r="A599" s="80"/>
      <c r="B599" s="80"/>
      <c r="C599" s="80"/>
      <c r="E599" s="7"/>
      <c r="J599" s="7"/>
      <c r="K599" s="7"/>
      <c r="P599" s="7"/>
      <c r="Q599" s="7"/>
      <c r="V599" s="7"/>
      <c r="W599" s="7"/>
      <c r="AB599" s="7"/>
      <c r="AC599" s="7"/>
      <c r="AH599" s="7"/>
      <c r="AI599" s="7"/>
      <c r="AM599" s="81"/>
      <c r="AN599" s="81"/>
      <c r="AO599" s="81"/>
    </row>
    <row r="600">
      <c r="A600" s="80"/>
      <c r="B600" s="80"/>
      <c r="C600" s="80"/>
      <c r="E600" s="7"/>
      <c r="J600" s="7"/>
      <c r="K600" s="7"/>
      <c r="P600" s="7"/>
      <c r="Q600" s="7"/>
      <c r="V600" s="7"/>
      <c r="W600" s="7"/>
      <c r="AB600" s="7"/>
      <c r="AC600" s="7"/>
      <c r="AH600" s="7"/>
      <c r="AI600" s="7"/>
      <c r="AM600" s="81"/>
      <c r="AN600" s="81"/>
      <c r="AO600" s="81"/>
    </row>
    <row r="601">
      <c r="A601" s="80"/>
      <c r="B601" s="80"/>
      <c r="C601" s="80"/>
      <c r="E601" s="7"/>
      <c r="J601" s="7"/>
      <c r="K601" s="7"/>
      <c r="P601" s="7"/>
      <c r="Q601" s="7"/>
      <c r="V601" s="7"/>
      <c r="W601" s="7"/>
      <c r="AB601" s="7"/>
      <c r="AC601" s="7"/>
      <c r="AH601" s="7"/>
      <c r="AI601" s="7"/>
      <c r="AM601" s="81"/>
      <c r="AN601" s="81"/>
      <c r="AO601" s="81"/>
    </row>
    <row r="602">
      <c r="A602" s="80"/>
      <c r="B602" s="80"/>
      <c r="C602" s="80"/>
      <c r="E602" s="7"/>
      <c r="J602" s="7"/>
      <c r="K602" s="7"/>
      <c r="P602" s="7"/>
      <c r="Q602" s="7"/>
      <c r="V602" s="7"/>
      <c r="W602" s="7"/>
      <c r="AB602" s="7"/>
      <c r="AC602" s="7"/>
      <c r="AH602" s="7"/>
      <c r="AI602" s="7"/>
      <c r="AM602" s="81"/>
      <c r="AN602" s="81"/>
      <c r="AO602" s="81"/>
    </row>
    <row r="603">
      <c r="A603" s="80"/>
      <c r="B603" s="80"/>
      <c r="C603" s="80"/>
      <c r="E603" s="7"/>
      <c r="J603" s="7"/>
      <c r="K603" s="7"/>
      <c r="P603" s="7"/>
      <c r="Q603" s="7"/>
      <c r="V603" s="7"/>
      <c r="W603" s="7"/>
      <c r="AB603" s="7"/>
      <c r="AC603" s="7"/>
      <c r="AH603" s="7"/>
      <c r="AI603" s="7"/>
      <c r="AM603" s="81"/>
      <c r="AN603" s="81"/>
      <c r="AO603" s="81"/>
    </row>
    <row r="604">
      <c r="A604" s="80"/>
      <c r="B604" s="80"/>
      <c r="C604" s="80"/>
      <c r="E604" s="7"/>
      <c r="J604" s="7"/>
      <c r="K604" s="7"/>
      <c r="P604" s="7"/>
      <c r="Q604" s="7"/>
      <c r="V604" s="7"/>
      <c r="W604" s="7"/>
      <c r="AB604" s="7"/>
      <c r="AC604" s="7"/>
      <c r="AH604" s="7"/>
      <c r="AI604" s="7"/>
      <c r="AM604" s="81"/>
      <c r="AN604" s="81"/>
      <c r="AO604" s="81"/>
    </row>
    <row r="605">
      <c r="A605" s="80"/>
      <c r="B605" s="80"/>
      <c r="C605" s="80"/>
      <c r="E605" s="7"/>
      <c r="J605" s="7"/>
      <c r="K605" s="7"/>
      <c r="P605" s="7"/>
      <c r="Q605" s="7"/>
      <c r="V605" s="7"/>
      <c r="W605" s="7"/>
      <c r="AB605" s="7"/>
      <c r="AC605" s="7"/>
      <c r="AH605" s="7"/>
      <c r="AI605" s="7"/>
      <c r="AM605" s="81"/>
      <c r="AN605" s="81"/>
      <c r="AO605" s="81"/>
    </row>
    <row r="606">
      <c r="A606" s="80"/>
      <c r="B606" s="80"/>
      <c r="C606" s="80"/>
      <c r="E606" s="7"/>
      <c r="J606" s="7"/>
      <c r="K606" s="7"/>
      <c r="P606" s="7"/>
      <c r="Q606" s="7"/>
      <c r="V606" s="7"/>
      <c r="W606" s="7"/>
      <c r="AB606" s="7"/>
      <c r="AC606" s="7"/>
      <c r="AH606" s="7"/>
      <c r="AI606" s="7"/>
      <c r="AM606" s="81"/>
      <c r="AN606" s="81"/>
      <c r="AO606" s="81"/>
    </row>
    <row r="607">
      <c r="A607" s="80"/>
      <c r="B607" s="80"/>
      <c r="C607" s="80"/>
      <c r="E607" s="7"/>
      <c r="J607" s="7"/>
      <c r="K607" s="7"/>
      <c r="P607" s="7"/>
      <c r="Q607" s="7"/>
      <c r="V607" s="7"/>
      <c r="W607" s="7"/>
      <c r="AB607" s="7"/>
      <c r="AC607" s="7"/>
      <c r="AH607" s="7"/>
      <c r="AI607" s="7"/>
      <c r="AM607" s="81"/>
      <c r="AN607" s="81"/>
      <c r="AO607" s="81"/>
    </row>
    <row r="608">
      <c r="A608" s="80"/>
      <c r="B608" s="80"/>
      <c r="C608" s="80"/>
      <c r="E608" s="7"/>
      <c r="J608" s="7"/>
      <c r="K608" s="7"/>
      <c r="P608" s="7"/>
      <c r="Q608" s="7"/>
      <c r="V608" s="7"/>
      <c r="W608" s="7"/>
      <c r="AB608" s="7"/>
      <c r="AC608" s="7"/>
      <c r="AH608" s="7"/>
      <c r="AI608" s="7"/>
      <c r="AM608" s="81"/>
      <c r="AN608" s="81"/>
      <c r="AO608" s="81"/>
    </row>
    <row r="609">
      <c r="A609" s="80"/>
      <c r="B609" s="80"/>
      <c r="C609" s="80"/>
      <c r="E609" s="7"/>
      <c r="J609" s="7"/>
      <c r="K609" s="7"/>
      <c r="P609" s="7"/>
      <c r="Q609" s="7"/>
      <c r="V609" s="7"/>
      <c r="W609" s="7"/>
      <c r="AB609" s="7"/>
      <c r="AC609" s="7"/>
      <c r="AH609" s="7"/>
      <c r="AI609" s="7"/>
      <c r="AM609" s="81"/>
      <c r="AN609" s="81"/>
      <c r="AO609" s="81"/>
    </row>
    <row r="610">
      <c r="A610" s="80"/>
      <c r="B610" s="80"/>
      <c r="C610" s="80"/>
      <c r="E610" s="7"/>
      <c r="J610" s="7"/>
      <c r="K610" s="7"/>
      <c r="P610" s="7"/>
      <c r="Q610" s="7"/>
      <c r="V610" s="7"/>
      <c r="W610" s="7"/>
      <c r="AB610" s="7"/>
      <c r="AC610" s="7"/>
      <c r="AH610" s="7"/>
      <c r="AI610" s="7"/>
      <c r="AM610" s="81"/>
      <c r="AN610" s="81"/>
      <c r="AO610" s="81"/>
    </row>
    <row r="611">
      <c r="A611" s="80"/>
      <c r="B611" s="80"/>
      <c r="C611" s="80"/>
      <c r="E611" s="7"/>
      <c r="J611" s="7"/>
      <c r="K611" s="7"/>
      <c r="P611" s="7"/>
      <c r="Q611" s="7"/>
      <c r="V611" s="7"/>
      <c r="W611" s="7"/>
      <c r="AB611" s="7"/>
      <c r="AC611" s="7"/>
      <c r="AH611" s="7"/>
      <c r="AI611" s="7"/>
      <c r="AM611" s="81"/>
      <c r="AN611" s="81"/>
      <c r="AO611" s="81"/>
    </row>
    <row r="612">
      <c r="A612" s="80"/>
      <c r="B612" s="80"/>
      <c r="C612" s="80"/>
      <c r="E612" s="7"/>
      <c r="J612" s="7"/>
      <c r="K612" s="7"/>
      <c r="P612" s="7"/>
      <c r="Q612" s="7"/>
      <c r="V612" s="7"/>
      <c r="W612" s="7"/>
      <c r="AB612" s="7"/>
      <c r="AC612" s="7"/>
      <c r="AH612" s="7"/>
      <c r="AI612" s="7"/>
      <c r="AM612" s="81"/>
      <c r="AN612" s="81"/>
      <c r="AO612" s="81"/>
    </row>
    <row r="613">
      <c r="A613" s="80"/>
      <c r="B613" s="80"/>
      <c r="C613" s="80"/>
      <c r="E613" s="7"/>
      <c r="J613" s="7"/>
      <c r="K613" s="7"/>
      <c r="P613" s="7"/>
      <c r="Q613" s="7"/>
      <c r="V613" s="7"/>
      <c r="W613" s="7"/>
      <c r="AB613" s="7"/>
      <c r="AC613" s="7"/>
      <c r="AH613" s="7"/>
      <c r="AI613" s="7"/>
      <c r="AM613" s="81"/>
      <c r="AN613" s="81"/>
      <c r="AO613" s="81"/>
    </row>
    <row r="614">
      <c r="A614" s="80"/>
      <c r="B614" s="80"/>
      <c r="C614" s="80"/>
      <c r="E614" s="7"/>
      <c r="J614" s="7"/>
      <c r="K614" s="7"/>
      <c r="P614" s="7"/>
      <c r="Q614" s="7"/>
      <c r="V614" s="7"/>
      <c r="W614" s="7"/>
      <c r="AB614" s="7"/>
      <c r="AC614" s="7"/>
      <c r="AH614" s="7"/>
      <c r="AI614" s="7"/>
      <c r="AM614" s="81"/>
      <c r="AN614" s="81"/>
      <c r="AO614" s="81"/>
    </row>
    <row r="615">
      <c r="A615" s="80"/>
      <c r="B615" s="80"/>
      <c r="C615" s="80"/>
      <c r="E615" s="7"/>
      <c r="J615" s="7"/>
      <c r="K615" s="7"/>
      <c r="P615" s="7"/>
      <c r="Q615" s="7"/>
      <c r="V615" s="7"/>
      <c r="W615" s="7"/>
      <c r="AB615" s="7"/>
      <c r="AC615" s="7"/>
      <c r="AH615" s="7"/>
      <c r="AI615" s="7"/>
      <c r="AM615" s="81"/>
      <c r="AN615" s="81"/>
      <c r="AO615" s="81"/>
    </row>
    <row r="616">
      <c r="A616" s="80"/>
      <c r="B616" s="80"/>
      <c r="C616" s="80"/>
      <c r="E616" s="7"/>
      <c r="J616" s="7"/>
      <c r="K616" s="7"/>
      <c r="P616" s="7"/>
      <c r="Q616" s="7"/>
      <c r="V616" s="7"/>
      <c r="W616" s="7"/>
      <c r="AB616" s="7"/>
      <c r="AC616" s="7"/>
      <c r="AH616" s="7"/>
      <c r="AI616" s="7"/>
      <c r="AM616" s="81"/>
      <c r="AN616" s="81"/>
      <c r="AO616" s="81"/>
    </row>
    <row r="617">
      <c r="A617" s="80"/>
      <c r="B617" s="80"/>
      <c r="C617" s="80"/>
      <c r="E617" s="7"/>
      <c r="J617" s="7"/>
      <c r="K617" s="7"/>
      <c r="P617" s="7"/>
      <c r="Q617" s="7"/>
      <c r="V617" s="7"/>
      <c r="W617" s="7"/>
      <c r="AB617" s="7"/>
      <c r="AC617" s="7"/>
      <c r="AH617" s="7"/>
      <c r="AI617" s="7"/>
      <c r="AM617" s="81"/>
      <c r="AN617" s="81"/>
      <c r="AO617" s="81"/>
    </row>
    <row r="618">
      <c r="A618" s="80"/>
      <c r="B618" s="80"/>
      <c r="C618" s="80"/>
      <c r="E618" s="7"/>
      <c r="J618" s="7"/>
      <c r="K618" s="7"/>
      <c r="P618" s="7"/>
      <c r="Q618" s="7"/>
      <c r="V618" s="7"/>
      <c r="W618" s="7"/>
      <c r="AB618" s="7"/>
      <c r="AC618" s="7"/>
      <c r="AH618" s="7"/>
      <c r="AI618" s="7"/>
      <c r="AM618" s="81"/>
      <c r="AN618" s="81"/>
      <c r="AO618" s="81"/>
    </row>
    <row r="619">
      <c r="A619" s="80"/>
      <c r="B619" s="80"/>
      <c r="C619" s="80"/>
      <c r="E619" s="7"/>
      <c r="J619" s="7"/>
      <c r="K619" s="7"/>
      <c r="P619" s="7"/>
      <c r="Q619" s="7"/>
      <c r="V619" s="7"/>
      <c r="W619" s="7"/>
      <c r="AB619" s="7"/>
      <c r="AC619" s="7"/>
      <c r="AH619" s="7"/>
      <c r="AI619" s="7"/>
      <c r="AM619" s="81"/>
      <c r="AN619" s="81"/>
      <c r="AO619" s="81"/>
    </row>
    <row r="620">
      <c r="A620" s="80"/>
      <c r="B620" s="80"/>
      <c r="C620" s="80"/>
      <c r="E620" s="7"/>
      <c r="J620" s="7"/>
      <c r="K620" s="7"/>
      <c r="P620" s="7"/>
      <c r="Q620" s="7"/>
      <c r="V620" s="7"/>
      <c r="W620" s="7"/>
      <c r="AB620" s="7"/>
      <c r="AC620" s="7"/>
      <c r="AH620" s="7"/>
      <c r="AI620" s="7"/>
      <c r="AM620" s="81"/>
      <c r="AN620" s="81"/>
      <c r="AO620" s="81"/>
    </row>
    <row r="621">
      <c r="A621" s="80"/>
      <c r="B621" s="80"/>
      <c r="C621" s="80"/>
      <c r="E621" s="7"/>
      <c r="J621" s="7"/>
      <c r="K621" s="7"/>
      <c r="P621" s="7"/>
      <c r="Q621" s="7"/>
      <c r="V621" s="7"/>
      <c r="W621" s="7"/>
      <c r="AB621" s="7"/>
      <c r="AC621" s="7"/>
      <c r="AH621" s="7"/>
      <c r="AI621" s="7"/>
      <c r="AM621" s="81"/>
      <c r="AN621" s="81"/>
      <c r="AO621" s="81"/>
    </row>
    <row r="622">
      <c r="A622" s="80"/>
      <c r="B622" s="80"/>
      <c r="C622" s="80"/>
      <c r="E622" s="7"/>
      <c r="J622" s="7"/>
      <c r="K622" s="7"/>
      <c r="P622" s="7"/>
      <c r="Q622" s="7"/>
      <c r="V622" s="7"/>
      <c r="W622" s="7"/>
      <c r="AB622" s="7"/>
      <c r="AC622" s="7"/>
      <c r="AH622" s="7"/>
      <c r="AI622" s="7"/>
      <c r="AM622" s="81"/>
      <c r="AN622" s="81"/>
      <c r="AO622" s="81"/>
    </row>
    <row r="623">
      <c r="A623" s="80"/>
      <c r="B623" s="80"/>
      <c r="C623" s="80"/>
      <c r="E623" s="7"/>
      <c r="J623" s="7"/>
      <c r="K623" s="7"/>
      <c r="P623" s="7"/>
      <c r="Q623" s="7"/>
      <c r="V623" s="7"/>
      <c r="W623" s="7"/>
      <c r="AB623" s="7"/>
      <c r="AC623" s="7"/>
      <c r="AH623" s="7"/>
      <c r="AI623" s="7"/>
      <c r="AM623" s="81"/>
      <c r="AN623" s="81"/>
      <c r="AO623" s="81"/>
    </row>
    <row r="624">
      <c r="A624" s="80"/>
      <c r="B624" s="80"/>
      <c r="C624" s="80"/>
      <c r="E624" s="7"/>
      <c r="J624" s="7"/>
      <c r="K624" s="7"/>
      <c r="P624" s="7"/>
      <c r="Q624" s="7"/>
      <c r="V624" s="7"/>
      <c r="W624" s="7"/>
      <c r="AB624" s="7"/>
      <c r="AC624" s="7"/>
      <c r="AH624" s="7"/>
      <c r="AI624" s="7"/>
      <c r="AM624" s="81"/>
      <c r="AN624" s="81"/>
      <c r="AO624" s="81"/>
    </row>
    <row r="625">
      <c r="A625" s="80"/>
      <c r="B625" s="80"/>
      <c r="C625" s="80"/>
      <c r="E625" s="7"/>
      <c r="J625" s="7"/>
      <c r="K625" s="7"/>
      <c r="P625" s="7"/>
      <c r="Q625" s="7"/>
      <c r="V625" s="7"/>
      <c r="W625" s="7"/>
      <c r="AB625" s="7"/>
      <c r="AC625" s="7"/>
      <c r="AH625" s="7"/>
      <c r="AI625" s="7"/>
      <c r="AM625" s="81"/>
      <c r="AN625" s="81"/>
      <c r="AO625" s="81"/>
    </row>
    <row r="626">
      <c r="A626" s="80"/>
      <c r="B626" s="80"/>
      <c r="C626" s="80"/>
      <c r="E626" s="7"/>
      <c r="J626" s="7"/>
      <c r="K626" s="7"/>
      <c r="P626" s="7"/>
      <c r="Q626" s="7"/>
      <c r="V626" s="7"/>
      <c r="W626" s="7"/>
      <c r="AB626" s="7"/>
      <c r="AC626" s="7"/>
      <c r="AH626" s="7"/>
      <c r="AI626" s="7"/>
      <c r="AM626" s="81"/>
      <c r="AN626" s="81"/>
      <c r="AO626" s="81"/>
    </row>
    <row r="627">
      <c r="A627" s="80"/>
      <c r="B627" s="80"/>
      <c r="C627" s="80"/>
      <c r="E627" s="7"/>
      <c r="J627" s="7"/>
      <c r="K627" s="7"/>
      <c r="P627" s="7"/>
      <c r="Q627" s="7"/>
      <c r="V627" s="7"/>
      <c r="W627" s="7"/>
      <c r="AB627" s="7"/>
      <c r="AC627" s="7"/>
      <c r="AH627" s="7"/>
      <c r="AI627" s="7"/>
      <c r="AM627" s="81"/>
      <c r="AN627" s="81"/>
      <c r="AO627" s="81"/>
    </row>
    <row r="628">
      <c r="A628" s="80"/>
      <c r="B628" s="80"/>
      <c r="C628" s="80"/>
      <c r="E628" s="7"/>
      <c r="J628" s="7"/>
      <c r="K628" s="7"/>
      <c r="P628" s="7"/>
      <c r="Q628" s="7"/>
      <c r="V628" s="7"/>
      <c r="W628" s="7"/>
      <c r="AB628" s="7"/>
      <c r="AC628" s="7"/>
      <c r="AH628" s="7"/>
      <c r="AI628" s="7"/>
      <c r="AM628" s="81"/>
      <c r="AN628" s="81"/>
      <c r="AO628" s="81"/>
    </row>
    <row r="629">
      <c r="A629" s="80"/>
      <c r="B629" s="80"/>
      <c r="C629" s="80"/>
      <c r="E629" s="7"/>
      <c r="J629" s="7"/>
      <c r="K629" s="7"/>
      <c r="P629" s="7"/>
      <c r="Q629" s="7"/>
      <c r="V629" s="7"/>
      <c r="W629" s="7"/>
      <c r="AB629" s="7"/>
      <c r="AC629" s="7"/>
      <c r="AH629" s="7"/>
      <c r="AI629" s="7"/>
      <c r="AM629" s="81"/>
      <c r="AN629" s="81"/>
      <c r="AO629" s="81"/>
    </row>
    <row r="630">
      <c r="A630" s="80"/>
      <c r="B630" s="80"/>
      <c r="C630" s="80"/>
      <c r="E630" s="7"/>
      <c r="J630" s="7"/>
      <c r="K630" s="7"/>
      <c r="P630" s="7"/>
      <c r="Q630" s="7"/>
      <c r="V630" s="7"/>
      <c r="W630" s="7"/>
      <c r="AB630" s="7"/>
      <c r="AC630" s="7"/>
      <c r="AH630" s="7"/>
      <c r="AI630" s="7"/>
      <c r="AM630" s="81"/>
      <c r="AN630" s="81"/>
      <c r="AO630" s="81"/>
    </row>
    <row r="631">
      <c r="A631" s="80"/>
      <c r="B631" s="80"/>
      <c r="C631" s="80"/>
      <c r="E631" s="7"/>
      <c r="J631" s="7"/>
      <c r="K631" s="7"/>
      <c r="P631" s="7"/>
      <c r="Q631" s="7"/>
      <c r="V631" s="7"/>
      <c r="W631" s="7"/>
      <c r="AB631" s="7"/>
      <c r="AC631" s="7"/>
      <c r="AH631" s="7"/>
      <c r="AI631" s="7"/>
      <c r="AM631" s="81"/>
      <c r="AN631" s="81"/>
      <c r="AO631" s="81"/>
    </row>
    <row r="632">
      <c r="A632" s="80"/>
      <c r="B632" s="80"/>
      <c r="C632" s="80"/>
      <c r="E632" s="7"/>
      <c r="J632" s="7"/>
      <c r="K632" s="7"/>
      <c r="P632" s="7"/>
      <c r="Q632" s="7"/>
      <c r="V632" s="7"/>
      <c r="W632" s="7"/>
      <c r="AB632" s="7"/>
      <c r="AC632" s="7"/>
      <c r="AH632" s="7"/>
      <c r="AI632" s="7"/>
      <c r="AM632" s="81"/>
      <c r="AN632" s="81"/>
      <c r="AO632" s="81"/>
    </row>
    <row r="633">
      <c r="A633" s="80"/>
      <c r="B633" s="80"/>
      <c r="C633" s="80"/>
      <c r="E633" s="7"/>
      <c r="J633" s="7"/>
      <c r="K633" s="7"/>
      <c r="P633" s="7"/>
      <c r="Q633" s="7"/>
      <c r="V633" s="7"/>
      <c r="W633" s="7"/>
      <c r="AB633" s="7"/>
      <c r="AC633" s="7"/>
      <c r="AH633" s="7"/>
      <c r="AI633" s="7"/>
      <c r="AM633" s="81"/>
      <c r="AN633" s="81"/>
      <c r="AO633" s="81"/>
    </row>
    <row r="634">
      <c r="A634" s="80"/>
      <c r="B634" s="80"/>
      <c r="C634" s="80"/>
      <c r="E634" s="7"/>
      <c r="J634" s="7"/>
      <c r="K634" s="7"/>
      <c r="P634" s="7"/>
      <c r="Q634" s="7"/>
      <c r="V634" s="7"/>
      <c r="W634" s="7"/>
      <c r="AB634" s="7"/>
      <c r="AC634" s="7"/>
      <c r="AH634" s="7"/>
      <c r="AI634" s="7"/>
      <c r="AM634" s="81"/>
      <c r="AN634" s="81"/>
      <c r="AO634" s="81"/>
    </row>
    <row r="635">
      <c r="A635" s="80"/>
      <c r="B635" s="80"/>
      <c r="C635" s="80"/>
      <c r="E635" s="7"/>
      <c r="J635" s="7"/>
      <c r="K635" s="7"/>
      <c r="P635" s="7"/>
      <c r="Q635" s="7"/>
      <c r="V635" s="7"/>
      <c r="W635" s="7"/>
      <c r="AB635" s="7"/>
      <c r="AC635" s="7"/>
      <c r="AH635" s="7"/>
      <c r="AI635" s="7"/>
      <c r="AM635" s="81"/>
      <c r="AN635" s="81"/>
      <c r="AO635" s="81"/>
    </row>
    <row r="636">
      <c r="A636" s="80"/>
      <c r="B636" s="80"/>
      <c r="C636" s="80"/>
      <c r="E636" s="7"/>
      <c r="J636" s="7"/>
      <c r="K636" s="7"/>
      <c r="P636" s="7"/>
      <c r="Q636" s="7"/>
      <c r="V636" s="7"/>
      <c r="W636" s="7"/>
      <c r="AB636" s="7"/>
      <c r="AC636" s="7"/>
      <c r="AH636" s="7"/>
      <c r="AI636" s="7"/>
      <c r="AM636" s="81"/>
      <c r="AN636" s="81"/>
      <c r="AO636" s="81"/>
    </row>
    <row r="637">
      <c r="A637" s="80"/>
      <c r="B637" s="80"/>
      <c r="C637" s="80"/>
      <c r="E637" s="7"/>
      <c r="J637" s="7"/>
      <c r="K637" s="7"/>
      <c r="P637" s="7"/>
      <c r="Q637" s="7"/>
      <c r="V637" s="7"/>
      <c r="W637" s="7"/>
      <c r="AB637" s="7"/>
      <c r="AC637" s="7"/>
      <c r="AH637" s="7"/>
      <c r="AI637" s="7"/>
      <c r="AM637" s="81"/>
      <c r="AN637" s="81"/>
      <c r="AO637" s="81"/>
    </row>
    <row r="638">
      <c r="A638" s="80"/>
      <c r="B638" s="80"/>
      <c r="C638" s="80"/>
      <c r="E638" s="7"/>
      <c r="J638" s="7"/>
      <c r="K638" s="7"/>
      <c r="P638" s="7"/>
      <c r="Q638" s="7"/>
      <c r="V638" s="7"/>
      <c r="W638" s="7"/>
      <c r="AB638" s="7"/>
      <c r="AC638" s="7"/>
      <c r="AH638" s="7"/>
      <c r="AI638" s="7"/>
      <c r="AM638" s="81"/>
      <c r="AN638" s="81"/>
      <c r="AO638" s="81"/>
    </row>
    <row r="639">
      <c r="A639" s="80"/>
      <c r="B639" s="80"/>
      <c r="C639" s="80"/>
      <c r="E639" s="7"/>
      <c r="J639" s="7"/>
      <c r="K639" s="7"/>
      <c r="P639" s="7"/>
      <c r="Q639" s="7"/>
      <c r="V639" s="7"/>
      <c r="W639" s="7"/>
      <c r="AB639" s="7"/>
      <c r="AC639" s="7"/>
      <c r="AH639" s="7"/>
      <c r="AI639" s="7"/>
      <c r="AM639" s="81"/>
      <c r="AN639" s="81"/>
      <c r="AO639" s="81"/>
    </row>
    <row r="640">
      <c r="A640" s="80"/>
      <c r="B640" s="80"/>
      <c r="C640" s="80"/>
      <c r="E640" s="7"/>
      <c r="J640" s="7"/>
      <c r="K640" s="7"/>
      <c r="P640" s="7"/>
      <c r="Q640" s="7"/>
      <c r="V640" s="7"/>
      <c r="W640" s="7"/>
      <c r="AB640" s="7"/>
      <c r="AC640" s="7"/>
      <c r="AH640" s="7"/>
      <c r="AI640" s="7"/>
      <c r="AM640" s="81"/>
      <c r="AN640" s="81"/>
      <c r="AO640" s="81"/>
    </row>
    <row r="641">
      <c r="A641" s="80"/>
      <c r="B641" s="80"/>
      <c r="C641" s="80"/>
      <c r="E641" s="7"/>
      <c r="J641" s="7"/>
      <c r="K641" s="7"/>
      <c r="P641" s="7"/>
      <c r="Q641" s="7"/>
      <c r="V641" s="7"/>
      <c r="W641" s="7"/>
      <c r="AB641" s="7"/>
      <c r="AC641" s="7"/>
      <c r="AH641" s="7"/>
      <c r="AI641" s="7"/>
      <c r="AM641" s="81"/>
      <c r="AN641" s="81"/>
      <c r="AO641" s="81"/>
    </row>
    <row r="642">
      <c r="A642" s="80"/>
      <c r="B642" s="80"/>
      <c r="C642" s="80"/>
      <c r="E642" s="7"/>
      <c r="J642" s="7"/>
      <c r="K642" s="7"/>
      <c r="P642" s="7"/>
      <c r="Q642" s="7"/>
      <c r="V642" s="7"/>
      <c r="W642" s="7"/>
      <c r="AB642" s="7"/>
      <c r="AC642" s="7"/>
      <c r="AH642" s="7"/>
      <c r="AI642" s="7"/>
      <c r="AM642" s="81"/>
      <c r="AN642" s="81"/>
      <c r="AO642" s="81"/>
    </row>
    <row r="643">
      <c r="A643" s="80"/>
      <c r="B643" s="80"/>
      <c r="C643" s="80"/>
      <c r="E643" s="7"/>
      <c r="J643" s="7"/>
      <c r="K643" s="7"/>
      <c r="P643" s="7"/>
      <c r="Q643" s="7"/>
      <c r="V643" s="7"/>
      <c r="W643" s="7"/>
      <c r="AB643" s="7"/>
      <c r="AC643" s="7"/>
      <c r="AH643" s="7"/>
      <c r="AI643" s="7"/>
      <c r="AM643" s="81"/>
      <c r="AN643" s="81"/>
      <c r="AO643" s="81"/>
    </row>
    <row r="644">
      <c r="A644" s="80"/>
      <c r="B644" s="80"/>
      <c r="C644" s="80"/>
      <c r="E644" s="7"/>
      <c r="J644" s="7"/>
      <c r="K644" s="7"/>
      <c r="P644" s="7"/>
      <c r="Q644" s="7"/>
      <c r="V644" s="7"/>
      <c r="W644" s="7"/>
      <c r="AB644" s="7"/>
      <c r="AC644" s="7"/>
      <c r="AH644" s="7"/>
      <c r="AI644" s="7"/>
      <c r="AM644" s="81"/>
      <c r="AN644" s="81"/>
      <c r="AO644" s="81"/>
    </row>
    <row r="645">
      <c r="A645" s="80"/>
      <c r="B645" s="80"/>
      <c r="C645" s="80"/>
      <c r="E645" s="7"/>
      <c r="J645" s="7"/>
      <c r="K645" s="7"/>
      <c r="P645" s="7"/>
      <c r="Q645" s="7"/>
      <c r="V645" s="7"/>
      <c r="W645" s="7"/>
      <c r="AB645" s="7"/>
      <c r="AC645" s="7"/>
      <c r="AH645" s="7"/>
      <c r="AI645" s="7"/>
      <c r="AM645" s="81"/>
      <c r="AN645" s="81"/>
      <c r="AO645" s="81"/>
    </row>
    <row r="646">
      <c r="A646" s="80"/>
      <c r="B646" s="80"/>
      <c r="C646" s="80"/>
      <c r="E646" s="7"/>
      <c r="J646" s="7"/>
      <c r="K646" s="7"/>
      <c r="P646" s="7"/>
      <c r="Q646" s="7"/>
      <c r="V646" s="7"/>
      <c r="W646" s="7"/>
      <c r="AB646" s="7"/>
      <c r="AC646" s="7"/>
      <c r="AH646" s="7"/>
      <c r="AI646" s="7"/>
      <c r="AM646" s="81"/>
      <c r="AN646" s="81"/>
      <c r="AO646" s="81"/>
    </row>
    <row r="647">
      <c r="A647" s="80"/>
      <c r="B647" s="80"/>
      <c r="C647" s="80"/>
      <c r="E647" s="7"/>
      <c r="J647" s="7"/>
      <c r="K647" s="7"/>
      <c r="P647" s="7"/>
      <c r="Q647" s="7"/>
      <c r="V647" s="7"/>
      <c r="W647" s="7"/>
      <c r="AB647" s="7"/>
      <c r="AC647" s="7"/>
      <c r="AH647" s="7"/>
      <c r="AI647" s="7"/>
      <c r="AM647" s="81"/>
      <c r="AN647" s="81"/>
      <c r="AO647" s="81"/>
    </row>
    <row r="648">
      <c r="A648" s="80"/>
      <c r="B648" s="80"/>
      <c r="C648" s="80"/>
      <c r="E648" s="7"/>
      <c r="J648" s="7"/>
      <c r="K648" s="7"/>
      <c r="P648" s="7"/>
      <c r="Q648" s="7"/>
      <c r="V648" s="7"/>
      <c r="W648" s="7"/>
      <c r="AB648" s="7"/>
      <c r="AC648" s="7"/>
      <c r="AH648" s="7"/>
      <c r="AI648" s="7"/>
      <c r="AM648" s="81"/>
      <c r="AN648" s="81"/>
      <c r="AO648" s="81"/>
    </row>
    <row r="649">
      <c r="A649" s="80"/>
      <c r="B649" s="80"/>
      <c r="C649" s="80"/>
      <c r="E649" s="7"/>
      <c r="J649" s="7"/>
      <c r="K649" s="7"/>
      <c r="P649" s="7"/>
      <c r="Q649" s="7"/>
      <c r="V649" s="7"/>
      <c r="W649" s="7"/>
      <c r="AB649" s="7"/>
      <c r="AC649" s="7"/>
      <c r="AH649" s="7"/>
      <c r="AI649" s="7"/>
      <c r="AM649" s="81"/>
      <c r="AN649" s="81"/>
      <c r="AO649" s="81"/>
    </row>
    <row r="650">
      <c r="A650" s="80"/>
      <c r="B650" s="80"/>
      <c r="C650" s="80"/>
      <c r="E650" s="7"/>
      <c r="J650" s="7"/>
      <c r="K650" s="7"/>
      <c r="P650" s="7"/>
      <c r="Q650" s="7"/>
      <c r="V650" s="7"/>
      <c r="W650" s="7"/>
      <c r="AB650" s="7"/>
      <c r="AC650" s="7"/>
      <c r="AH650" s="7"/>
      <c r="AI650" s="7"/>
      <c r="AM650" s="81"/>
      <c r="AN650" s="81"/>
      <c r="AO650" s="81"/>
    </row>
    <row r="651">
      <c r="A651" s="80"/>
      <c r="B651" s="80"/>
      <c r="C651" s="80"/>
      <c r="E651" s="7"/>
      <c r="J651" s="7"/>
      <c r="K651" s="7"/>
      <c r="P651" s="7"/>
      <c r="Q651" s="7"/>
      <c r="V651" s="7"/>
      <c r="W651" s="7"/>
      <c r="AB651" s="7"/>
      <c r="AC651" s="7"/>
      <c r="AH651" s="7"/>
      <c r="AI651" s="7"/>
      <c r="AM651" s="81"/>
      <c r="AN651" s="81"/>
      <c r="AO651" s="81"/>
    </row>
    <row r="652">
      <c r="A652" s="80"/>
      <c r="B652" s="80"/>
      <c r="C652" s="80"/>
      <c r="E652" s="7"/>
      <c r="J652" s="7"/>
      <c r="K652" s="7"/>
      <c r="P652" s="7"/>
      <c r="Q652" s="7"/>
      <c r="V652" s="7"/>
      <c r="W652" s="7"/>
      <c r="AB652" s="7"/>
      <c r="AC652" s="7"/>
      <c r="AH652" s="7"/>
      <c r="AI652" s="7"/>
      <c r="AM652" s="81"/>
      <c r="AN652" s="81"/>
      <c r="AO652" s="81"/>
    </row>
    <row r="653">
      <c r="A653" s="80"/>
      <c r="B653" s="80"/>
      <c r="C653" s="80"/>
      <c r="E653" s="7"/>
      <c r="J653" s="7"/>
      <c r="K653" s="7"/>
      <c r="P653" s="7"/>
      <c r="Q653" s="7"/>
      <c r="V653" s="7"/>
      <c r="W653" s="7"/>
      <c r="AB653" s="7"/>
      <c r="AC653" s="7"/>
      <c r="AH653" s="7"/>
      <c r="AI653" s="7"/>
      <c r="AM653" s="81"/>
      <c r="AN653" s="81"/>
      <c r="AO653" s="81"/>
    </row>
    <row r="654">
      <c r="A654" s="80"/>
      <c r="B654" s="80"/>
      <c r="C654" s="80"/>
      <c r="E654" s="7"/>
      <c r="J654" s="7"/>
      <c r="K654" s="7"/>
      <c r="P654" s="7"/>
      <c r="Q654" s="7"/>
      <c r="V654" s="7"/>
      <c r="W654" s="7"/>
      <c r="AB654" s="7"/>
      <c r="AC654" s="7"/>
      <c r="AH654" s="7"/>
      <c r="AI654" s="7"/>
      <c r="AM654" s="81"/>
      <c r="AN654" s="81"/>
      <c r="AO654" s="81"/>
    </row>
    <row r="655">
      <c r="A655" s="80"/>
      <c r="B655" s="80"/>
      <c r="C655" s="80"/>
      <c r="E655" s="7"/>
      <c r="J655" s="7"/>
      <c r="K655" s="7"/>
      <c r="P655" s="7"/>
      <c r="Q655" s="7"/>
      <c r="V655" s="7"/>
      <c r="W655" s="7"/>
      <c r="AB655" s="7"/>
      <c r="AC655" s="7"/>
      <c r="AH655" s="7"/>
      <c r="AI655" s="7"/>
      <c r="AM655" s="81"/>
      <c r="AN655" s="81"/>
      <c r="AO655" s="81"/>
    </row>
    <row r="656">
      <c r="A656" s="80"/>
      <c r="B656" s="80"/>
      <c r="C656" s="80"/>
      <c r="E656" s="7"/>
      <c r="J656" s="7"/>
      <c r="K656" s="7"/>
      <c r="P656" s="7"/>
      <c r="Q656" s="7"/>
      <c r="V656" s="7"/>
      <c r="W656" s="7"/>
      <c r="AB656" s="7"/>
      <c r="AC656" s="7"/>
      <c r="AH656" s="7"/>
      <c r="AI656" s="7"/>
      <c r="AM656" s="81"/>
      <c r="AN656" s="81"/>
      <c r="AO656" s="81"/>
    </row>
    <row r="657">
      <c r="A657" s="80"/>
      <c r="B657" s="80"/>
      <c r="C657" s="80"/>
      <c r="E657" s="7"/>
      <c r="J657" s="7"/>
      <c r="K657" s="7"/>
      <c r="P657" s="7"/>
      <c r="Q657" s="7"/>
      <c r="V657" s="7"/>
      <c r="W657" s="7"/>
      <c r="AB657" s="7"/>
      <c r="AC657" s="7"/>
      <c r="AH657" s="7"/>
      <c r="AI657" s="7"/>
      <c r="AM657" s="81"/>
      <c r="AN657" s="81"/>
      <c r="AO657" s="81"/>
    </row>
    <row r="658">
      <c r="A658" s="80"/>
      <c r="B658" s="80"/>
      <c r="C658" s="80"/>
      <c r="E658" s="7"/>
      <c r="J658" s="7"/>
      <c r="K658" s="7"/>
      <c r="P658" s="7"/>
      <c r="Q658" s="7"/>
      <c r="V658" s="7"/>
      <c r="W658" s="7"/>
      <c r="AB658" s="7"/>
      <c r="AC658" s="7"/>
      <c r="AH658" s="7"/>
      <c r="AI658" s="7"/>
      <c r="AM658" s="81"/>
      <c r="AN658" s="81"/>
      <c r="AO658" s="81"/>
    </row>
    <row r="659">
      <c r="A659" s="80"/>
      <c r="B659" s="80"/>
      <c r="C659" s="80"/>
      <c r="E659" s="7"/>
      <c r="J659" s="7"/>
      <c r="K659" s="7"/>
      <c r="P659" s="7"/>
      <c r="Q659" s="7"/>
      <c r="V659" s="7"/>
      <c r="W659" s="7"/>
      <c r="AB659" s="7"/>
      <c r="AC659" s="7"/>
      <c r="AH659" s="7"/>
      <c r="AI659" s="7"/>
      <c r="AM659" s="81"/>
      <c r="AN659" s="81"/>
      <c r="AO659" s="81"/>
    </row>
    <row r="660">
      <c r="A660" s="80"/>
      <c r="B660" s="80"/>
      <c r="C660" s="80"/>
      <c r="E660" s="7"/>
      <c r="J660" s="7"/>
      <c r="K660" s="7"/>
      <c r="P660" s="7"/>
      <c r="Q660" s="7"/>
      <c r="V660" s="7"/>
      <c r="W660" s="7"/>
      <c r="AB660" s="7"/>
      <c r="AC660" s="7"/>
      <c r="AH660" s="7"/>
      <c r="AI660" s="7"/>
      <c r="AM660" s="81"/>
      <c r="AN660" s="81"/>
      <c r="AO660" s="81"/>
    </row>
    <row r="661">
      <c r="A661" s="80"/>
      <c r="B661" s="80"/>
      <c r="C661" s="80"/>
      <c r="E661" s="7"/>
      <c r="J661" s="7"/>
      <c r="K661" s="7"/>
      <c r="P661" s="7"/>
      <c r="Q661" s="7"/>
      <c r="V661" s="7"/>
      <c r="W661" s="7"/>
      <c r="AB661" s="7"/>
      <c r="AC661" s="7"/>
      <c r="AH661" s="7"/>
      <c r="AI661" s="7"/>
      <c r="AM661" s="81"/>
      <c r="AN661" s="81"/>
      <c r="AO661" s="81"/>
    </row>
    <row r="662">
      <c r="A662" s="80"/>
      <c r="B662" s="80"/>
      <c r="C662" s="80"/>
      <c r="E662" s="7"/>
      <c r="J662" s="7"/>
      <c r="K662" s="7"/>
      <c r="P662" s="7"/>
      <c r="Q662" s="7"/>
      <c r="V662" s="7"/>
      <c r="W662" s="7"/>
      <c r="AB662" s="7"/>
      <c r="AC662" s="7"/>
      <c r="AH662" s="7"/>
      <c r="AI662" s="7"/>
      <c r="AM662" s="81"/>
      <c r="AN662" s="81"/>
      <c r="AO662" s="81"/>
    </row>
    <row r="663">
      <c r="A663" s="80"/>
      <c r="B663" s="80"/>
      <c r="C663" s="80"/>
      <c r="E663" s="7"/>
      <c r="J663" s="7"/>
      <c r="K663" s="7"/>
      <c r="P663" s="7"/>
      <c r="Q663" s="7"/>
      <c r="V663" s="7"/>
      <c r="W663" s="7"/>
      <c r="AB663" s="7"/>
      <c r="AC663" s="7"/>
      <c r="AH663" s="7"/>
      <c r="AI663" s="7"/>
      <c r="AM663" s="81"/>
      <c r="AN663" s="81"/>
      <c r="AO663" s="81"/>
    </row>
    <row r="664">
      <c r="A664" s="80"/>
      <c r="B664" s="80"/>
      <c r="C664" s="80"/>
      <c r="E664" s="7"/>
      <c r="J664" s="7"/>
      <c r="K664" s="7"/>
      <c r="P664" s="7"/>
      <c r="Q664" s="7"/>
      <c r="V664" s="7"/>
      <c r="W664" s="7"/>
      <c r="AB664" s="7"/>
      <c r="AC664" s="7"/>
      <c r="AH664" s="7"/>
      <c r="AI664" s="7"/>
      <c r="AM664" s="81"/>
      <c r="AN664" s="81"/>
      <c r="AO664" s="81"/>
    </row>
    <row r="665">
      <c r="A665" s="80"/>
      <c r="B665" s="80"/>
      <c r="C665" s="80"/>
      <c r="E665" s="7"/>
      <c r="J665" s="7"/>
      <c r="K665" s="7"/>
      <c r="P665" s="7"/>
      <c r="Q665" s="7"/>
      <c r="V665" s="7"/>
      <c r="W665" s="7"/>
      <c r="AB665" s="7"/>
      <c r="AC665" s="7"/>
      <c r="AH665" s="7"/>
      <c r="AI665" s="7"/>
      <c r="AM665" s="81"/>
      <c r="AN665" s="81"/>
      <c r="AO665" s="81"/>
    </row>
    <row r="666">
      <c r="A666" s="80"/>
      <c r="B666" s="80"/>
      <c r="C666" s="80"/>
      <c r="E666" s="7"/>
      <c r="J666" s="7"/>
      <c r="K666" s="7"/>
      <c r="P666" s="7"/>
      <c r="Q666" s="7"/>
      <c r="V666" s="7"/>
      <c r="W666" s="7"/>
      <c r="AB666" s="7"/>
      <c r="AC666" s="7"/>
      <c r="AH666" s="7"/>
      <c r="AI666" s="7"/>
      <c r="AM666" s="81"/>
      <c r="AN666" s="81"/>
      <c r="AO666" s="81"/>
    </row>
    <row r="667">
      <c r="A667" s="80"/>
      <c r="B667" s="80"/>
      <c r="C667" s="80"/>
      <c r="E667" s="7"/>
      <c r="J667" s="7"/>
      <c r="K667" s="7"/>
      <c r="P667" s="7"/>
      <c r="Q667" s="7"/>
      <c r="V667" s="7"/>
      <c r="W667" s="7"/>
      <c r="AB667" s="7"/>
      <c r="AC667" s="7"/>
      <c r="AH667" s="7"/>
      <c r="AI667" s="7"/>
      <c r="AM667" s="81"/>
      <c r="AN667" s="81"/>
      <c r="AO667" s="81"/>
    </row>
    <row r="668">
      <c r="A668" s="80"/>
      <c r="B668" s="80"/>
      <c r="C668" s="80"/>
      <c r="E668" s="7"/>
      <c r="J668" s="7"/>
      <c r="K668" s="7"/>
      <c r="P668" s="7"/>
      <c r="Q668" s="7"/>
      <c r="V668" s="7"/>
      <c r="W668" s="7"/>
      <c r="AB668" s="7"/>
      <c r="AC668" s="7"/>
      <c r="AH668" s="7"/>
      <c r="AI668" s="7"/>
      <c r="AM668" s="81"/>
      <c r="AN668" s="81"/>
      <c r="AO668" s="81"/>
    </row>
    <row r="669">
      <c r="A669" s="80"/>
      <c r="B669" s="80"/>
      <c r="C669" s="80"/>
      <c r="E669" s="7"/>
      <c r="J669" s="7"/>
      <c r="K669" s="7"/>
      <c r="P669" s="7"/>
      <c r="Q669" s="7"/>
      <c r="V669" s="7"/>
      <c r="W669" s="7"/>
      <c r="AB669" s="7"/>
      <c r="AC669" s="7"/>
      <c r="AH669" s="7"/>
      <c r="AI669" s="7"/>
      <c r="AM669" s="81"/>
      <c r="AN669" s="81"/>
      <c r="AO669" s="81"/>
    </row>
    <row r="670">
      <c r="A670" s="80"/>
      <c r="B670" s="80"/>
      <c r="C670" s="80"/>
      <c r="E670" s="7"/>
      <c r="J670" s="7"/>
      <c r="K670" s="7"/>
      <c r="P670" s="7"/>
      <c r="Q670" s="7"/>
      <c r="V670" s="7"/>
      <c r="W670" s="7"/>
      <c r="AB670" s="7"/>
      <c r="AC670" s="7"/>
      <c r="AH670" s="7"/>
      <c r="AI670" s="7"/>
      <c r="AM670" s="81"/>
      <c r="AN670" s="81"/>
      <c r="AO670" s="81"/>
    </row>
    <row r="671">
      <c r="A671" s="80"/>
      <c r="B671" s="80"/>
      <c r="C671" s="80"/>
      <c r="E671" s="7"/>
      <c r="J671" s="7"/>
      <c r="K671" s="7"/>
      <c r="P671" s="7"/>
      <c r="Q671" s="7"/>
      <c r="V671" s="7"/>
      <c r="W671" s="7"/>
      <c r="AB671" s="7"/>
      <c r="AC671" s="7"/>
      <c r="AH671" s="7"/>
      <c r="AI671" s="7"/>
      <c r="AM671" s="81"/>
      <c r="AN671" s="81"/>
      <c r="AO671" s="81"/>
    </row>
    <row r="672">
      <c r="A672" s="80"/>
      <c r="B672" s="80"/>
      <c r="C672" s="80"/>
      <c r="E672" s="7"/>
      <c r="J672" s="7"/>
      <c r="K672" s="7"/>
      <c r="P672" s="7"/>
      <c r="Q672" s="7"/>
      <c r="V672" s="7"/>
      <c r="W672" s="7"/>
      <c r="AB672" s="7"/>
      <c r="AC672" s="7"/>
      <c r="AH672" s="7"/>
      <c r="AI672" s="7"/>
      <c r="AM672" s="81"/>
      <c r="AN672" s="81"/>
      <c r="AO672" s="81"/>
    </row>
    <row r="673">
      <c r="A673" s="80"/>
      <c r="B673" s="80"/>
      <c r="C673" s="80"/>
      <c r="E673" s="7"/>
      <c r="J673" s="7"/>
      <c r="K673" s="7"/>
      <c r="P673" s="7"/>
      <c r="Q673" s="7"/>
      <c r="V673" s="7"/>
      <c r="W673" s="7"/>
      <c r="AB673" s="7"/>
      <c r="AC673" s="7"/>
      <c r="AH673" s="7"/>
      <c r="AI673" s="7"/>
      <c r="AM673" s="81"/>
      <c r="AN673" s="81"/>
      <c r="AO673" s="81"/>
    </row>
    <row r="674">
      <c r="A674" s="80"/>
      <c r="B674" s="80"/>
      <c r="C674" s="80"/>
      <c r="E674" s="7"/>
      <c r="J674" s="7"/>
      <c r="K674" s="7"/>
      <c r="P674" s="7"/>
      <c r="Q674" s="7"/>
      <c r="V674" s="7"/>
      <c r="W674" s="7"/>
      <c r="AB674" s="7"/>
      <c r="AC674" s="7"/>
      <c r="AH674" s="7"/>
      <c r="AI674" s="7"/>
      <c r="AM674" s="81"/>
      <c r="AN674" s="81"/>
      <c r="AO674" s="81"/>
    </row>
    <row r="675">
      <c r="A675" s="80"/>
      <c r="B675" s="80"/>
      <c r="C675" s="80"/>
      <c r="E675" s="7"/>
      <c r="J675" s="7"/>
      <c r="K675" s="7"/>
      <c r="P675" s="7"/>
      <c r="Q675" s="7"/>
      <c r="V675" s="7"/>
      <c r="W675" s="7"/>
      <c r="AB675" s="7"/>
      <c r="AC675" s="7"/>
      <c r="AH675" s="7"/>
      <c r="AI675" s="7"/>
      <c r="AM675" s="81"/>
      <c r="AN675" s="81"/>
      <c r="AO675" s="81"/>
    </row>
    <row r="676">
      <c r="A676" s="80"/>
      <c r="B676" s="80"/>
      <c r="C676" s="80"/>
      <c r="E676" s="7"/>
      <c r="J676" s="7"/>
      <c r="K676" s="7"/>
      <c r="P676" s="7"/>
      <c r="Q676" s="7"/>
      <c r="V676" s="7"/>
      <c r="W676" s="7"/>
      <c r="AB676" s="7"/>
      <c r="AC676" s="7"/>
      <c r="AH676" s="7"/>
      <c r="AI676" s="7"/>
      <c r="AM676" s="81"/>
      <c r="AN676" s="81"/>
      <c r="AO676" s="81"/>
    </row>
    <row r="677">
      <c r="A677" s="80"/>
      <c r="B677" s="80"/>
      <c r="C677" s="80"/>
      <c r="E677" s="7"/>
      <c r="J677" s="7"/>
      <c r="K677" s="7"/>
      <c r="P677" s="7"/>
      <c r="Q677" s="7"/>
      <c r="V677" s="7"/>
      <c r="W677" s="7"/>
      <c r="AB677" s="7"/>
      <c r="AC677" s="7"/>
      <c r="AH677" s="7"/>
      <c r="AI677" s="7"/>
      <c r="AM677" s="81"/>
      <c r="AN677" s="81"/>
      <c r="AO677" s="81"/>
    </row>
    <row r="678">
      <c r="A678" s="80"/>
      <c r="B678" s="80"/>
      <c r="C678" s="80"/>
      <c r="E678" s="7"/>
      <c r="J678" s="7"/>
      <c r="K678" s="7"/>
      <c r="P678" s="7"/>
      <c r="Q678" s="7"/>
      <c r="V678" s="7"/>
      <c r="W678" s="7"/>
      <c r="AB678" s="7"/>
      <c r="AC678" s="7"/>
      <c r="AH678" s="7"/>
      <c r="AI678" s="7"/>
      <c r="AM678" s="81"/>
      <c r="AN678" s="81"/>
      <c r="AO678" s="81"/>
    </row>
    <row r="679">
      <c r="A679" s="80"/>
      <c r="B679" s="80"/>
      <c r="C679" s="80"/>
      <c r="E679" s="7"/>
      <c r="J679" s="7"/>
      <c r="K679" s="7"/>
      <c r="P679" s="7"/>
      <c r="Q679" s="7"/>
      <c r="V679" s="7"/>
      <c r="W679" s="7"/>
      <c r="AB679" s="7"/>
      <c r="AC679" s="7"/>
      <c r="AH679" s="7"/>
      <c r="AI679" s="7"/>
      <c r="AM679" s="81"/>
      <c r="AN679" s="81"/>
      <c r="AO679" s="81"/>
    </row>
    <row r="680">
      <c r="A680" s="80"/>
      <c r="B680" s="80"/>
      <c r="C680" s="80"/>
      <c r="E680" s="7"/>
      <c r="J680" s="7"/>
      <c r="K680" s="7"/>
      <c r="P680" s="7"/>
      <c r="Q680" s="7"/>
      <c r="V680" s="7"/>
      <c r="W680" s="7"/>
      <c r="AB680" s="7"/>
      <c r="AC680" s="7"/>
      <c r="AH680" s="7"/>
      <c r="AI680" s="7"/>
      <c r="AM680" s="81"/>
      <c r="AN680" s="81"/>
      <c r="AO680" s="81"/>
    </row>
    <row r="681">
      <c r="A681" s="80"/>
      <c r="B681" s="80"/>
      <c r="C681" s="80"/>
      <c r="E681" s="7"/>
      <c r="J681" s="7"/>
      <c r="K681" s="7"/>
      <c r="P681" s="7"/>
      <c r="Q681" s="7"/>
      <c r="V681" s="7"/>
      <c r="W681" s="7"/>
      <c r="AB681" s="7"/>
      <c r="AC681" s="7"/>
      <c r="AH681" s="7"/>
      <c r="AI681" s="7"/>
      <c r="AM681" s="81"/>
      <c r="AN681" s="81"/>
      <c r="AO681" s="81"/>
    </row>
    <row r="682">
      <c r="A682" s="80"/>
      <c r="B682" s="80"/>
      <c r="C682" s="80"/>
      <c r="E682" s="7"/>
      <c r="J682" s="7"/>
      <c r="K682" s="7"/>
      <c r="P682" s="7"/>
      <c r="Q682" s="7"/>
      <c r="V682" s="7"/>
      <c r="W682" s="7"/>
      <c r="AB682" s="7"/>
      <c r="AC682" s="7"/>
      <c r="AH682" s="7"/>
      <c r="AI682" s="7"/>
      <c r="AM682" s="81"/>
      <c r="AN682" s="81"/>
      <c r="AO682" s="81"/>
    </row>
    <row r="683">
      <c r="A683" s="80"/>
      <c r="B683" s="80"/>
      <c r="C683" s="80"/>
      <c r="E683" s="7"/>
      <c r="J683" s="7"/>
      <c r="K683" s="7"/>
      <c r="P683" s="7"/>
      <c r="Q683" s="7"/>
      <c r="V683" s="7"/>
      <c r="W683" s="7"/>
      <c r="AB683" s="7"/>
      <c r="AC683" s="7"/>
      <c r="AH683" s="7"/>
      <c r="AI683" s="7"/>
      <c r="AM683" s="81"/>
      <c r="AN683" s="81"/>
      <c r="AO683" s="81"/>
    </row>
    <row r="684">
      <c r="A684" s="80"/>
      <c r="B684" s="80"/>
      <c r="C684" s="80"/>
      <c r="E684" s="7"/>
      <c r="J684" s="7"/>
      <c r="K684" s="7"/>
      <c r="P684" s="7"/>
      <c r="Q684" s="7"/>
      <c r="V684" s="7"/>
      <c r="W684" s="7"/>
      <c r="AB684" s="7"/>
      <c r="AC684" s="7"/>
      <c r="AH684" s="7"/>
      <c r="AI684" s="7"/>
      <c r="AM684" s="81"/>
      <c r="AN684" s="81"/>
      <c r="AO684" s="81"/>
    </row>
    <row r="685">
      <c r="A685" s="80"/>
      <c r="B685" s="80"/>
      <c r="C685" s="80"/>
      <c r="E685" s="7"/>
      <c r="J685" s="7"/>
      <c r="K685" s="7"/>
      <c r="P685" s="7"/>
      <c r="Q685" s="7"/>
      <c r="V685" s="7"/>
      <c r="W685" s="7"/>
      <c r="AB685" s="7"/>
      <c r="AC685" s="7"/>
      <c r="AH685" s="7"/>
      <c r="AI685" s="7"/>
      <c r="AM685" s="81"/>
      <c r="AN685" s="81"/>
      <c r="AO685" s="81"/>
    </row>
    <row r="686">
      <c r="A686" s="80"/>
      <c r="B686" s="80"/>
      <c r="C686" s="80"/>
      <c r="E686" s="7"/>
      <c r="J686" s="7"/>
      <c r="K686" s="7"/>
      <c r="P686" s="7"/>
      <c r="Q686" s="7"/>
      <c r="V686" s="7"/>
      <c r="W686" s="7"/>
      <c r="AB686" s="7"/>
      <c r="AC686" s="7"/>
      <c r="AH686" s="7"/>
      <c r="AI686" s="7"/>
      <c r="AM686" s="81"/>
      <c r="AN686" s="81"/>
      <c r="AO686" s="81"/>
    </row>
    <row r="687">
      <c r="A687" s="80"/>
      <c r="B687" s="80"/>
      <c r="C687" s="80"/>
      <c r="E687" s="7"/>
      <c r="J687" s="7"/>
      <c r="K687" s="7"/>
      <c r="P687" s="7"/>
      <c r="Q687" s="7"/>
      <c r="V687" s="7"/>
      <c r="W687" s="7"/>
      <c r="AB687" s="7"/>
      <c r="AC687" s="7"/>
      <c r="AH687" s="7"/>
      <c r="AI687" s="7"/>
      <c r="AM687" s="81"/>
      <c r="AN687" s="81"/>
      <c r="AO687" s="81"/>
    </row>
    <row r="688">
      <c r="A688" s="80"/>
      <c r="B688" s="80"/>
      <c r="C688" s="80"/>
      <c r="E688" s="7"/>
      <c r="J688" s="7"/>
      <c r="K688" s="7"/>
      <c r="P688" s="7"/>
      <c r="Q688" s="7"/>
      <c r="V688" s="7"/>
      <c r="W688" s="7"/>
      <c r="AB688" s="7"/>
      <c r="AC688" s="7"/>
      <c r="AH688" s="7"/>
      <c r="AI688" s="7"/>
      <c r="AM688" s="81"/>
      <c r="AN688" s="81"/>
      <c r="AO688" s="81"/>
    </row>
    <row r="689">
      <c r="A689" s="80"/>
      <c r="B689" s="80"/>
      <c r="C689" s="80"/>
      <c r="E689" s="7"/>
      <c r="J689" s="7"/>
      <c r="K689" s="7"/>
      <c r="P689" s="7"/>
      <c r="Q689" s="7"/>
      <c r="V689" s="7"/>
      <c r="W689" s="7"/>
      <c r="AB689" s="7"/>
      <c r="AC689" s="7"/>
      <c r="AH689" s="7"/>
      <c r="AI689" s="7"/>
      <c r="AM689" s="81"/>
      <c r="AN689" s="81"/>
      <c r="AO689" s="81"/>
    </row>
    <row r="690">
      <c r="A690" s="80"/>
      <c r="B690" s="80"/>
      <c r="C690" s="80"/>
      <c r="E690" s="7"/>
      <c r="J690" s="7"/>
      <c r="K690" s="7"/>
      <c r="P690" s="7"/>
      <c r="Q690" s="7"/>
      <c r="V690" s="7"/>
      <c r="W690" s="7"/>
      <c r="AB690" s="7"/>
      <c r="AC690" s="7"/>
      <c r="AH690" s="7"/>
      <c r="AI690" s="7"/>
      <c r="AM690" s="81"/>
      <c r="AN690" s="81"/>
      <c r="AO690" s="81"/>
    </row>
    <row r="691">
      <c r="A691" s="80"/>
      <c r="B691" s="80"/>
      <c r="C691" s="80"/>
      <c r="E691" s="7"/>
      <c r="J691" s="7"/>
      <c r="K691" s="7"/>
      <c r="P691" s="7"/>
      <c r="Q691" s="7"/>
      <c r="V691" s="7"/>
      <c r="W691" s="7"/>
      <c r="AB691" s="7"/>
      <c r="AC691" s="7"/>
      <c r="AH691" s="7"/>
      <c r="AI691" s="7"/>
      <c r="AM691" s="81"/>
      <c r="AN691" s="81"/>
      <c r="AO691" s="81"/>
    </row>
    <row r="692">
      <c r="A692" s="80"/>
      <c r="B692" s="80"/>
      <c r="C692" s="80"/>
      <c r="E692" s="7"/>
      <c r="J692" s="7"/>
      <c r="K692" s="7"/>
      <c r="P692" s="7"/>
      <c r="Q692" s="7"/>
      <c r="V692" s="7"/>
      <c r="W692" s="7"/>
      <c r="AB692" s="7"/>
      <c r="AC692" s="7"/>
      <c r="AH692" s="7"/>
      <c r="AI692" s="7"/>
      <c r="AM692" s="81"/>
      <c r="AN692" s="81"/>
      <c r="AO692" s="81"/>
    </row>
    <row r="693">
      <c r="A693" s="80"/>
      <c r="B693" s="80"/>
      <c r="C693" s="80"/>
      <c r="E693" s="7"/>
      <c r="J693" s="7"/>
      <c r="K693" s="7"/>
      <c r="P693" s="7"/>
      <c r="Q693" s="7"/>
      <c r="V693" s="7"/>
      <c r="W693" s="7"/>
      <c r="AB693" s="7"/>
      <c r="AC693" s="7"/>
      <c r="AH693" s="7"/>
      <c r="AI693" s="7"/>
      <c r="AM693" s="81"/>
      <c r="AN693" s="81"/>
      <c r="AO693" s="81"/>
    </row>
    <row r="694">
      <c r="A694" s="80"/>
      <c r="B694" s="80"/>
      <c r="C694" s="80"/>
      <c r="E694" s="7"/>
      <c r="J694" s="7"/>
      <c r="K694" s="7"/>
      <c r="P694" s="7"/>
      <c r="Q694" s="7"/>
      <c r="V694" s="7"/>
      <c r="W694" s="7"/>
      <c r="AB694" s="7"/>
      <c r="AC694" s="7"/>
      <c r="AH694" s="7"/>
      <c r="AI694" s="7"/>
      <c r="AM694" s="81"/>
      <c r="AN694" s="81"/>
      <c r="AO694" s="81"/>
    </row>
    <row r="695">
      <c r="A695" s="80"/>
      <c r="B695" s="80"/>
      <c r="C695" s="80"/>
      <c r="E695" s="7"/>
      <c r="J695" s="7"/>
      <c r="K695" s="7"/>
      <c r="P695" s="7"/>
      <c r="Q695" s="7"/>
      <c r="V695" s="7"/>
      <c r="W695" s="7"/>
      <c r="AB695" s="7"/>
      <c r="AC695" s="7"/>
      <c r="AH695" s="7"/>
      <c r="AI695" s="7"/>
      <c r="AM695" s="81"/>
      <c r="AN695" s="81"/>
      <c r="AO695" s="81"/>
    </row>
    <row r="696">
      <c r="A696" s="80"/>
      <c r="B696" s="80"/>
      <c r="C696" s="80"/>
      <c r="E696" s="7"/>
      <c r="J696" s="7"/>
      <c r="K696" s="7"/>
      <c r="P696" s="7"/>
      <c r="Q696" s="7"/>
      <c r="V696" s="7"/>
      <c r="W696" s="7"/>
      <c r="AB696" s="7"/>
      <c r="AC696" s="7"/>
      <c r="AH696" s="7"/>
      <c r="AI696" s="7"/>
      <c r="AM696" s="81"/>
      <c r="AN696" s="81"/>
      <c r="AO696" s="81"/>
    </row>
    <row r="697">
      <c r="A697" s="80"/>
      <c r="B697" s="80"/>
      <c r="C697" s="80"/>
      <c r="E697" s="7"/>
      <c r="J697" s="7"/>
      <c r="K697" s="7"/>
      <c r="P697" s="7"/>
      <c r="Q697" s="7"/>
      <c r="V697" s="7"/>
      <c r="W697" s="7"/>
      <c r="AB697" s="7"/>
      <c r="AC697" s="7"/>
      <c r="AH697" s="7"/>
      <c r="AI697" s="7"/>
      <c r="AM697" s="81"/>
      <c r="AN697" s="81"/>
      <c r="AO697" s="81"/>
    </row>
    <row r="698">
      <c r="A698" s="80"/>
      <c r="B698" s="80"/>
      <c r="C698" s="80"/>
      <c r="E698" s="7"/>
      <c r="J698" s="7"/>
      <c r="K698" s="7"/>
      <c r="P698" s="7"/>
      <c r="Q698" s="7"/>
      <c r="V698" s="7"/>
      <c r="W698" s="7"/>
      <c r="AB698" s="7"/>
      <c r="AC698" s="7"/>
      <c r="AH698" s="7"/>
      <c r="AI698" s="7"/>
      <c r="AM698" s="81"/>
      <c r="AN698" s="81"/>
      <c r="AO698" s="81"/>
    </row>
    <row r="699">
      <c r="A699" s="80"/>
      <c r="B699" s="80"/>
      <c r="C699" s="80"/>
      <c r="E699" s="7"/>
      <c r="J699" s="7"/>
      <c r="K699" s="7"/>
      <c r="P699" s="7"/>
      <c r="Q699" s="7"/>
      <c r="V699" s="7"/>
      <c r="W699" s="7"/>
      <c r="AB699" s="7"/>
      <c r="AC699" s="7"/>
      <c r="AH699" s="7"/>
      <c r="AI699" s="7"/>
      <c r="AM699" s="81"/>
      <c r="AN699" s="81"/>
      <c r="AO699" s="81"/>
    </row>
    <row r="700">
      <c r="A700" s="80"/>
      <c r="B700" s="80"/>
      <c r="C700" s="80"/>
      <c r="E700" s="7"/>
      <c r="J700" s="7"/>
      <c r="K700" s="7"/>
      <c r="P700" s="7"/>
      <c r="Q700" s="7"/>
      <c r="V700" s="7"/>
      <c r="W700" s="7"/>
      <c r="AB700" s="7"/>
      <c r="AC700" s="7"/>
      <c r="AH700" s="7"/>
      <c r="AI700" s="7"/>
      <c r="AM700" s="81"/>
      <c r="AN700" s="81"/>
      <c r="AO700" s="81"/>
    </row>
    <row r="701">
      <c r="A701" s="80"/>
      <c r="B701" s="80"/>
      <c r="C701" s="80"/>
      <c r="E701" s="7"/>
      <c r="J701" s="7"/>
      <c r="K701" s="7"/>
      <c r="P701" s="7"/>
      <c r="Q701" s="7"/>
      <c r="V701" s="7"/>
      <c r="W701" s="7"/>
      <c r="AB701" s="7"/>
      <c r="AC701" s="7"/>
      <c r="AH701" s="7"/>
      <c r="AI701" s="7"/>
      <c r="AM701" s="81"/>
      <c r="AN701" s="81"/>
      <c r="AO701" s="81"/>
    </row>
    <row r="702">
      <c r="A702" s="80"/>
      <c r="B702" s="80"/>
      <c r="C702" s="80"/>
      <c r="E702" s="7"/>
      <c r="J702" s="7"/>
      <c r="K702" s="7"/>
      <c r="P702" s="7"/>
      <c r="Q702" s="7"/>
      <c r="V702" s="7"/>
      <c r="W702" s="7"/>
      <c r="AB702" s="7"/>
      <c r="AC702" s="7"/>
      <c r="AH702" s="7"/>
      <c r="AI702" s="7"/>
      <c r="AM702" s="81"/>
      <c r="AN702" s="81"/>
      <c r="AO702" s="81"/>
    </row>
    <row r="703">
      <c r="A703" s="80"/>
      <c r="B703" s="80"/>
      <c r="C703" s="80"/>
      <c r="E703" s="7"/>
      <c r="J703" s="7"/>
      <c r="K703" s="7"/>
      <c r="P703" s="7"/>
      <c r="Q703" s="7"/>
      <c r="V703" s="7"/>
      <c r="W703" s="7"/>
      <c r="AB703" s="7"/>
      <c r="AC703" s="7"/>
      <c r="AH703" s="7"/>
      <c r="AI703" s="7"/>
      <c r="AM703" s="81"/>
      <c r="AN703" s="81"/>
      <c r="AO703" s="81"/>
    </row>
    <row r="704">
      <c r="A704" s="80"/>
      <c r="B704" s="80"/>
      <c r="C704" s="80"/>
      <c r="E704" s="7"/>
      <c r="J704" s="7"/>
      <c r="K704" s="7"/>
      <c r="P704" s="7"/>
      <c r="Q704" s="7"/>
      <c r="V704" s="7"/>
      <c r="W704" s="7"/>
      <c r="AB704" s="7"/>
      <c r="AC704" s="7"/>
      <c r="AH704" s="7"/>
      <c r="AI704" s="7"/>
      <c r="AM704" s="81"/>
      <c r="AN704" s="81"/>
      <c r="AO704" s="81"/>
    </row>
    <row r="705">
      <c r="A705" s="80"/>
      <c r="B705" s="80"/>
      <c r="C705" s="80"/>
      <c r="E705" s="7"/>
      <c r="J705" s="7"/>
      <c r="K705" s="7"/>
      <c r="P705" s="7"/>
      <c r="Q705" s="7"/>
      <c r="V705" s="7"/>
      <c r="W705" s="7"/>
      <c r="AB705" s="7"/>
      <c r="AC705" s="7"/>
      <c r="AH705" s="7"/>
      <c r="AI705" s="7"/>
      <c r="AM705" s="81"/>
      <c r="AN705" s="81"/>
      <c r="AO705" s="81"/>
    </row>
    <row r="706">
      <c r="A706" s="80"/>
      <c r="B706" s="80"/>
      <c r="C706" s="80"/>
      <c r="E706" s="7"/>
      <c r="J706" s="7"/>
      <c r="K706" s="7"/>
      <c r="P706" s="7"/>
      <c r="Q706" s="7"/>
      <c r="V706" s="7"/>
      <c r="W706" s="7"/>
      <c r="AB706" s="7"/>
      <c r="AC706" s="7"/>
      <c r="AH706" s="7"/>
      <c r="AI706" s="7"/>
      <c r="AM706" s="81"/>
      <c r="AN706" s="81"/>
      <c r="AO706" s="81"/>
    </row>
    <row r="707">
      <c r="A707" s="80"/>
      <c r="B707" s="80"/>
      <c r="C707" s="80"/>
      <c r="E707" s="7"/>
      <c r="J707" s="7"/>
      <c r="K707" s="7"/>
      <c r="P707" s="7"/>
      <c r="Q707" s="7"/>
      <c r="V707" s="7"/>
      <c r="W707" s="7"/>
      <c r="AB707" s="7"/>
      <c r="AC707" s="7"/>
      <c r="AH707" s="7"/>
      <c r="AI707" s="7"/>
      <c r="AM707" s="81"/>
      <c r="AN707" s="81"/>
      <c r="AO707" s="81"/>
    </row>
    <row r="708">
      <c r="A708" s="80"/>
      <c r="B708" s="80"/>
      <c r="C708" s="80"/>
      <c r="E708" s="7"/>
      <c r="J708" s="7"/>
      <c r="K708" s="7"/>
      <c r="P708" s="7"/>
      <c r="Q708" s="7"/>
      <c r="V708" s="7"/>
      <c r="W708" s="7"/>
      <c r="AB708" s="7"/>
      <c r="AC708" s="7"/>
      <c r="AH708" s="7"/>
      <c r="AI708" s="7"/>
      <c r="AM708" s="81"/>
      <c r="AN708" s="81"/>
      <c r="AO708" s="81"/>
    </row>
    <row r="709">
      <c r="A709" s="80"/>
      <c r="B709" s="80"/>
      <c r="C709" s="80"/>
      <c r="E709" s="7"/>
      <c r="J709" s="7"/>
      <c r="K709" s="7"/>
      <c r="P709" s="7"/>
      <c r="Q709" s="7"/>
      <c r="V709" s="7"/>
      <c r="W709" s="7"/>
      <c r="AB709" s="7"/>
      <c r="AC709" s="7"/>
      <c r="AH709" s="7"/>
      <c r="AI709" s="7"/>
      <c r="AM709" s="81"/>
      <c r="AN709" s="81"/>
      <c r="AO709" s="81"/>
    </row>
    <row r="710">
      <c r="A710" s="80"/>
      <c r="B710" s="80"/>
      <c r="C710" s="80"/>
      <c r="E710" s="7"/>
      <c r="J710" s="7"/>
      <c r="K710" s="7"/>
      <c r="P710" s="7"/>
      <c r="Q710" s="7"/>
      <c r="V710" s="7"/>
      <c r="W710" s="7"/>
      <c r="AB710" s="7"/>
      <c r="AC710" s="7"/>
      <c r="AH710" s="7"/>
      <c r="AI710" s="7"/>
      <c r="AM710" s="81"/>
      <c r="AN710" s="81"/>
      <c r="AO710" s="81"/>
    </row>
    <row r="711">
      <c r="A711" s="80"/>
      <c r="B711" s="80"/>
      <c r="C711" s="80"/>
      <c r="E711" s="7"/>
      <c r="J711" s="7"/>
      <c r="K711" s="7"/>
      <c r="P711" s="7"/>
      <c r="Q711" s="7"/>
      <c r="V711" s="7"/>
      <c r="W711" s="7"/>
      <c r="AB711" s="7"/>
      <c r="AC711" s="7"/>
      <c r="AH711" s="7"/>
      <c r="AI711" s="7"/>
      <c r="AM711" s="81"/>
      <c r="AN711" s="81"/>
      <c r="AO711" s="81"/>
    </row>
    <row r="712">
      <c r="A712" s="80"/>
      <c r="B712" s="80"/>
      <c r="C712" s="80"/>
      <c r="E712" s="7"/>
      <c r="J712" s="7"/>
      <c r="K712" s="7"/>
      <c r="P712" s="7"/>
      <c r="Q712" s="7"/>
      <c r="V712" s="7"/>
      <c r="W712" s="7"/>
      <c r="AB712" s="7"/>
      <c r="AC712" s="7"/>
      <c r="AH712" s="7"/>
      <c r="AI712" s="7"/>
      <c r="AM712" s="81"/>
      <c r="AN712" s="81"/>
      <c r="AO712" s="81"/>
    </row>
    <row r="713">
      <c r="A713" s="80"/>
      <c r="B713" s="80"/>
      <c r="C713" s="80"/>
      <c r="E713" s="7"/>
      <c r="J713" s="7"/>
      <c r="K713" s="7"/>
      <c r="P713" s="7"/>
      <c r="Q713" s="7"/>
      <c r="V713" s="7"/>
      <c r="W713" s="7"/>
      <c r="AB713" s="7"/>
      <c r="AC713" s="7"/>
      <c r="AH713" s="7"/>
      <c r="AI713" s="7"/>
      <c r="AM713" s="81"/>
      <c r="AN713" s="81"/>
      <c r="AO713" s="81"/>
    </row>
    <row r="714">
      <c r="A714" s="80"/>
      <c r="B714" s="80"/>
      <c r="C714" s="80"/>
      <c r="E714" s="7"/>
      <c r="J714" s="7"/>
      <c r="K714" s="7"/>
      <c r="P714" s="7"/>
      <c r="Q714" s="7"/>
      <c r="V714" s="7"/>
      <c r="W714" s="7"/>
      <c r="AB714" s="7"/>
      <c r="AC714" s="7"/>
      <c r="AH714" s="7"/>
      <c r="AI714" s="7"/>
      <c r="AM714" s="81"/>
      <c r="AN714" s="81"/>
      <c r="AO714" s="81"/>
    </row>
    <row r="715">
      <c r="A715" s="80"/>
      <c r="B715" s="80"/>
      <c r="C715" s="80"/>
      <c r="E715" s="7"/>
      <c r="J715" s="7"/>
      <c r="K715" s="7"/>
      <c r="P715" s="7"/>
      <c r="Q715" s="7"/>
      <c r="V715" s="7"/>
      <c r="W715" s="7"/>
      <c r="AB715" s="7"/>
      <c r="AC715" s="7"/>
      <c r="AH715" s="7"/>
      <c r="AI715" s="7"/>
      <c r="AM715" s="81"/>
      <c r="AN715" s="81"/>
      <c r="AO715" s="81"/>
    </row>
    <row r="716">
      <c r="A716" s="80"/>
      <c r="B716" s="80"/>
      <c r="C716" s="80"/>
      <c r="E716" s="7"/>
      <c r="J716" s="7"/>
      <c r="K716" s="7"/>
      <c r="P716" s="7"/>
      <c r="Q716" s="7"/>
      <c r="V716" s="7"/>
      <c r="W716" s="7"/>
      <c r="AB716" s="7"/>
      <c r="AC716" s="7"/>
      <c r="AH716" s="7"/>
      <c r="AI716" s="7"/>
      <c r="AM716" s="81"/>
      <c r="AN716" s="81"/>
      <c r="AO716" s="81"/>
    </row>
    <row r="717">
      <c r="A717" s="80"/>
      <c r="B717" s="80"/>
      <c r="C717" s="80"/>
      <c r="E717" s="7"/>
      <c r="J717" s="7"/>
      <c r="K717" s="7"/>
      <c r="P717" s="7"/>
      <c r="Q717" s="7"/>
      <c r="V717" s="7"/>
      <c r="W717" s="7"/>
      <c r="AB717" s="7"/>
      <c r="AC717" s="7"/>
      <c r="AH717" s="7"/>
      <c r="AI717" s="7"/>
      <c r="AM717" s="81"/>
      <c r="AN717" s="81"/>
      <c r="AO717" s="81"/>
    </row>
    <row r="718">
      <c r="A718" s="80"/>
      <c r="B718" s="80"/>
      <c r="C718" s="80"/>
      <c r="E718" s="7"/>
      <c r="J718" s="7"/>
      <c r="K718" s="7"/>
      <c r="P718" s="7"/>
      <c r="Q718" s="7"/>
      <c r="V718" s="7"/>
      <c r="W718" s="7"/>
      <c r="AB718" s="7"/>
      <c r="AC718" s="7"/>
      <c r="AH718" s="7"/>
      <c r="AI718" s="7"/>
      <c r="AM718" s="81"/>
      <c r="AN718" s="81"/>
      <c r="AO718" s="81"/>
    </row>
    <row r="719">
      <c r="A719" s="80"/>
      <c r="B719" s="80"/>
      <c r="C719" s="80"/>
      <c r="E719" s="7"/>
      <c r="J719" s="7"/>
      <c r="K719" s="7"/>
      <c r="P719" s="7"/>
      <c r="Q719" s="7"/>
      <c r="V719" s="7"/>
      <c r="W719" s="7"/>
      <c r="AB719" s="7"/>
      <c r="AC719" s="7"/>
      <c r="AH719" s="7"/>
      <c r="AI719" s="7"/>
      <c r="AM719" s="81"/>
      <c r="AN719" s="81"/>
      <c r="AO719" s="81"/>
    </row>
    <row r="720">
      <c r="A720" s="80"/>
      <c r="B720" s="80"/>
      <c r="C720" s="80"/>
      <c r="E720" s="7"/>
      <c r="J720" s="7"/>
      <c r="K720" s="7"/>
      <c r="P720" s="7"/>
      <c r="Q720" s="7"/>
      <c r="V720" s="7"/>
      <c r="W720" s="7"/>
      <c r="AB720" s="7"/>
      <c r="AC720" s="7"/>
      <c r="AH720" s="7"/>
      <c r="AI720" s="7"/>
      <c r="AM720" s="81"/>
      <c r="AN720" s="81"/>
      <c r="AO720" s="81"/>
    </row>
    <row r="721">
      <c r="A721" s="80"/>
      <c r="B721" s="80"/>
      <c r="C721" s="80"/>
      <c r="E721" s="7"/>
      <c r="J721" s="7"/>
      <c r="K721" s="7"/>
      <c r="P721" s="7"/>
      <c r="Q721" s="7"/>
      <c r="V721" s="7"/>
      <c r="W721" s="7"/>
      <c r="AB721" s="7"/>
      <c r="AC721" s="7"/>
      <c r="AH721" s="7"/>
      <c r="AI721" s="7"/>
      <c r="AM721" s="81"/>
      <c r="AN721" s="81"/>
      <c r="AO721" s="81"/>
    </row>
    <row r="722">
      <c r="A722" s="80"/>
      <c r="B722" s="80"/>
      <c r="C722" s="80"/>
      <c r="E722" s="7"/>
      <c r="J722" s="7"/>
      <c r="K722" s="7"/>
      <c r="P722" s="7"/>
      <c r="Q722" s="7"/>
      <c r="V722" s="7"/>
      <c r="W722" s="7"/>
      <c r="AB722" s="7"/>
      <c r="AC722" s="7"/>
      <c r="AH722" s="7"/>
      <c r="AI722" s="7"/>
      <c r="AM722" s="81"/>
      <c r="AN722" s="81"/>
      <c r="AO722" s="81"/>
    </row>
    <row r="723">
      <c r="A723" s="80"/>
      <c r="B723" s="80"/>
      <c r="C723" s="80"/>
      <c r="E723" s="7"/>
      <c r="J723" s="7"/>
      <c r="K723" s="7"/>
      <c r="P723" s="7"/>
      <c r="Q723" s="7"/>
      <c r="V723" s="7"/>
      <c r="W723" s="7"/>
      <c r="AB723" s="7"/>
      <c r="AC723" s="7"/>
      <c r="AH723" s="7"/>
      <c r="AI723" s="7"/>
      <c r="AM723" s="81"/>
      <c r="AN723" s="81"/>
      <c r="AO723" s="81"/>
    </row>
    <row r="724">
      <c r="A724" s="80"/>
      <c r="B724" s="80"/>
      <c r="C724" s="80"/>
      <c r="E724" s="7"/>
      <c r="J724" s="7"/>
      <c r="K724" s="7"/>
      <c r="P724" s="7"/>
      <c r="Q724" s="7"/>
      <c r="V724" s="7"/>
      <c r="W724" s="7"/>
      <c r="AB724" s="7"/>
      <c r="AC724" s="7"/>
      <c r="AH724" s="7"/>
      <c r="AI724" s="7"/>
      <c r="AM724" s="81"/>
      <c r="AN724" s="81"/>
      <c r="AO724" s="81"/>
    </row>
    <row r="725">
      <c r="A725" s="80"/>
      <c r="B725" s="80"/>
      <c r="C725" s="80"/>
      <c r="E725" s="7"/>
      <c r="J725" s="7"/>
      <c r="K725" s="7"/>
      <c r="P725" s="7"/>
      <c r="Q725" s="7"/>
      <c r="V725" s="7"/>
      <c r="W725" s="7"/>
      <c r="AB725" s="7"/>
      <c r="AC725" s="7"/>
      <c r="AH725" s="7"/>
      <c r="AI725" s="7"/>
      <c r="AM725" s="81"/>
      <c r="AN725" s="81"/>
      <c r="AO725" s="81"/>
    </row>
    <row r="726">
      <c r="A726" s="80"/>
      <c r="B726" s="80"/>
      <c r="C726" s="80"/>
      <c r="E726" s="7"/>
      <c r="J726" s="7"/>
      <c r="K726" s="7"/>
      <c r="P726" s="7"/>
      <c r="Q726" s="7"/>
      <c r="V726" s="7"/>
      <c r="W726" s="7"/>
      <c r="AB726" s="7"/>
      <c r="AC726" s="7"/>
      <c r="AH726" s="7"/>
      <c r="AI726" s="7"/>
      <c r="AM726" s="81"/>
      <c r="AN726" s="81"/>
      <c r="AO726" s="81"/>
    </row>
    <row r="727">
      <c r="A727" s="80"/>
      <c r="B727" s="80"/>
      <c r="C727" s="80"/>
      <c r="E727" s="7"/>
      <c r="J727" s="7"/>
      <c r="K727" s="7"/>
      <c r="P727" s="7"/>
      <c r="Q727" s="7"/>
      <c r="V727" s="7"/>
      <c r="W727" s="7"/>
      <c r="AB727" s="7"/>
      <c r="AC727" s="7"/>
      <c r="AH727" s="7"/>
      <c r="AI727" s="7"/>
      <c r="AM727" s="81"/>
      <c r="AN727" s="81"/>
      <c r="AO727" s="81"/>
    </row>
    <row r="728">
      <c r="A728" s="80"/>
      <c r="B728" s="80"/>
      <c r="C728" s="80"/>
      <c r="E728" s="7"/>
      <c r="J728" s="7"/>
      <c r="K728" s="7"/>
      <c r="P728" s="7"/>
      <c r="Q728" s="7"/>
      <c r="V728" s="7"/>
      <c r="W728" s="7"/>
      <c r="AB728" s="7"/>
      <c r="AC728" s="7"/>
      <c r="AH728" s="7"/>
      <c r="AI728" s="7"/>
      <c r="AM728" s="81"/>
      <c r="AN728" s="81"/>
      <c r="AO728" s="81"/>
    </row>
    <row r="729">
      <c r="A729" s="80"/>
      <c r="B729" s="80"/>
      <c r="C729" s="80"/>
      <c r="E729" s="7"/>
      <c r="J729" s="7"/>
      <c r="K729" s="7"/>
      <c r="P729" s="7"/>
      <c r="Q729" s="7"/>
      <c r="V729" s="7"/>
      <c r="W729" s="7"/>
      <c r="AB729" s="7"/>
      <c r="AC729" s="7"/>
      <c r="AH729" s="7"/>
      <c r="AI729" s="7"/>
      <c r="AM729" s="81"/>
      <c r="AN729" s="81"/>
      <c r="AO729" s="81"/>
    </row>
    <row r="730">
      <c r="A730" s="80"/>
      <c r="B730" s="80"/>
      <c r="C730" s="80"/>
      <c r="E730" s="7"/>
      <c r="J730" s="7"/>
      <c r="K730" s="7"/>
      <c r="P730" s="7"/>
      <c r="Q730" s="7"/>
      <c r="V730" s="7"/>
      <c r="W730" s="7"/>
      <c r="AB730" s="7"/>
      <c r="AC730" s="7"/>
      <c r="AH730" s="7"/>
      <c r="AI730" s="7"/>
      <c r="AM730" s="81"/>
      <c r="AN730" s="81"/>
      <c r="AO730" s="81"/>
    </row>
    <row r="731">
      <c r="A731" s="80"/>
      <c r="B731" s="80"/>
      <c r="C731" s="80"/>
      <c r="E731" s="7"/>
      <c r="J731" s="7"/>
      <c r="K731" s="7"/>
      <c r="P731" s="7"/>
      <c r="Q731" s="7"/>
      <c r="V731" s="7"/>
      <c r="W731" s="7"/>
      <c r="AB731" s="7"/>
      <c r="AC731" s="7"/>
      <c r="AH731" s="7"/>
      <c r="AI731" s="7"/>
      <c r="AM731" s="81"/>
      <c r="AN731" s="81"/>
      <c r="AO731" s="81"/>
    </row>
    <row r="732">
      <c r="A732" s="80"/>
      <c r="B732" s="80"/>
      <c r="C732" s="80"/>
      <c r="E732" s="7"/>
      <c r="J732" s="7"/>
      <c r="K732" s="7"/>
      <c r="P732" s="7"/>
      <c r="Q732" s="7"/>
      <c r="V732" s="7"/>
      <c r="W732" s="7"/>
      <c r="AB732" s="7"/>
      <c r="AC732" s="7"/>
      <c r="AH732" s="7"/>
      <c r="AI732" s="7"/>
      <c r="AM732" s="81"/>
      <c r="AN732" s="81"/>
      <c r="AO732" s="81"/>
    </row>
    <row r="733">
      <c r="A733" s="80"/>
      <c r="B733" s="80"/>
      <c r="C733" s="80"/>
      <c r="E733" s="7"/>
      <c r="J733" s="7"/>
      <c r="K733" s="7"/>
      <c r="P733" s="7"/>
      <c r="Q733" s="7"/>
      <c r="V733" s="7"/>
      <c r="W733" s="7"/>
      <c r="AB733" s="7"/>
      <c r="AC733" s="7"/>
      <c r="AH733" s="7"/>
      <c r="AI733" s="7"/>
      <c r="AM733" s="81"/>
      <c r="AN733" s="81"/>
      <c r="AO733" s="81"/>
    </row>
    <row r="734">
      <c r="A734" s="80"/>
      <c r="B734" s="80"/>
      <c r="C734" s="80"/>
      <c r="E734" s="7"/>
      <c r="J734" s="7"/>
      <c r="K734" s="7"/>
      <c r="P734" s="7"/>
      <c r="Q734" s="7"/>
      <c r="V734" s="7"/>
      <c r="W734" s="7"/>
      <c r="AB734" s="7"/>
      <c r="AC734" s="7"/>
      <c r="AH734" s="7"/>
      <c r="AI734" s="7"/>
      <c r="AM734" s="81"/>
      <c r="AN734" s="81"/>
      <c r="AO734" s="81"/>
    </row>
    <row r="735">
      <c r="A735" s="80"/>
      <c r="B735" s="80"/>
      <c r="C735" s="80"/>
      <c r="E735" s="7"/>
      <c r="J735" s="7"/>
      <c r="K735" s="7"/>
      <c r="P735" s="7"/>
      <c r="Q735" s="7"/>
      <c r="V735" s="7"/>
      <c r="W735" s="7"/>
      <c r="AB735" s="7"/>
      <c r="AC735" s="7"/>
      <c r="AH735" s="7"/>
      <c r="AI735" s="7"/>
      <c r="AM735" s="81"/>
      <c r="AN735" s="81"/>
      <c r="AO735" s="81"/>
    </row>
    <row r="736">
      <c r="A736" s="80"/>
      <c r="B736" s="80"/>
      <c r="C736" s="80"/>
      <c r="E736" s="7"/>
      <c r="J736" s="7"/>
      <c r="K736" s="7"/>
      <c r="P736" s="7"/>
      <c r="Q736" s="7"/>
      <c r="V736" s="7"/>
      <c r="W736" s="7"/>
      <c r="AB736" s="7"/>
      <c r="AC736" s="7"/>
      <c r="AH736" s="7"/>
      <c r="AI736" s="7"/>
      <c r="AM736" s="81"/>
      <c r="AN736" s="81"/>
      <c r="AO736" s="81"/>
    </row>
    <row r="737">
      <c r="A737" s="80"/>
      <c r="B737" s="80"/>
      <c r="C737" s="80"/>
      <c r="E737" s="7"/>
      <c r="J737" s="7"/>
      <c r="K737" s="7"/>
      <c r="P737" s="7"/>
      <c r="Q737" s="7"/>
      <c r="V737" s="7"/>
      <c r="W737" s="7"/>
      <c r="AB737" s="7"/>
      <c r="AC737" s="7"/>
      <c r="AH737" s="7"/>
      <c r="AI737" s="7"/>
      <c r="AM737" s="81"/>
      <c r="AN737" s="81"/>
      <c r="AO737" s="81"/>
    </row>
    <row r="738">
      <c r="A738" s="80"/>
      <c r="B738" s="80"/>
      <c r="C738" s="80"/>
      <c r="E738" s="7"/>
      <c r="J738" s="7"/>
      <c r="K738" s="7"/>
      <c r="P738" s="7"/>
      <c r="Q738" s="7"/>
      <c r="V738" s="7"/>
      <c r="W738" s="7"/>
      <c r="AB738" s="7"/>
      <c r="AC738" s="7"/>
      <c r="AH738" s="7"/>
      <c r="AI738" s="7"/>
      <c r="AM738" s="81"/>
      <c r="AN738" s="81"/>
      <c r="AO738" s="81"/>
    </row>
    <row r="739">
      <c r="A739" s="80"/>
      <c r="B739" s="80"/>
      <c r="C739" s="80"/>
      <c r="E739" s="7"/>
      <c r="J739" s="7"/>
      <c r="K739" s="7"/>
      <c r="P739" s="7"/>
      <c r="Q739" s="7"/>
      <c r="V739" s="7"/>
      <c r="W739" s="7"/>
      <c r="AB739" s="7"/>
      <c r="AC739" s="7"/>
      <c r="AH739" s="7"/>
      <c r="AI739" s="7"/>
      <c r="AM739" s="81"/>
      <c r="AN739" s="81"/>
      <c r="AO739" s="81"/>
    </row>
    <row r="740">
      <c r="A740" s="80"/>
      <c r="B740" s="80"/>
      <c r="C740" s="80"/>
      <c r="E740" s="7"/>
      <c r="J740" s="7"/>
      <c r="K740" s="7"/>
      <c r="P740" s="7"/>
      <c r="Q740" s="7"/>
      <c r="V740" s="7"/>
      <c r="W740" s="7"/>
      <c r="AB740" s="7"/>
      <c r="AC740" s="7"/>
      <c r="AH740" s="7"/>
      <c r="AI740" s="7"/>
      <c r="AM740" s="81"/>
      <c r="AN740" s="81"/>
      <c r="AO740" s="81"/>
    </row>
    <row r="741">
      <c r="A741" s="80"/>
      <c r="B741" s="80"/>
      <c r="C741" s="80"/>
      <c r="E741" s="7"/>
      <c r="J741" s="7"/>
      <c r="K741" s="7"/>
      <c r="P741" s="7"/>
      <c r="Q741" s="7"/>
      <c r="V741" s="7"/>
      <c r="W741" s="7"/>
      <c r="AB741" s="7"/>
      <c r="AC741" s="7"/>
      <c r="AH741" s="7"/>
      <c r="AI741" s="7"/>
      <c r="AM741" s="81"/>
      <c r="AN741" s="81"/>
      <c r="AO741" s="81"/>
    </row>
    <row r="742">
      <c r="A742" s="80"/>
      <c r="B742" s="80"/>
      <c r="C742" s="80"/>
      <c r="E742" s="7"/>
      <c r="J742" s="7"/>
      <c r="K742" s="7"/>
      <c r="P742" s="7"/>
      <c r="Q742" s="7"/>
      <c r="V742" s="7"/>
      <c r="W742" s="7"/>
      <c r="AB742" s="7"/>
      <c r="AC742" s="7"/>
      <c r="AH742" s="7"/>
      <c r="AI742" s="7"/>
      <c r="AM742" s="81"/>
      <c r="AN742" s="81"/>
      <c r="AO742" s="81"/>
    </row>
    <row r="743">
      <c r="A743" s="80"/>
      <c r="B743" s="80"/>
      <c r="C743" s="80"/>
      <c r="E743" s="7"/>
      <c r="J743" s="7"/>
      <c r="K743" s="7"/>
      <c r="P743" s="7"/>
      <c r="Q743" s="7"/>
      <c r="V743" s="7"/>
      <c r="W743" s="7"/>
      <c r="AB743" s="7"/>
      <c r="AC743" s="7"/>
      <c r="AH743" s="7"/>
      <c r="AI743" s="7"/>
      <c r="AM743" s="81"/>
      <c r="AN743" s="81"/>
      <c r="AO743" s="81"/>
    </row>
    <row r="744">
      <c r="A744" s="80"/>
      <c r="B744" s="80"/>
      <c r="C744" s="80"/>
      <c r="E744" s="7"/>
      <c r="J744" s="7"/>
      <c r="K744" s="7"/>
      <c r="P744" s="7"/>
      <c r="Q744" s="7"/>
      <c r="V744" s="7"/>
      <c r="W744" s="7"/>
      <c r="AB744" s="7"/>
      <c r="AC744" s="7"/>
      <c r="AH744" s="7"/>
      <c r="AI744" s="7"/>
      <c r="AM744" s="81"/>
      <c r="AN744" s="81"/>
      <c r="AO744" s="81"/>
    </row>
    <row r="745">
      <c r="A745" s="80"/>
      <c r="B745" s="80"/>
      <c r="C745" s="80"/>
      <c r="E745" s="7"/>
      <c r="J745" s="7"/>
      <c r="K745" s="7"/>
      <c r="P745" s="7"/>
      <c r="Q745" s="7"/>
      <c r="V745" s="7"/>
      <c r="W745" s="7"/>
      <c r="AB745" s="7"/>
      <c r="AC745" s="7"/>
      <c r="AH745" s="7"/>
      <c r="AI745" s="7"/>
      <c r="AM745" s="81"/>
      <c r="AN745" s="81"/>
      <c r="AO745" s="81"/>
    </row>
    <row r="746">
      <c r="A746" s="80"/>
      <c r="B746" s="80"/>
      <c r="C746" s="80"/>
      <c r="E746" s="7"/>
      <c r="J746" s="7"/>
      <c r="K746" s="7"/>
      <c r="P746" s="7"/>
      <c r="Q746" s="7"/>
      <c r="V746" s="7"/>
      <c r="W746" s="7"/>
      <c r="AB746" s="7"/>
      <c r="AC746" s="7"/>
      <c r="AH746" s="7"/>
      <c r="AI746" s="7"/>
      <c r="AM746" s="81"/>
      <c r="AN746" s="81"/>
      <c r="AO746" s="81"/>
    </row>
    <row r="747">
      <c r="A747" s="80"/>
      <c r="B747" s="80"/>
      <c r="C747" s="80"/>
      <c r="E747" s="7"/>
      <c r="J747" s="7"/>
      <c r="K747" s="7"/>
      <c r="P747" s="7"/>
      <c r="Q747" s="7"/>
      <c r="V747" s="7"/>
      <c r="W747" s="7"/>
      <c r="AB747" s="7"/>
      <c r="AC747" s="7"/>
      <c r="AH747" s="7"/>
      <c r="AI747" s="7"/>
      <c r="AM747" s="81"/>
      <c r="AN747" s="81"/>
      <c r="AO747" s="81"/>
    </row>
    <row r="748">
      <c r="A748" s="80"/>
      <c r="B748" s="80"/>
      <c r="C748" s="80"/>
      <c r="E748" s="7"/>
      <c r="J748" s="7"/>
      <c r="K748" s="7"/>
      <c r="P748" s="7"/>
      <c r="Q748" s="7"/>
      <c r="V748" s="7"/>
      <c r="W748" s="7"/>
      <c r="AB748" s="7"/>
      <c r="AC748" s="7"/>
      <c r="AH748" s="7"/>
      <c r="AI748" s="7"/>
      <c r="AM748" s="81"/>
      <c r="AN748" s="81"/>
      <c r="AO748" s="81"/>
    </row>
    <row r="749">
      <c r="A749" s="80"/>
      <c r="B749" s="80"/>
      <c r="C749" s="80"/>
      <c r="E749" s="7"/>
      <c r="J749" s="7"/>
      <c r="K749" s="7"/>
      <c r="P749" s="7"/>
      <c r="Q749" s="7"/>
      <c r="V749" s="7"/>
      <c r="W749" s="7"/>
      <c r="AB749" s="7"/>
      <c r="AC749" s="7"/>
      <c r="AH749" s="7"/>
      <c r="AI749" s="7"/>
      <c r="AM749" s="81"/>
      <c r="AN749" s="81"/>
      <c r="AO749" s="81"/>
    </row>
    <row r="750">
      <c r="A750" s="80"/>
      <c r="B750" s="80"/>
      <c r="C750" s="80"/>
      <c r="E750" s="7"/>
      <c r="J750" s="7"/>
      <c r="K750" s="7"/>
      <c r="P750" s="7"/>
      <c r="Q750" s="7"/>
      <c r="V750" s="7"/>
      <c r="W750" s="7"/>
      <c r="AB750" s="7"/>
      <c r="AC750" s="7"/>
      <c r="AH750" s="7"/>
      <c r="AI750" s="7"/>
      <c r="AM750" s="81"/>
      <c r="AN750" s="81"/>
      <c r="AO750" s="81"/>
    </row>
    <row r="751">
      <c r="A751" s="80"/>
      <c r="B751" s="80"/>
      <c r="C751" s="80"/>
      <c r="E751" s="7"/>
      <c r="J751" s="7"/>
      <c r="K751" s="7"/>
      <c r="P751" s="7"/>
      <c r="Q751" s="7"/>
      <c r="V751" s="7"/>
      <c r="W751" s="7"/>
      <c r="AB751" s="7"/>
      <c r="AC751" s="7"/>
      <c r="AH751" s="7"/>
      <c r="AI751" s="7"/>
      <c r="AM751" s="81"/>
      <c r="AN751" s="81"/>
      <c r="AO751" s="81"/>
    </row>
    <row r="752">
      <c r="A752" s="80"/>
      <c r="B752" s="80"/>
      <c r="C752" s="80"/>
      <c r="E752" s="7"/>
      <c r="J752" s="7"/>
      <c r="K752" s="7"/>
      <c r="P752" s="7"/>
      <c r="Q752" s="7"/>
      <c r="V752" s="7"/>
      <c r="W752" s="7"/>
      <c r="AB752" s="7"/>
      <c r="AC752" s="7"/>
      <c r="AH752" s="7"/>
      <c r="AI752" s="7"/>
      <c r="AM752" s="81"/>
      <c r="AN752" s="81"/>
      <c r="AO752" s="81"/>
    </row>
    <row r="753">
      <c r="A753" s="80"/>
      <c r="B753" s="80"/>
      <c r="C753" s="80"/>
      <c r="E753" s="7"/>
      <c r="J753" s="7"/>
      <c r="K753" s="7"/>
      <c r="P753" s="7"/>
      <c r="Q753" s="7"/>
      <c r="V753" s="7"/>
      <c r="W753" s="7"/>
      <c r="AB753" s="7"/>
      <c r="AC753" s="7"/>
      <c r="AH753" s="7"/>
      <c r="AI753" s="7"/>
      <c r="AM753" s="81"/>
      <c r="AN753" s="81"/>
      <c r="AO753" s="81"/>
    </row>
    <row r="754">
      <c r="A754" s="80"/>
      <c r="B754" s="80"/>
      <c r="C754" s="80"/>
      <c r="E754" s="7"/>
      <c r="J754" s="7"/>
      <c r="K754" s="7"/>
      <c r="P754" s="7"/>
      <c r="Q754" s="7"/>
      <c r="V754" s="7"/>
      <c r="W754" s="7"/>
      <c r="AB754" s="7"/>
      <c r="AC754" s="7"/>
      <c r="AH754" s="7"/>
      <c r="AI754" s="7"/>
      <c r="AM754" s="81"/>
      <c r="AN754" s="81"/>
      <c r="AO754" s="81"/>
    </row>
    <row r="755">
      <c r="A755" s="80"/>
      <c r="B755" s="80"/>
      <c r="C755" s="80"/>
      <c r="E755" s="7"/>
      <c r="J755" s="7"/>
      <c r="K755" s="7"/>
      <c r="P755" s="7"/>
      <c r="Q755" s="7"/>
      <c r="V755" s="7"/>
      <c r="W755" s="7"/>
      <c r="AB755" s="7"/>
      <c r="AC755" s="7"/>
      <c r="AH755" s="7"/>
      <c r="AI755" s="7"/>
      <c r="AM755" s="81"/>
      <c r="AN755" s="81"/>
      <c r="AO755" s="81"/>
    </row>
    <row r="756">
      <c r="A756" s="80"/>
      <c r="B756" s="80"/>
      <c r="C756" s="80"/>
      <c r="E756" s="7"/>
      <c r="J756" s="7"/>
      <c r="K756" s="7"/>
      <c r="P756" s="7"/>
      <c r="Q756" s="7"/>
      <c r="V756" s="7"/>
      <c r="W756" s="7"/>
      <c r="AB756" s="7"/>
      <c r="AC756" s="7"/>
      <c r="AH756" s="7"/>
      <c r="AI756" s="7"/>
      <c r="AM756" s="81"/>
      <c r="AN756" s="81"/>
      <c r="AO756" s="81"/>
    </row>
    <row r="757">
      <c r="A757" s="80"/>
      <c r="B757" s="80"/>
      <c r="C757" s="80"/>
      <c r="E757" s="7"/>
      <c r="J757" s="7"/>
      <c r="K757" s="7"/>
      <c r="P757" s="7"/>
      <c r="Q757" s="7"/>
      <c r="V757" s="7"/>
      <c r="W757" s="7"/>
      <c r="AB757" s="7"/>
      <c r="AC757" s="7"/>
      <c r="AH757" s="7"/>
      <c r="AI757" s="7"/>
      <c r="AM757" s="81"/>
      <c r="AN757" s="81"/>
      <c r="AO757" s="81"/>
    </row>
    <row r="758">
      <c r="A758" s="80"/>
      <c r="B758" s="80"/>
      <c r="C758" s="80"/>
      <c r="E758" s="7"/>
      <c r="J758" s="7"/>
      <c r="K758" s="7"/>
      <c r="P758" s="7"/>
      <c r="Q758" s="7"/>
      <c r="V758" s="7"/>
      <c r="W758" s="7"/>
      <c r="AB758" s="7"/>
      <c r="AC758" s="7"/>
      <c r="AH758" s="7"/>
      <c r="AI758" s="7"/>
      <c r="AM758" s="81"/>
      <c r="AN758" s="81"/>
      <c r="AO758" s="81"/>
    </row>
    <row r="759">
      <c r="A759" s="80"/>
      <c r="B759" s="80"/>
      <c r="C759" s="80"/>
      <c r="E759" s="7"/>
      <c r="J759" s="7"/>
      <c r="K759" s="7"/>
      <c r="P759" s="7"/>
      <c r="Q759" s="7"/>
      <c r="V759" s="7"/>
      <c r="W759" s="7"/>
      <c r="AB759" s="7"/>
      <c r="AC759" s="7"/>
      <c r="AH759" s="7"/>
      <c r="AI759" s="7"/>
      <c r="AM759" s="81"/>
      <c r="AN759" s="81"/>
      <c r="AO759" s="81"/>
    </row>
    <row r="760">
      <c r="A760" s="80"/>
      <c r="B760" s="80"/>
      <c r="C760" s="80"/>
      <c r="E760" s="7"/>
      <c r="J760" s="7"/>
      <c r="K760" s="7"/>
      <c r="P760" s="7"/>
      <c r="Q760" s="7"/>
      <c r="V760" s="7"/>
      <c r="W760" s="7"/>
      <c r="AB760" s="7"/>
      <c r="AC760" s="7"/>
      <c r="AH760" s="7"/>
      <c r="AI760" s="7"/>
      <c r="AM760" s="81"/>
      <c r="AN760" s="81"/>
      <c r="AO760" s="81"/>
    </row>
    <row r="761">
      <c r="A761" s="80"/>
      <c r="B761" s="80"/>
      <c r="C761" s="80"/>
      <c r="E761" s="7"/>
      <c r="J761" s="7"/>
      <c r="K761" s="7"/>
      <c r="P761" s="7"/>
      <c r="Q761" s="7"/>
      <c r="V761" s="7"/>
      <c r="W761" s="7"/>
      <c r="AB761" s="7"/>
      <c r="AC761" s="7"/>
      <c r="AH761" s="7"/>
      <c r="AI761" s="7"/>
      <c r="AM761" s="81"/>
      <c r="AN761" s="81"/>
      <c r="AO761" s="81"/>
    </row>
    <row r="762">
      <c r="A762" s="80"/>
      <c r="B762" s="80"/>
      <c r="C762" s="80"/>
      <c r="E762" s="7"/>
      <c r="J762" s="7"/>
      <c r="K762" s="7"/>
      <c r="P762" s="7"/>
      <c r="Q762" s="7"/>
      <c r="V762" s="7"/>
      <c r="W762" s="7"/>
      <c r="AB762" s="7"/>
      <c r="AC762" s="7"/>
      <c r="AH762" s="7"/>
      <c r="AI762" s="7"/>
      <c r="AM762" s="81"/>
      <c r="AN762" s="81"/>
      <c r="AO762" s="81"/>
    </row>
    <row r="763">
      <c r="A763" s="80"/>
      <c r="B763" s="80"/>
      <c r="C763" s="80"/>
      <c r="E763" s="7"/>
      <c r="J763" s="7"/>
      <c r="K763" s="7"/>
      <c r="P763" s="7"/>
      <c r="Q763" s="7"/>
      <c r="V763" s="7"/>
      <c r="W763" s="7"/>
      <c r="AB763" s="7"/>
      <c r="AC763" s="7"/>
      <c r="AH763" s="7"/>
      <c r="AI763" s="7"/>
      <c r="AM763" s="81"/>
      <c r="AN763" s="81"/>
      <c r="AO763" s="81"/>
    </row>
    <row r="764">
      <c r="A764" s="80"/>
      <c r="B764" s="80"/>
      <c r="C764" s="80"/>
      <c r="E764" s="7"/>
      <c r="J764" s="7"/>
      <c r="K764" s="7"/>
      <c r="P764" s="7"/>
      <c r="Q764" s="7"/>
      <c r="V764" s="7"/>
      <c r="W764" s="7"/>
      <c r="AB764" s="7"/>
      <c r="AC764" s="7"/>
      <c r="AH764" s="7"/>
      <c r="AI764" s="7"/>
      <c r="AM764" s="81"/>
      <c r="AN764" s="81"/>
      <c r="AO764" s="81"/>
    </row>
    <row r="765">
      <c r="A765" s="80"/>
      <c r="B765" s="80"/>
      <c r="C765" s="80"/>
      <c r="E765" s="7"/>
      <c r="J765" s="7"/>
      <c r="K765" s="7"/>
      <c r="P765" s="7"/>
      <c r="Q765" s="7"/>
      <c r="V765" s="7"/>
      <c r="W765" s="7"/>
      <c r="AB765" s="7"/>
      <c r="AC765" s="7"/>
      <c r="AH765" s="7"/>
      <c r="AI765" s="7"/>
      <c r="AM765" s="81"/>
      <c r="AN765" s="81"/>
      <c r="AO765" s="81"/>
    </row>
    <row r="766">
      <c r="A766" s="80"/>
      <c r="B766" s="80"/>
      <c r="C766" s="80"/>
      <c r="E766" s="7"/>
      <c r="J766" s="7"/>
      <c r="K766" s="7"/>
      <c r="P766" s="7"/>
      <c r="Q766" s="7"/>
      <c r="V766" s="7"/>
      <c r="W766" s="7"/>
      <c r="AB766" s="7"/>
      <c r="AC766" s="7"/>
      <c r="AH766" s="7"/>
      <c r="AI766" s="7"/>
      <c r="AM766" s="81"/>
      <c r="AN766" s="81"/>
      <c r="AO766" s="81"/>
    </row>
    <row r="767">
      <c r="A767" s="80"/>
      <c r="B767" s="80"/>
      <c r="C767" s="80"/>
      <c r="E767" s="7"/>
      <c r="J767" s="7"/>
      <c r="K767" s="7"/>
      <c r="P767" s="7"/>
      <c r="Q767" s="7"/>
      <c r="V767" s="7"/>
      <c r="W767" s="7"/>
      <c r="AB767" s="7"/>
      <c r="AC767" s="7"/>
      <c r="AH767" s="7"/>
      <c r="AI767" s="7"/>
      <c r="AM767" s="81"/>
      <c r="AN767" s="81"/>
      <c r="AO767" s="81"/>
    </row>
    <row r="768">
      <c r="A768" s="80"/>
      <c r="B768" s="80"/>
      <c r="C768" s="80"/>
      <c r="E768" s="7"/>
      <c r="J768" s="7"/>
      <c r="K768" s="7"/>
      <c r="P768" s="7"/>
      <c r="Q768" s="7"/>
      <c r="V768" s="7"/>
      <c r="W768" s="7"/>
      <c r="AB768" s="7"/>
      <c r="AC768" s="7"/>
      <c r="AH768" s="7"/>
      <c r="AI768" s="7"/>
      <c r="AM768" s="81"/>
      <c r="AN768" s="81"/>
      <c r="AO768" s="81"/>
    </row>
    <row r="769">
      <c r="A769" s="80"/>
      <c r="B769" s="80"/>
      <c r="C769" s="80"/>
      <c r="E769" s="7"/>
      <c r="J769" s="7"/>
      <c r="K769" s="7"/>
      <c r="P769" s="7"/>
      <c r="Q769" s="7"/>
      <c r="V769" s="7"/>
      <c r="W769" s="7"/>
      <c r="AB769" s="7"/>
      <c r="AC769" s="7"/>
      <c r="AH769" s="7"/>
      <c r="AI769" s="7"/>
      <c r="AM769" s="81"/>
      <c r="AN769" s="81"/>
      <c r="AO769" s="81"/>
    </row>
    <row r="770">
      <c r="A770" s="80"/>
      <c r="B770" s="80"/>
      <c r="C770" s="80"/>
      <c r="E770" s="7"/>
      <c r="J770" s="7"/>
      <c r="K770" s="7"/>
      <c r="P770" s="7"/>
      <c r="Q770" s="7"/>
      <c r="V770" s="7"/>
      <c r="W770" s="7"/>
      <c r="AB770" s="7"/>
      <c r="AC770" s="7"/>
      <c r="AH770" s="7"/>
      <c r="AI770" s="7"/>
      <c r="AM770" s="81"/>
      <c r="AN770" s="81"/>
      <c r="AO770" s="81"/>
    </row>
    <row r="771">
      <c r="A771" s="80"/>
      <c r="B771" s="80"/>
      <c r="C771" s="80"/>
      <c r="E771" s="7"/>
      <c r="J771" s="7"/>
      <c r="K771" s="7"/>
      <c r="P771" s="7"/>
      <c r="Q771" s="7"/>
      <c r="V771" s="7"/>
      <c r="W771" s="7"/>
      <c r="AB771" s="7"/>
      <c r="AC771" s="7"/>
      <c r="AH771" s="7"/>
      <c r="AI771" s="7"/>
      <c r="AM771" s="81"/>
      <c r="AN771" s="81"/>
      <c r="AO771" s="81"/>
    </row>
    <row r="772">
      <c r="A772" s="80"/>
      <c r="B772" s="80"/>
      <c r="C772" s="80"/>
      <c r="E772" s="7"/>
      <c r="J772" s="7"/>
      <c r="K772" s="7"/>
      <c r="P772" s="7"/>
      <c r="Q772" s="7"/>
      <c r="V772" s="7"/>
      <c r="W772" s="7"/>
      <c r="AB772" s="7"/>
      <c r="AC772" s="7"/>
      <c r="AH772" s="7"/>
      <c r="AI772" s="7"/>
      <c r="AM772" s="81"/>
      <c r="AN772" s="81"/>
      <c r="AO772" s="81"/>
    </row>
    <row r="773">
      <c r="A773" s="80"/>
      <c r="B773" s="80"/>
      <c r="C773" s="80"/>
      <c r="E773" s="7"/>
      <c r="J773" s="7"/>
      <c r="K773" s="7"/>
      <c r="P773" s="7"/>
      <c r="Q773" s="7"/>
      <c r="V773" s="7"/>
      <c r="W773" s="7"/>
      <c r="AB773" s="7"/>
      <c r="AC773" s="7"/>
      <c r="AH773" s="7"/>
      <c r="AI773" s="7"/>
      <c r="AM773" s="81"/>
      <c r="AN773" s="81"/>
      <c r="AO773" s="81"/>
    </row>
    <row r="774">
      <c r="A774" s="80"/>
      <c r="B774" s="80"/>
      <c r="C774" s="80"/>
      <c r="E774" s="7"/>
      <c r="J774" s="7"/>
      <c r="K774" s="7"/>
      <c r="P774" s="7"/>
      <c r="Q774" s="7"/>
      <c r="V774" s="7"/>
      <c r="W774" s="7"/>
      <c r="AB774" s="7"/>
      <c r="AC774" s="7"/>
      <c r="AH774" s="7"/>
      <c r="AI774" s="7"/>
      <c r="AM774" s="81"/>
      <c r="AN774" s="81"/>
      <c r="AO774" s="81"/>
    </row>
    <row r="775">
      <c r="A775" s="80"/>
      <c r="B775" s="80"/>
      <c r="C775" s="80"/>
      <c r="E775" s="7"/>
      <c r="J775" s="7"/>
      <c r="K775" s="7"/>
      <c r="P775" s="7"/>
      <c r="Q775" s="7"/>
      <c r="V775" s="7"/>
      <c r="W775" s="7"/>
      <c r="AB775" s="7"/>
      <c r="AC775" s="7"/>
      <c r="AH775" s="7"/>
      <c r="AI775" s="7"/>
      <c r="AM775" s="81"/>
      <c r="AN775" s="81"/>
      <c r="AO775" s="81"/>
    </row>
    <row r="776">
      <c r="A776" s="80"/>
      <c r="B776" s="80"/>
      <c r="C776" s="80"/>
      <c r="E776" s="7"/>
      <c r="J776" s="7"/>
      <c r="K776" s="7"/>
      <c r="P776" s="7"/>
      <c r="Q776" s="7"/>
      <c r="V776" s="7"/>
      <c r="W776" s="7"/>
      <c r="AB776" s="7"/>
      <c r="AC776" s="7"/>
      <c r="AH776" s="7"/>
      <c r="AI776" s="7"/>
      <c r="AM776" s="81"/>
      <c r="AN776" s="81"/>
      <c r="AO776" s="81"/>
    </row>
    <row r="777">
      <c r="A777" s="80"/>
      <c r="B777" s="80"/>
      <c r="C777" s="80"/>
      <c r="E777" s="7"/>
      <c r="J777" s="7"/>
      <c r="K777" s="7"/>
      <c r="P777" s="7"/>
      <c r="Q777" s="7"/>
      <c r="V777" s="7"/>
      <c r="W777" s="7"/>
      <c r="AB777" s="7"/>
      <c r="AC777" s="7"/>
      <c r="AH777" s="7"/>
      <c r="AI777" s="7"/>
      <c r="AM777" s="81"/>
      <c r="AN777" s="81"/>
      <c r="AO777" s="81"/>
    </row>
    <row r="778">
      <c r="A778" s="80"/>
      <c r="B778" s="80"/>
      <c r="C778" s="80"/>
      <c r="E778" s="7"/>
      <c r="J778" s="7"/>
      <c r="K778" s="7"/>
      <c r="P778" s="7"/>
      <c r="Q778" s="7"/>
      <c r="V778" s="7"/>
      <c r="W778" s="7"/>
      <c r="AB778" s="7"/>
      <c r="AC778" s="7"/>
      <c r="AH778" s="7"/>
      <c r="AI778" s="7"/>
      <c r="AM778" s="81"/>
      <c r="AN778" s="81"/>
      <c r="AO778" s="81"/>
    </row>
    <row r="779">
      <c r="A779" s="80"/>
      <c r="B779" s="80"/>
      <c r="C779" s="80"/>
      <c r="E779" s="7"/>
      <c r="J779" s="7"/>
      <c r="K779" s="7"/>
      <c r="P779" s="7"/>
      <c r="Q779" s="7"/>
      <c r="V779" s="7"/>
      <c r="W779" s="7"/>
      <c r="AB779" s="7"/>
      <c r="AC779" s="7"/>
      <c r="AH779" s="7"/>
      <c r="AI779" s="7"/>
      <c r="AM779" s="81"/>
      <c r="AN779" s="81"/>
      <c r="AO779" s="81"/>
    </row>
    <row r="780">
      <c r="A780" s="80"/>
      <c r="B780" s="80"/>
      <c r="C780" s="80"/>
      <c r="E780" s="7"/>
      <c r="J780" s="7"/>
      <c r="K780" s="7"/>
      <c r="P780" s="7"/>
      <c r="Q780" s="7"/>
      <c r="V780" s="7"/>
      <c r="W780" s="7"/>
      <c r="AB780" s="7"/>
      <c r="AC780" s="7"/>
      <c r="AH780" s="7"/>
      <c r="AI780" s="7"/>
      <c r="AM780" s="81"/>
      <c r="AN780" s="81"/>
      <c r="AO780" s="81"/>
    </row>
    <row r="781">
      <c r="A781" s="80"/>
      <c r="B781" s="80"/>
      <c r="C781" s="80"/>
      <c r="E781" s="7"/>
      <c r="J781" s="7"/>
      <c r="K781" s="7"/>
      <c r="P781" s="7"/>
      <c r="Q781" s="7"/>
      <c r="V781" s="7"/>
      <c r="W781" s="7"/>
      <c r="AB781" s="7"/>
      <c r="AC781" s="7"/>
      <c r="AH781" s="7"/>
      <c r="AI781" s="7"/>
      <c r="AM781" s="81"/>
      <c r="AN781" s="81"/>
      <c r="AO781" s="81"/>
    </row>
    <row r="782">
      <c r="A782" s="80"/>
      <c r="B782" s="80"/>
      <c r="C782" s="80"/>
      <c r="E782" s="7"/>
      <c r="J782" s="7"/>
      <c r="K782" s="7"/>
      <c r="P782" s="7"/>
      <c r="Q782" s="7"/>
      <c r="V782" s="7"/>
      <c r="W782" s="7"/>
      <c r="AB782" s="7"/>
      <c r="AC782" s="7"/>
      <c r="AH782" s="7"/>
      <c r="AI782" s="7"/>
      <c r="AM782" s="81"/>
      <c r="AN782" s="81"/>
      <c r="AO782" s="81"/>
    </row>
    <row r="783">
      <c r="A783" s="80"/>
      <c r="B783" s="80"/>
      <c r="C783" s="80"/>
      <c r="E783" s="7"/>
      <c r="J783" s="7"/>
      <c r="K783" s="7"/>
      <c r="P783" s="7"/>
      <c r="Q783" s="7"/>
      <c r="V783" s="7"/>
      <c r="W783" s="7"/>
      <c r="AB783" s="7"/>
      <c r="AC783" s="7"/>
      <c r="AH783" s="7"/>
      <c r="AI783" s="7"/>
      <c r="AM783" s="81"/>
      <c r="AN783" s="81"/>
      <c r="AO783" s="81"/>
    </row>
    <row r="784">
      <c r="A784" s="80"/>
      <c r="B784" s="80"/>
      <c r="C784" s="80"/>
      <c r="E784" s="7"/>
      <c r="J784" s="7"/>
      <c r="K784" s="7"/>
      <c r="P784" s="7"/>
      <c r="Q784" s="7"/>
      <c r="V784" s="7"/>
      <c r="W784" s="7"/>
      <c r="AB784" s="7"/>
      <c r="AC784" s="7"/>
      <c r="AH784" s="7"/>
      <c r="AI784" s="7"/>
      <c r="AM784" s="81"/>
      <c r="AN784" s="81"/>
      <c r="AO784" s="81"/>
    </row>
    <row r="785">
      <c r="A785" s="80"/>
      <c r="B785" s="80"/>
      <c r="C785" s="80"/>
      <c r="E785" s="7"/>
      <c r="J785" s="7"/>
      <c r="K785" s="7"/>
      <c r="P785" s="7"/>
      <c r="Q785" s="7"/>
      <c r="V785" s="7"/>
      <c r="W785" s="7"/>
      <c r="AB785" s="7"/>
      <c r="AC785" s="7"/>
      <c r="AH785" s="7"/>
      <c r="AI785" s="7"/>
      <c r="AM785" s="81"/>
      <c r="AN785" s="81"/>
      <c r="AO785" s="81"/>
    </row>
    <row r="786">
      <c r="A786" s="80"/>
      <c r="B786" s="80"/>
      <c r="C786" s="80"/>
      <c r="E786" s="7"/>
      <c r="J786" s="7"/>
      <c r="K786" s="7"/>
      <c r="P786" s="7"/>
      <c r="Q786" s="7"/>
      <c r="V786" s="7"/>
      <c r="W786" s="7"/>
      <c r="AB786" s="7"/>
      <c r="AC786" s="7"/>
      <c r="AH786" s="7"/>
      <c r="AI786" s="7"/>
      <c r="AM786" s="81"/>
      <c r="AN786" s="81"/>
      <c r="AO786" s="81"/>
    </row>
    <row r="787">
      <c r="A787" s="80"/>
      <c r="B787" s="80"/>
      <c r="C787" s="80"/>
      <c r="E787" s="7"/>
      <c r="J787" s="7"/>
      <c r="K787" s="7"/>
      <c r="P787" s="7"/>
      <c r="Q787" s="7"/>
      <c r="V787" s="7"/>
      <c r="W787" s="7"/>
      <c r="AB787" s="7"/>
      <c r="AC787" s="7"/>
      <c r="AH787" s="7"/>
      <c r="AI787" s="7"/>
      <c r="AM787" s="81"/>
      <c r="AN787" s="81"/>
      <c r="AO787" s="81"/>
    </row>
    <row r="788">
      <c r="A788" s="80"/>
      <c r="B788" s="80"/>
      <c r="C788" s="80"/>
      <c r="E788" s="7"/>
      <c r="J788" s="7"/>
      <c r="K788" s="7"/>
      <c r="P788" s="7"/>
      <c r="Q788" s="7"/>
      <c r="V788" s="7"/>
      <c r="W788" s="7"/>
      <c r="AB788" s="7"/>
      <c r="AC788" s="7"/>
      <c r="AH788" s="7"/>
      <c r="AI788" s="7"/>
      <c r="AM788" s="81"/>
      <c r="AN788" s="81"/>
      <c r="AO788" s="81"/>
    </row>
    <row r="789">
      <c r="A789" s="80"/>
      <c r="B789" s="80"/>
      <c r="C789" s="80"/>
      <c r="E789" s="7"/>
      <c r="J789" s="7"/>
      <c r="K789" s="7"/>
      <c r="P789" s="7"/>
      <c r="Q789" s="7"/>
      <c r="V789" s="7"/>
      <c r="W789" s="7"/>
      <c r="AB789" s="7"/>
      <c r="AC789" s="7"/>
      <c r="AH789" s="7"/>
      <c r="AI789" s="7"/>
      <c r="AM789" s="81"/>
      <c r="AN789" s="81"/>
      <c r="AO789" s="81"/>
    </row>
    <row r="790">
      <c r="A790" s="80"/>
      <c r="B790" s="80"/>
      <c r="C790" s="80"/>
      <c r="E790" s="7"/>
      <c r="J790" s="7"/>
      <c r="K790" s="7"/>
      <c r="P790" s="7"/>
      <c r="Q790" s="7"/>
      <c r="V790" s="7"/>
      <c r="W790" s="7"/>
      <c r="AB790" s="7"/>
      <c r="AC790" s="7"/>
      <c r="AH790" s="7"/>
      <c r="AI790" s="7"/>
      <c r="AM790" s="81"/>
      <c r="AN790" s="81"/>
      <c r="AO790" s="81"/>
    </row>
    <row r="791">
      <c r="A791" s="80"/>
      <c r="B791" s="80"/>
      <c r="C791" s="80"/>
      <c r="E791" s="7"/>
      <c r="J791" s="7"/>
      <c r="K791" s="7"/>
      <c r="P791" s="7"/>
      <c r="Q791" s="7"/>
      <c r="V791" s="7"/>
      <c r="W791" s="7"/>
      <c r="AB791" s="7"/>
      <c r="AC791" s="7"/>
      <c r="AH791" s="7"/>
      <c r="AI791" s="7"/>
      <c r="AM791" s="81"/>
      <c r="AN791" s="81"/>
      <c r="AO791" s="81"/>
    </row>
    <row r="792">
      <c r="A792" s="80"/>
      <c r="B792" s="80"/>
      <c r="C792" s="80"/>
      <c r="E792" s="7"/>
      <c r="J792" s="7"/>
      <c r="K792" s="7"/>
      <c r="P792" s="7"/>
      <c r="Q792" s="7"/>
      <c r="V792" s="7"/>
      <c r="W792" s="7"/>
      <c r="AB792" s="7"/>
      <c r="AC792" s="7"/>
      <c r="AH792" s="7"/>
      <c r="AI792" s="7"/>
      <c r="AM792" s="81"/>
      <c r="AN792" s="81"/>
      <c r="AO792" s="81"/>
    </row>
    <row r="793">
      <c r="A793" s="80"/>
      <c r="B793" s="80"/>
      <c r="C793" s="80"/>
      <c r="E793" s="7"/>
      <c r="J793" s="7"/>
      <c r="K793" s="7"/>
      <c r="P793" s="7"/>
      <c r="Q793" s="7"/>
      <c r="V793" s="7"/>
      <c r="W793" s="7"/>
      <c r="AB793" s="7"/>
      <c r="AC793" s="7"/>
      <c r="AH793" s="7"/>
      <c r="AI793" s="7"/>
      <c r="AM793" s="81"/>
      <c r="AN793" s="81"/>
      <c r="AO793" s="81"/>
    </row>
    <row r="794">
      <c r="A794" s="80"/>
      <c r="B794" s="80"/>
      <c r="C794" s="80"/>
      <c r="E794" s="7"/>
      <c r="J794" s="7"/>
      <c r="K794" s="7"/>
      <c r="P794" s="7"/>
      <c r="Q794" s="7"/>
      <c r="V794" s="7"/>
      <c r="W794" s="7"/>
      <c r="AB794" s="7"/>
      <c r="AC794" s="7"/>
      <c r="AH794" s="7"/>
      <c r="AI794" s="7"/>
      <c r="AM794" s="81"/>
      <c r="AN794" s="81"/>
      <c r="AO794" s="81"/>
    </row>
    <row r="795">
      <c r="A795" s="80"/>
      <c r="B795" s="80"/>
      <c r="C795" s="80"/>
      <c r="E795" s="7"/>
      <c r="J795" s="7"/>
      <c r="K795" s="7"/>
      <c r="P795" s="7"/>
      <c r="Q795" s="7"/>
      <c r="V795" s="7"/>
      <c r="W795" s="7"/>
      <c r="AB795" s="7"/>
      <c r="AC795" s="7"/>
      <c r="AH795" s="7"/>
      <c r="AI795" s="7"/>
      <c r="AM795" s="81"/>
      <c r="AN795" s="81"/>
      <c r="AO795" s="81"/>
    </row>
    <row r="796">
      <c r="A796" s="80"/>
      <c r="B796" s="80"/>
      <c r="C796" s="80"/>
      <c r="E796" s="7"/>
      <c r="J796" s="7"/>
      <c r="K796" s="7"/>
      <c r="P796" s="7"/>
      <c r="Q796" s="7"/>
      <c r="V796" s="7"/>
      <c r="W796" s="7"/>
      <c r="AB796" s="7"/>
      <c r="AC796" s="7"/>
      <c r="AH796" s="7"/>
      <c r="AI796" s="7"/>
      <c r="AM796" s="81"/>
      <c r="AN796" s="81"/>
      <c r="AO796" s="81"/>
    </row>
    <row r="797">
      <c r="A797" s="80"/>
      <c r="B797" s="80"/>
      <c r="C797" s="80"/>
      <c r="E797" s="7"/>
      <c r="J797" s="7"/>
      <c r="K797" s="7"/>
      <c r="P797" s="7"/>
      <c r="Q797" s="7"/>
      <c r="V797" s="7"/>
      <c r="W797" s="7"/>
      <c r="AB797" s="7"/>
      <c r="AC797" s="7"/>
      <c r="AH797" s="7"/>
      <c r="AI797" s="7"/>
      <c r="AM797" s="81"/>
      <c r="AN797" s="81"/>
      <c r="AO797" s="81"/>
    </row>
    <row r="798">
      <c r="A798" s="80"/>
      <c r="B798" s="80"/>
      <c r="C798" s="80"/>
      <c r="E798" s="7"/>
      <c r="J798" s="7"/>
      <c r="K798" s="7"/>
      <c r="P798" s="7"/>
      <c r="Q798" s="7"/>
      <c r="V798" s="7"/>
      <c r="W798" s="7"/>
      <c r="AB798" s="7"/>
      <c r="AC798" s="7"/>
      <c r="AH798" s="7"/>
      <c r="AI798" s="7"/>
      <c r="AM798" s="81"/>
      <c r="AN798" s="81"/>
      <c r="AO798" s="81"/>
    </row>
    <row r="799">
      <c r="A799" s="80"/>
      <c r="B799" s="80"/>
      <c r="C799" s="80"/>
      <c r="E799" s="7"/>
      <c r="J799" s="7"/>
      <c r="K799" s="7"/>
      <c r="P799" s="7"/>
      <c r="Q799" s="7"/>
      <c r="V799" s="7"/>
      <c r="W799" s="7"/>
      <c r="AB799" s="7"/>
      <c r="AC799" s="7"/>
      <c r="AH799" s="7"/>
      <c r="AI799" s="7"/>
      <c r="AM799" s="81"/>
      <c r="AN799" s="81"/>
      <c r="AO799" s="81"/>
    </row>
    <row r="800">
      <c r="A800" s="80"/>
      <c r="B800" s="80"/>
      <c r="C800" s="80"/>
      <c r="E800" s="7"/>
      <c r="J800" s="7"/>
      <c r="K800" s="7"/>
      <c r="P800" s="7"/>
      <c r="Q800" s="7"/>
      <c r="V800" s="7"/>
      <c r="W800" s="7"/>
      <c r="AB800" s="7"/>
      <c r="AC800" s="7"/>
      <c r="AH800" s="7"/>
      <c r="AI800" s="7"/>
      <c r="AM800" s="81"/>
      <c r="AN800" s="81"/>
      <c r="AO800" s="81"/>
    </row>
    <row r="801">
      <c r="A801" s="80"/>
      <c r="B801" s="80"/>
      <c r="C801" s="80"/>
      <c r="E801" s="7"/>
      <c r="J801" s="7"/>
      <c r="K801" s="7"/>
      <c r="P801" s="7"/>
      <c r="Q801" s="7"/>
      <c r="V801" s="7"/>
      <c r="W801" s="7"/>
      <c r="AB801" s="7"/>
      <c r="AC801" s="7"/>
      <c r="AH801" s="7"/>
      <c r="AI801" s="7"/>
      <c r="AM801" s="81"/>
      <c r="AN801" s="81"/>
      <c r="AO801" s="81"/>
    </row>
    <row r="802">
      <c r="A802" s="80"/>
      <c r="B802" s="80"/>
      <c r="C802" s="80"/>
      <c r="E802" s="7"/>
      <c r="J802" s="7"/>
      <c r="K802" s="7"/>
      <c r="P802" s="7"/>
      <c r="Q802" s="7"/>
      <c r="V802" s="7"/>
      <c r="W802" s="7"/>
      <c r="AB802" s="7"/>
      <c r="AC802" s="7"/>
      <c r="AH802" s="7"/>
      <c r="AI802" s="7"/>
      <c r="AM802" s="81"/>
      <c r="AN802" s="81"/>
      <c r="AO802" s="81"/>
    </row>
    <row r="803">
      <c r="A803" s="80"/>
      <c r="B803" s="80"/>
      <c r="C803" s="80"/>
      <c r="E803" s="7"/>
      <c r="J803" s="7"/>
      <c r="K803" s="7"/>
      <c r="P803" s="7"/>
      <c r="Q803" s="7"/>
      <c r="V803" s="7"/>
      <c r="W803" s="7"/>
      <c r="AB803" s="7"/>
      <c r="AC803" s="7"/>
      <c r="AH803" s="7"/>
      <c r="AI803" s="7"/>
      <c r="AM803" s="81"/>
      <c r="AN803" s="81"/>
      <c r="AO803" s="81"/>
    </row>
    <row r="804">
      <c r="A804" s="80"/>
      <c r="B804" s="80"/>
      <c r="C804" s="80"/>
      <c r="E804" s="7"/>
      <c r="J804" s="7"/>
      <c r="K804" s="7"/>
      <c r="P804" s="7"/>
      <c r="Q804" s="7"/>
      <c r="V804" s="7"/>
      <c r="W804" s="7"/>
      <c r="AB804" s="7"/>
      <c r="AC804" s="7"/>
      <c r="AH804" s="7"/>
      <c r="AI804" s="7"/>
      <c r="AM804" s="81"/>
      <c r="AN804" s="81"/>
      <c r="AO804" s="81"/>
    </row>
    <row r="805">
      <c r="A805" s="80"/>
      <c r="B805" s="80"/>
      <c r="C805" s="80"/>
      <c r="E805" s="7"/>
      <c r="J805" s="7"/>
      <c r="K805" s="7"/>
      <c r="P805" s="7"/>
      <c r="Q805" s="7"/>
      <c r="V805" s="7"/>
      <c r="W805" s="7"/>
      <c r="AB805" s="7"/>
      <c r="AC805" s="7"/>
      <c r="AH805" s="7"/>
      <c r="AI805" s="7"/>
      <c r="AM805" s="81"/>
      <c r="AN805" s="81"/>
      <c r="AO805" s="81"/>
    </row>
    <row r="806">
      <c r="A806" s="80"/>
      <c r="B806" s="80"/>
      <c r="C806" s="80"/>
      <c r="E806" s="7"/>
      <c r="J806" s="7"/>
      <c r="K806" s="7"/>
      <c r="P806" s="7"/>
      <c r="Q806" s="7"/>
      <c r="V806" s="7"/>
      <c r="W806" s="7"/>
      <c r="AB806" s="7"/>
      <c r="AC806" s="7"/>
      <c r="AH806" s="7"/>
      <c r="AI806" s="7"/>
      <c r="AM806" s="81"/>
      <c r="AN806" s="81"/>
      <c r="AO806" s="81"/>
    </row>
    <row r="807">
      <c r="A807" s="80"/>
      <c r="B807" s="80"/>
      <c r="C807" s="80"/>
      <c r="E807" s="7"/>
      <c r="J807" s="7"/>
      <c r="K807" s="7"/>
      <c r="P807" s="7"/>
      <c r="Q807" s="7"/>
      <c r="V807" s="7"/>
      <c r="W807" s="7"/>
      <c r="AB807" s="7"/>
      <c r="AC807" s="7"/>
      <c r="AH807" s="7"/>
      <c r="AI807" s="7"/>
      <c r="AM807" s="81"/>
      <c r="AN807" s="81"/>
      <c r="AO807" s="81"/>
    </row>
    <row r="808">
      <c r="A808" s="80"/>
      <c r="B808" s="80"/>
      <c r="C808" s="80"/>
      <c r="E808" s="7"/>
      <c r="J808" s="7"/>
      <c r="K808" s="7"/>
      <c r="P808" s="7"/>
      <c r="Q808" s="7"/>
      <c r="V808" s="7"/>
      <c r="W808" s="7"/>
      <c r="AB808" s="7"/>
      <c r="AC808" s="7"/>
      <c r="AH808" s="7"/>
      <c r="AI808" s="7"/>
      <c r="AM808" s="81"/>
      <c r="AN808" s="81"/>
      <c r="AO808" s="81"/>
    </row>
    <row r="809">
      <c r="A809" s="80"/>
      <c r="B809" s="80"/>
      <c r="C809" s="80"/>
      <c r="E809" s="7"/>
      <c r="J809" s="7"/>
      <c r="K809" s="7"/>
      <c r="P809" s="7"/>
      <c r="Q809" s="7"/>
      <c r="V809" s="7"/>
      <c r="W809" s="7"/>
      <c r="AB809" s="7"/>
      <c r="AC809" s="7"/>
      <c r="AH809" s="7"/>
      <c r="AI809" s="7"/>
      <c r="AM809" s="81"/>
      <c r="AN809" s="81"/>
      <c r="AO809" s="81"/>
    </row>
    <row r="810">
      <c r="A810" s="80"/>
      <c r="B810" s="80"/>
      <c r="C810" s="80"/>
      <c r="E810" s="7"/>
      <c r="J810" s="7"/>
      <c r="K810" s="7"/>
      <c r="P810" s="7"/>
      <c r="Q810" s="7"/>
      <c r="V810" s="7"/>
      <c r="W810" s="7"/>
      <c r="AB810" s="7"/>
      <c r="AC810" s="7"/>
      <c r="AH810" s="7"/>
      <c r="AI810" s="7"/>
      <c r="AM810" s="81"/>
      <c r="AN810" s="81"/>
      <c r="AO810" s="81"/>
    </row>
    <row r="811">
      <c r="A811" s="80"/>
      <c r="B811" s="80"/>
      <c r="C811" s="80"/>
      <c r="E811" s="7"/>
      <c r="J811" s="7"/>
      <c r="K811" s="7"/>
      <c r="P811" s="7"/>
      <c r="Q811" s="7"/>
      <c r="V811" s="7"/>
      <c r="W811" s="7"/>
      <c r="AB811" s="7"/>
      <c r="AC811" s="7"/>
      <c r="AH811" s="7"/>
      <c r="AI811" s="7"/>
      <c r="AM811" s="81"/>
      <c r="AN811" s="81"/>
      <c r="AO811" s="81"/>
    </row>
    <row r="812">
      <c r="A812" s="80"/>
      <c r="B812" s="80"/>
      <c r="C812" s="80"/>
      <c r="E812" s="7"/>
      <c r="J812" s="7"/>
      <c r="K812" s="7"/>
      <c r="P812" s="7"/>
      <c r="Q812" s="7"/>
      <c r="V812" s="7"/>
      <c r="W812" s="7"/>
      <c r="AB812" s="7"/>
      <c r="AC812" s="7"/>
      <c r="AH812" s="7"/>
      <c r="AI812" s="7"/>
      <c r="AM812" s="81"/>
      <c r="AN812" s="81"/>
      <c r="AO812" s="81"/>
    </row>
    <row r="813">
      <c r="A813" s="80"/>
      <c r="B813" s="80"/>
      <c r="C813" s="80"/>
      <c r="E813" s="7"/>
      <c r="J813" s="7"/>
      <c r="K813" s="7"/>
      <c r="P813" s="7"/>
      <c r="Q813" s="7"/>
      <c r="V813" s="7"/>
      <c r="W813" s="7"/>
      <c r="AB813" s="7"/>
      <c r="AC813" s="7"/>
      <c r="AH813" s="7"/>
      <c r="AI813" s="7"/>
      <c r="AM813" s="81"/>
      <c r="AN813" s="81"/>
      <c r="AO813" s="81"/>
    </row>
    <row r="814">
      <c r="A814" s="80"/>
      <c r="B814" s="80"/>
      <c r="C814" s="80"/>
      <c r="E814" s="7"/>
      <c r="J814" s="7"/>
      <c r="K814" s="7"/>
      <c r="P814" s="7"/>
      <c r="Q814" s="7"/>
      <c r="V814" s="7"/>
      <c r="W814" s="7"/>
      <c r="AB814" s="7"/>
      <c r="AC814" s="7"/>
      <c r="AH814" s="7"/>
      <c r="AI814" s="7"/>
      <c r="AM814" s="81"/>
      <c r="AN814" s="81"/>
      <c r="AO814" s="81"/>
    </row>
    <row r="815">
      <c r="A815" s="80"/>
      <c r="B815" s="80"/>
      <c r="C815" s="80"/>
      <c r="E815" s="7"/>
      <c r="J815" s="7"/>
      <c r="K815" s="7"/>
      <c r="P815" s="7"/>
      <c r="Q815" s="7"/>
      <c r="V815" s="7"/>
      <c r="W815" s="7"/>
      <c r="AB815" s="7"/>
      <c r="AC815" s="7"/>
      <c r="AH815" s="7"/>
      <c r="AI815" s="7"/>
      <c r="AM815" s="81"/>
      <c r="AN815" s="81"/>
      <c r="AO815" s="81"/>
    </row>
    <row r="816">
      <c r="A816" s="80"/>
      <c r="B816" s="80"/>
      <c r="C816" s="80"/>
      <c r="E816" s="7"/>
      <c r="J816" s="7"/>
      <c r="K816" s="7"/>
      <c r="P816" s="7"/>
      <c r="Q816" s="7"/>
      <c r="V816" s="7"/>
      <c r="W816" s="7"/>
      <c r="AB816" s="7"/>
      <c r="AC816" s="7"/>
      <c r="AH816" s="7"/>
      <c r="AI816" s="7"/>
      <c r="AM816" s="81"/>
      <c r="AN816" s="81"/>
      <c r="AO816" s="81"/>
    </row>
    <row r="817">
      <c r="A817" s="80"/>
      <c r="B817" s="80"/>
      <c r="C817" s="80"/>
      <c r="E817" s="7"/>
      <c r="J817" s="7"/>
      <c r="K817" s="7"/>
      <c r="P817" s="7"/>
      <c r="Q817" s="7"/>
      <c r="V817" s="7"/>
      <c r="W817" s="7"/>
      <c r="AB817" s="7"/>
      <c r="AC817" s="7"/>
      <c r="AH817" s="7"/>
      <c r="AI817" s="7"/>
      <c r="AM817" s="81"/>
      <c r="AN817" s="81"/>
      <c r="AO817" s="81"/>
    </row>
    <row r="818">
      <c r="A818" s="80"/>
      <c r="B818" s="80"/>
      <c r="C818" s="80"/>
      <c r="E818" s="7"/>
      <c r="J818" s="7"/>
      <c r="K818" s="7"/>
      <c r="P818" s="7"/>
      <c r="Q818" s="7"/>
      <c r="V818" s="7"/>
      <c r="W818" s="7"/>
      <c r="AB818" s="7"/>
      <c r="AC818" s="7"/>
      <c r="AH818" s="7"/>
      <c r="AI818" s="7"/>
      <c r="AM818" s="81"/>
      <c r="AN818" s="81"/>
      <c r="AO818" s="81"/>
    </row>
    <row r="819">
      <c r="A819" s="80"/>
      <c r="B819" s="80"/>
      <c r="C819" s="80"/>
      <c r="E819" s="7"/>
      <c r="J819" s="7"/>
      <c r="K819" s="7"/>
      <c r="P819" s="7"/>
      <c r="Q819" s="7"/>
      <c r="V819" s="7"/>
      <c r="W819" s="7"/>
      <c r="AB819" s="7"/>
      <c r="AC819" s="7"/>
      <c r="AH819" s="7"/>
      <c r="AI819" s="7"/>
      <c r="AM819" s="81"/>
      <c r="AN819" s="81"/>
      <c r="AO819" s="81"/>
    </row>
    <row r="820">
      <c r="A820" s="80"/>
      <c r="B820" s="80"/>
      <c r="C820" s="80"/>
      <c r="E820" s="7"/>
      <c r="J820" s="7"/>
      <c r="K820" s="7"/>
      <c r="P820" s="7"/>
      <c r="Q820" s="7"/>
      <c r="V820" s="7"/>
      <c r="W820" s="7"/>
      <c r="AB820" s="7"/>
      <c r="AC820" s="7"/>
      <c r="AH820" s="7"/>
      <c r="AI820" s="7"/>
      <c r="AM820" s="81"/>
      <c r="AN820" s="81"/>
      <c r="AO820" s="81"/>
    </row>
    <row r="821">
      <c r="A821" s="80"/>
      <c r="B821" s="80"/>
      <c r="C821" s="80"/>
      <c r="E821" s="7"/>
      <c r="J821" s="7"/>
      <c r="K821" s="7"/>
      <c r="P821" s="7"/>
      <c r="Q821" s="7"/>
      <c r="V821" s="7"/>
      <c r="W821" s="7"/>
      <c r="AB821" s="7"/>
      <c r="AC821" s="7"/>
      <c r="AH821" s="7"/>
      <c r="AI821" s="7"/>
      <c r="AM821" s="81"/>
      <c r="AN821" s="81"/>
      <c r="AO821" s="81"/>
    </row>
    <row r="822">
      <c r="A822" s="80"/>
      <c r="B822" s="80"/>
      <c r="C822" s="80"/>
      <c r="E822" s="7"/>
      <c r="J822" s="7"/>
      <c r="K822" s="7"/>
      <c r="P822" s="7"/>
      <c r="Q822" s="7"/>
      <c r="V822" s="7"/>
      <c r="W822" s="7"/>
      <c r="AB822" s="7"/>
      <c r="AC822" s="7"/>
      <c r="AH822" s="7"/>
      <c r="AI822" s="7"/>
      <c r="AM822" s="81"/>
      <c r="AN822" s="81"/>
      <c r="AO822" s="81"/>
    </row>
    <row r="823">
      <c r="A823" s="80"/>
      <c r="B823" s="80"/>
      <c r="C823" s="80"/>
      <c r="E823" s="7"/>
      <c r="J823" s="7"/>
      <c r="K823" s="7"/>
      <c r="P823" s="7"/>
      <c r="Q823" s="7"/>
      <c r="V823" s="7"/>
      <c r="W823" s="7"/>
      <c r="AB823" s="7"/>
      <c r="AC823" s="7"/>
      <c r="AH823" s="7"/>
      <c r="AI823" s="7"/>
      <c r="AM823" s="81"/>
      <c r="AN823" s="81"/>
      <c r="AO823" s="81"/>
    </row>
    <row r="824">
      <c r="A824" s="80"/>
      <c r="B824" s="80"/>
      <c r="C824" s="80"/>
      <c r="E824" s="7"/>
      <c r="J824" s="7"/>
      <c r="K824" s="7"/>
      <c r="P824" s="7"/>
      <c r="Q824" s="7"/>
      <c r="V824" s="7"/>
      <c r="W824" s="7"/>
      <c r="AB824" s="7"/>
      <c r="AC824" s="7"/>
      <c r="AH824" s="7"/>
      <c r="AI824" s="7"/>
      <c r="AM824" s="81"/>
      <c r="AN824" s="81"/>
      <c r="AO824" s="81"/>
    </row>
    <row r="825">
      <c r="A825" s="80"/>
      <c r="B825" s="80"/>
      <c r="C825" s="80"/>
      <c r="E825" s="7"/>
      <c r="J825" s="7"/>
      <c r="K825" s="7"/>
      <c r="P825" s="7"/>
      <c r="Q825" s="7"/>
      <c r="V825" s="7"/>
      <c r="W825" s="7"/>
      <c r="AB825" s="7"/>
      <c r="AC825" s="7"/>
      <c r="AH825" s="7"/>
      <c r="AI825" s="7"/>
      <c r="AM825" s="81"/>
      <c r="AN825" s="81"/>
      <c r="AO825" s="81"/>
    </row>
    <row r="826">
      <c r="A826" s="80"/>
      <c r="B826" s="80"/>
      <c r="C826" s="80"/>
      <c r="E826" s="7"/>
      <c r="J826" s="7"/>
      <c r="K826" s="7"/>
      <c r="P826" s="7"/>
      <c r="Q826" s="7"/>
      <c r="V826" s="7"/>
      <c r="W826" s="7"/>
      <c r="AB826" s="7"/>
      <c r="AC826" s="7"/>
      <c r="AH826" s="7"/>
      <c r="AI826" s="7"/>
      <c r="AM826" s="81"/>
      <c r="AN826" s="81"/>
      <c r="AO826" s="81"/>
    </row>
    <row r="827">
      <c r="A827" s="80"/>
      <c r="B827" s="80"/>
      <c r="C827" s="80"/>
      <c r="E827" s="7"/>
      <c r="J827" s="7"/>
      <c r="K827" s="7"/>
      <c r="P827" s="7"/>
      <c r="Q827" s="7"/>
      <c r="V827" s="7"/>
      <c r="W827" s="7"/>
      <c r="AB827" s="7"/>
      <c r="AC827" s="7"/>
      <c r="AH827" s="7"/>
      <c r="AI827" s="7"/>
      <c r="AM827" s="81"/>
      <c r="AN827" s="81"/>
      <c r="AO827" s="81"/>
    </row>
    <row r="828">
      <c r="A828" s="80"/>
      <c r="B828" s="80"/>
      <c r="C828" s="80"/>
      <c r="E828" s="7"/>
      <c r="J828" s="7"/>
      <c r="K828" s="7"/>
      <c r="P828" s="7"/>
      <c r="Q828" s="7"/>
      <c r="V828" s="7"/>
      <c r="W828" s="7"/>
      <c r="AB828" s="7"/>
      <c r="AC828" s="7"/>
      <c r="AH828" s="7"/>
      <c r="AI828" s="7"/>
      <c r="AM828" s="81"/>
      <c r="AN828" s="81"/>
      <c r="AO828" s="81"/>
    </row>
    <row r="829">
      <c r="A829" s="80"/>
      <c r="B829" s="80"/>
      <c r="C829" s="80"/>
      <c r="E829" s="7"/>
      <c r="J829" s="7"/>
      <c r="K829" s="7"/>
      <c r="P829" s="7"/>
      <c r="Q829" s="7"/>
      <c r="V829" s="7"/>
      <c r="W829" s="7"/>
      <c r="AB829" s="7"/>
      <c r="AC829" s="7"/>
      <c r="AH829" s="7"/>
      <c r="AI829" s="7"/>
      <c r="AM829" s="81"/>
      <c r="AN829" s="81"/>
      <c r="AO829" s="81"/>
    </row>
    <row r="830">
      <c r="A830" s="80"/>
      <c r="B830" s="80"/>
      <c r="C830" s="80"/>
      <c r="E830" s="7"/>
      <c r="J830" s="7"/>
      <c r="K830" s="7"/>
      <c r="P830" s="7"/>
      <c r="Q830" s="7"/>
      <c r="V830" s="7"/>
      <c r="W830" s="7"/>
      <c r="AB830" s="7"/>
      <c r="AC830" s="7"/>
      <c r="AH830" s="7"/>
      <c r="AI830" s="7"/>
      <c r="AM830" s="81"/>
      <c r="AN830" s="81"/>
      <c r="AO830" s="81"/>
    </row>
    <row r="831">
      <c r="A831" s="80"/>
      <c r="B831" s="80"/>
      <c r="C831" s="80"/>
      <c r="E831" s="7"/>
      <c r="J831" s="7"/>
      <c r="K831" s="7"/>
      <c r="P831" s="7"/>
      <c r="Q831" s="7"/>
      <c r="V831" s="7"/>
      <c r="W831" s="7"/>
      <c r="AB831" s="7"/>
      <c r="AC831" s="7"/>
      <c r="AH831" s="7"/>
      <c r="AI831" s="7"/>
      <c r="AM831" s="81"/>
      <c r="AN831" s="81"/>
      <c r="AO831" s="81"/>
    </row>
    <row r="832">
      <c r="A832" s="80"/>
      <c r="B832" s="80"/>
      <c r="C832" s="80"/>
      <c r="E832" s="7"/>
      <c r="J832" s="7"/>
      <c r="K832" s="7"/>
      <c r="P832" s="7"/>
      <c r="Q832" s="7"/>
      <c r="V832" s="7"/>
      <c r="W832" s="7"/>
      <c r="AB832" s="7"/>
      <c r="AC832" s="7"/>
      <c r="AH832" s="7"/>
      <c r="AI832" s="7"/>
      <c r="AM832" s="81"/>
      <c r="AN832" s="81"/>
      <c r="AO832" s="81"/>
    </row>
    <row r="833">
      <c r="A833" s="80"/>
      <c r="B833" s="80"/>
      <c r="C833" s="80"/>
      <c r="E833" s="7"/>
      <c r="J833" s="7"/>
      <c r="K833" s="7"/>
      <c r="P833" s="7"/>
      <c r="Q833" s="7"/>
      <c r="V833" s="7"/>
      <c r="W833" s="7"/>
      <c r="AB833" s="7"/>
      <c r="AC833" s="7"/>
      <c r="AH833" s="7"/>
      <c r="AI833" s="7"/>
      <c r="AM833" s="81"/>
      <c r="AN833" s="81"/>
      <c r="AO833" s="81"/>
    </row>
    <row r="834">
      <c r="A834" s="80"/>
      <c r="B834" s="80"/>
      <c r="C834" s="80"/>
      <c r="E834" s="7"/>
      <c r="J834" s="7"/>
      <c r="K834" s="7"/>
      <c r="P834" s="7"/>
      <c r="Q834" s="7"/>
      <c r="V834" s="7"/>
      <c r="W834" s="7"/>
      <c r="AB834" s="7"/>
      <c r="AC834" s="7"/>
      <c r="AH834" s="7"/>
      <c r="AI834" s="7"/>
      <c r="AM834" s="81"/>
      <c r="AN834" s="81"/>
      <c r="AO834" s="81"/>
    </row>
    <row r="835">
      <c r="A835" s="80"/>
      <c r="B835" s="80"/>
      <c r="C835" s="80"/>
      <c r="E835" s="7"/>
      <c r="J835" s="7"/>
      <c r="K835" s="7"/>
      <c r="P835" s="7"/>
      <c r="Q835" s="7"/>
      <c r="V835" s="7"/>
      <c r="W835" s="7"/>
      <c r="AB835" s="7"/>
      <c r="AC835" s="7"/>
      <c r="AH835" s="7"/>
      <c r="AI835" s="7"/>
      <c r="AM835" s="81"/>
      <c r="AN835" s="81"/>
      <c r="AO835" s="81"/>
    </row>
    <row r="836">
      <c r="A836" s="80"/>
      <c r="B836" s="80"/>
      <c r="C836" s="80"/>
      <c r="E836" s="7"/>
      <c r="J836" s="7"/>
      <c r="K836" s="7"/>
      <c r="P836" s="7"/>
      <c r="Q836" s="7"/>
      <c r="V836" s="7"/>
      <c r="W836" s="7"/>
      <c r="AB836" s="7"/>
      <c r="AC836" s="7"/>
      <c r="AH836" s="7"/>
      <c r="AI836" s="7"/>
      <c r="AM836" s="81"/>
      <c r="AN836" s="81"/>
      <c r="AO836" s="81"/>
    </row>
    <row r="837">
      <c r="A837" s="80"/>
      <c r="B837" s="80"/>
      <c r="C837" s="80"/>
      <c r="E837" s="7"/>
      <c r="J837" s="7"/>
      <c r="K837" s="7"/>
      <c r="P837" s="7"/>
      <c r="Q837" s="7"/>
      <c r="V837" s="7"/>
      <c r="W837" s="7"/>
      <c r="AB837" s="7"/>
      <c r="AC837" s="7"/>
      <c r="AH837" s="7"/>
      <c r="AI837" s="7"/>
      <c r="AM837" s="81"/>
      <c r="AN837" s="81"/>
      <c r="AO837" s="81"/>
    </row>
    <row r="838">
      <c r="A838" s="80"/>
      <c r="B838" s="80"/>
      <c r="C838" s="80"/>
      <c r="E838" s="7"/>
      <c r="J838" s="7"/>
      <c r="K838" s="7"/>
      <c r="P838" s="7"/>
      <c r="Q838" s="7"/>
      <c r="V838" s="7"/>
      <c r="W838" s="7"/>
      <c r="AB838" s="7"/>
      <c r="AC838" s="7"/>
      <c r="AH838" s="7"/>
      <c r="AI838" s="7"/>
      <c r="AM838" s="81"/>
      <c r="AN838" s="81"/>
      <c r="AO838" s="81"/>
    </row>
    <row r="839">
      <c r="A839" s="80"/>
      <c r="B839" s="80"/>
      <c r="C839" s="80"/>
      <c r="E839" s="7"/>
      <c r="J839" s="7"/>
      <c r="K839" s="7"/>
      <c r="P839" s="7"/>
      <c r="Q839" s="7"/>
      <c r="V839" s="7"/>
      <c r="W839" s="7"/>
      <c r="AB839" s="7"/>
      <c r="AC839" s="7"/>
      <c r="AH839" s="7"/>
      <c r="AI839" s="7"/>
      <c r="AM839" s="81"/>
      <c r="AN839" s="81"/>
      <c r="AO839" s="81"/>
    </row>
    <row r="840">
      <c r="A840" s="80"/>
      <c r="B840" s="80"/>
      <c r="C840" s="80"/>
      <c r="E840" s="7"/>
      <c r="J840" s="7"/>
      <c r="K840" s="7"/>
      <c r="P840" s="7"/>
      <c r="Q840" s="7"/>
      <c r="V840" s="7"/>
      <c r="W840" s="7"/>
      <c r="AB840" s="7"/>
      <c r="AC840" s="7"/>
      <c r="AH840" s="7"/>
      <c r="AI840" s="7"/>
      <c r="AM840" s="81"/>
      <c r="AN840" s="81"/>
      <c r="AO840" s="81"/>
    </row>
    <row r="841">
      <c r="A841" s="80"/>
      <c r="B841" s="80"/>
      <c r="C841" s="80"/>
      <c r="E841" s="7"/>
      <c r="J841" s="7"/>
      <c r="K841" s="7"/>
      <c r="P841" s="7"/>
      <c r="Q841" s="7"/>
      <c r="V841" s="7"/>
      <c r="W841" s="7"/>
      <c r="AB841" s="7"/>
      <c r="AC841" s="7"/>
      <c r="AH841" s="7"/>
      <c r="AI841" s="7"/>
      <c r="AM841" s="81"/>
      <c r="AN841" s="81"/>
      <c r="AO841" s="81"/>
    </row>
    <row r="842">
      <c r="A842" s="80"/>
      <c r="B842" s="80"/>
      <c r="C842" s="80"/>
      <c r="E842" s="7"/>
      <c r="J842" s="7"/>
      <c r="K842" s="7"/>
      <c r="P842" s="7"/>
      <c r="Q842" s="7"/>
      <c r="V842" s="7"/>
      <c r="W842" s="7"/>
      <c r="AB842" s="7"/>
      <c r="AC842" s="7"/>
      <c r="AH842" s="7"/>
      <c r="AI842" s="7"/>
      <c r="AM842" s="81"/>
      <c r="AN842" s="81"/>
      <c r="AO842" s="81"/>
    </row>
    <row r="843">
      <c r="A843" s="80"/>
      <c r="B843" s="80"/>
      <c r="C843" s="80"/>
      <c r="E843" s="7"/>
      <c r="J843" s="7"/>
      <c r="K843" s="7"/>
      <c r="P843" s="7"/>
      <c r="Q843" s="7"/>
      <c r="V843" s="7"/>
      <c r="W843" s="7"/>
      <c r="AB843" s="7"/>
      <c r="AC843" s="7"/>
      <c r="AH843" s="7"/>
      <c r="AI843" s="7"/>
      <c r="AM843" s="81"/>
      <c r="AN843" s="81"/>
      <c r="AO843" s="81"/>
    </row>
    <row r="844">
      <c r="A844" s="80"/>
      <c r="B844" s="80"/>
      <c r="C844" s="80"/>
      <c r="E844" s="7"/>
      <c r="J844" s="7"/>
      <c r="K844" s="7"/>
      <c r="P844" s="7"/>
      <c r="Q844" s="7"/>
      <c r="V844" s="7"/>
      <c r="W844" s="7"/>
      <c r="AB844" s="7"/>
      <c r="AC844" s="7"/>
      <c r="AH844" s="7"/>
      <c r="AI844" s="7"/>
      <c r="AM844" s="81"/>
      <c r="AN844" s="81"/>
      <c r="AO844" s="81"/>
    </row>
    <row r="845">
      <c r="A845" s="80"/>
      <c r="B845" s="80"/>
      <c r="C845" s="80"/>
      <c r="E845" s="7"/>
      <c r="J845" s="7"/>
      <c r="K845" s="7"/>
      <c r="P845" s="7"/>
      <c r="Q845" s="7"/>
      <c r="V845" s="7"/>
      <c r="W845" s="7"/>
      <c r="AB845" s="7"/>
      <c r="AC845" s="7"/>
      <c r="AH845" s="7"/>
      <c r="AI845" s="7"/>
      <c r="AM845" s="81"/>
      <c r="AN845" s="81"/>
      <c r="AO845" s="81"/>
    </row>
    <row r="846">
      <c r="A846" s="80"/>
      <c r="B846" s="80"/>
      <c r="C846" s="80"/>
      <c r="E846" s="7"/>
      <c r="J846" s="7"/>
      <c r="K846" s="7"/>
      <c r="P846" s="7"/>
      <c r="Q846" s="7"/>
      <c r="V846" s="7"/>
      <c r="W846" s="7"/>
      <c r="AB846" s="7"/>
      <c r="AC846" s="7"/>
      <c r="AH846" s="7"/>
      <c r="AI846" s="7"/>
      <c r="AM846" s="81"/>
      <c r="AN846" s="81"/>
      <c r="AO846" s="81"/>
    </row>
    <row r="847">
      <c r="A847" s="80"/>
      <c r="B847" s="80"/>
      <c r="C847" s="80"/>
      <c r="E847" s="7"/>
      <c r="J847" s="7"/>
      <c r="K847" s="7"/>
      <c r="P847" s="7"/>
      <c r="Q847" s="7"/>
      <c r="V847" s="7"/>
      <c r="W847" s="7"/>
      <c r="AB847" s="7"/>
      <c r="AC847" s="7"/>
      <c r="AH847" s="7"/>
      <c r="AI847" s="7"/>
      <c r="AM847" s="81"/>
      <c r="AN847" s="81"/>
      <c r="AO847" s="81"/>
    </row>
    <row r="848">
      <c r="A848" s="80"/>
      <c r="B848" s="80"/>
      <c r="C848" s="80"/>
      <c r="E848" s="7"/>
      <c r="J848" s="7"/>
      <c r="K848" s="7"/>
      <c r="P848" s="7"/>
      <c r="Q848" s="7"/>
      <c r="V848" s="7"/>
      <c r="W848" s="7"/>
      <c r="AB848" s="7"/>
      <c r="AC848" s="7"/>
      <c r="AH848" s="7"/>
      <c r="AI848" s="7"/>
      <c r="AM848" s="81"/>
      <c r="AN848" s="81"/>
      <c r="AO848" s="81"/>
    </row>
    <row r="849">
      <c r="A849" s="80"/>
      <c r="B849" s="80"/>
      <c r="C849" s="80"/>
      <c r="E849" s="7"/>
      <c r="J849" s="7"/>
      <c r="K849" s="7"/>
      <c r="P849" s="7"/>
      <c r="Q849" s="7"/>
      <c r="V849" s="7"/>
      <c r="W849" s="7"/>
      <c r="AB849" s="7"/>
      <c r="AC849" s="7"/>
      <c r="AH849" s="7"/>
      <c r="AI849" s="7"/>
      <c r="AM849" s="81"/>
      <c r="AN849" s="81"/>
      <c r="AO849" s="81"/>
    </row>
    <row r="850">
      <c r="A850" s="80"/>
      <c r="B850" s="80"/>
      <c r="C850" s="80"/>
      <c r="E850" s="7"/>
      <c r="J850" s="7"/>
      <c r="K850" s="7"/>
      <c r="P850" s="7"/>
      <c r="Q850" s="7"/>
      <c r="V850" s="7"/>
      <c r="W850" s="7"/>
      <c r="AB850" s="7"/>
      <c r="AC850" s="7"/>
      <c r="AH850" s="7"/>
      <c r="AI850" s="7"/>
      <c r="AM850" s="81"/>
      <c r="AN850" s="81"/>
      <c r="AO850" s="81"/>
    </row>
    <row r="851">
      <c r="A851" s="80"/>
      <c r="B851" s="80"/>
      <c r="C851" s="80"/>
      <c r="E851" s="7"/>
      <c r="J851" s="7"/>
      <c r="K851" s="7"/>
      <c r="P851" s="7"/>
      <c r="Q851" s="7"/>
      <c r="V851" s="7"/>
      <c r="W851" s="7"/>
      <c r="AB851" s="7"/>
      <c r="AC851" s="7"/>
      <c r="AH851" s="7"/>
      <c r="AI851" s="7"/>
      <c r="AM851" s="81"/>
      <c r="AN851" s="81"/>
      <c r="AO851" s="81"/>
    </row>
    <row r="852">
      <c r="A852" s="80"/>
      <c r="B852" s="80"/>
      <c r="C852" s="80"/>
      <c r="E852" s="7"/>
      <c r="J852" s="7"/>
      <c r="K852" s="7"/>
      <c r="P852" s="7"/>
      <c r="Q852" s="7"/>
      <c r="V852" s="7"/>
      <c r="W852" s="7"/>
      <c r="AB852" s="7"/>
      <c r="AC852" s="7"/>
      <c r="AH852" s="7"/>
      <c r="AI852" s="7"/>
      <c r="AM852" s="81"/>
      <c r="AN852" s="81"/>
      <c r="AO852" s="81"/>
    </row>
    <row r="853">
      <c r="A853" s="80"/>
      <c r="B853" s="80"/>
      <c r="C853" s="80"/>
      <c r="E853" s="7"/>
      <c r="J853" s="7"/>
      <c r="K853" s="7"/>
      <c r="P853" s="7"/>
      <c r="Q853" s="7"/>
      <c r="V853" s="7"/>
      <c r="W853" s="7"/>
      <c r="AB853" s="7"/>
      <c r="AC853" s="7"/>
      <c r="AH853" s="7"/>
      <c r="AI853" s="7"/>
      <c r="AM853" s="81"/>
      <c r="AN853" s="81"/>
      <c r="AO853" s="81"/>
    </row>
    <row r="854">
      <c r="A854" s="80"/>
      <c r="B854" s="80"/>
      <c r="C854" s="80"/>
      <c r="E854" s="7"/>
      <c r="J854" s="7"/>
      <c r="K854" s="7"/>
      <c r="P854" s="7"/>
      <c r="Q854" s="7"/>
      <c r="V854" s="7"/>
      <c r="W854" s="7"/>
      <c r="AB854" s="7"/>
      <c r="AC854" s="7"/>
      <c r="AH854" s="7"/>
      <c r="AI854" s="7"/>
      <c r="AM854" s="81"/>
      <c r="AN854" s="81"/>
      <c r="AO854" s="81"/>
    </row>
    <row r="855">
      <c r="A855" s="80"/>
      <c r="B855" s="80"/>
      <c r="C855" s="80"/>
      <c r="E855" s="7"/>
      <c r="J855" s="7"/>
      <c r="K855" s="7"/>
      <c r="P855" s="7"/>
      <c r="Q855" s="7"/>
      <c r="V855" s="7"/>
      <c r="W855" s="7"/>
      <c r="AB855" s="7"/>
      <c r="AC855" s="7"/>
      <c r="AH855" s="7"/>
      <c r="AI855" s="7"/>
      <c r="AM855" s="81"/>
      <c r="AN855" s="81"/>
      <c r="AO855" s="81"/>
    </row>
    <row r="856">
      <c r="A856" s="80"/>
      <c r="B856" s="80"/>
      <c r="C856" s="80"/>
      <c r="E856" s="7"/>
      <c r="J856" s="7"/>
      <c r="K856" s="7"/>
      <c r="P856" s="7"/>
      <c r="Q856" s="7"/>
      <c r="V856" s="7"/>
      <c r="W856" s="7"/>
      <c r="AB856" s="7"/>
      <c r="AC856" s="7"/>
      <c r="AH856" s="7"/>
      <c r="AI856" s="7"/>
      <c r="AM856" s="81"/>
      <c r="AN856" s="81"/>
      <c r="AO856" s="81"/>
    </row>
    <row r="857">
      <c r="A857" s="80"/>
      <c r="B857" s="80"/>
      <c r="C857" s="80"/>
      <c r="E857" s="7"/>
      <c r="J857" s="7"/>
      <c r="K857" s="7"/>
      <c r="P857" s="7"/>
      <c r="Q857" s="7"/>
      <c r="V857" s="7"/>
      <c r="W857" s="7"/>
      <c r="AB857" s="7"/>
      <c r="AC857" s="7"/>
      <c r="AH857" s="7"/>
      <c r="AI857" s="7"/>
      <c r="AM857" s="81"/>
      <c r="AN857" s="81"/>
      <c r="AO857" s="81"/>
    </row>
    <row r="858">
      <c r="A858" s="80"/>
      <c r="B858" s="80"/>
      <c r="C858" s="80"/>
      <c r="E858" s="7"/>
      <c r="J858" s="7"/>
      <c r="K858" s="7"/>
      <c r="P858" s="7"/>
      <c r="Q858" s="7"/>
      <c r="V858" s="7"/>
      <c r="W858" s="7"/>
      <c r="AB858" s="7"/>
      <c r="AC858" s="7"/>
      <c r="AH858" s="7"/>
      <c r="AI858" s="7"/>
      <c r="AM858" s="81"/>
      <c r="AN858" s="81"/>
      <c r="AO858" s="81"/>
    </row>
    <row r="859">
      <c r="A859" s="80"/>
      <c r="B859" s="80"/>
      <c r="C859" s="80"/>
      <c r="E859" s="7"/>
      <c r="J859" s="7"/>
      <c r="K859" s="7"/>
      <c r="P859" s="7"/>
      <c r="Q859" s="7"/>
      <c r="V859" s="7"/>
      <c r="W859" s="7"/>
      <c r="AB859" s="7"/>
      <c r="AC859" s="7"/>
      <c r="AH859" s="7"/>
      <c r="AI859" s="7"/>
      <c r="AM859" s="81"/>
      <c r="AN859" s="81"/>
      <c r="AO859" s="81"/>
    </row>
    <row r="860">
      <c r="A860" s="80"/>
      <c r="B860" s="80"/>
      <c r="C860" s="80"/>
      <c r="E860" s="7"/>
      <c r="J860" s="7"/>
      <c r="K860" s="7"/>
      <c r="P860" s="7"/>
      <c r="Q860" s="7"/>
      <c r="V860" s="7"/>
      <c r="W860" s="7"/>
      <c r="AB860" s="7"/>
      <c r="AC860" s="7"/>
      <c r="AH860" s="7"/>
      <c r="AI860" s="7"/>
      <c r="AM860" s="81"/>
      <c r="AN860" s="81"/>
      <c r="AO860" s="81"/>
    </row>
    <row r="861">
      <c r="A861" s="80"/>
      <c r="B861" s="80"/>
      <c r="C861" s="80"/>
      <c r="E861" s="7"/>
      <c r="J861" s="7"/>
      <c r="K861" s="7"/>
      <c r="P861" s="7"/>
      <c r="Q861" s="7"/>
      <c r="V861" s="7"/>
      <c r="W861" s="7"/>
      <c r="AB861" s="7"/>
      <c r="AC861" s="7"/>
      <c r="AH861" s="7"/>
      <c r="AI861" s="7"/>
      <c r="AM861" s="81"/>
      <c r="AN861" s="81"/>
      <c r="AO861" s="81"/>
    </row>
    <row r="862">
      <c r="A862" s="80"/>
      <c r="B862" s="80"/>
      <c r="C862" s="80"/>
      <c r="E862" s="7"/>
      <c r="J862" s="7"/>
      <c r="K862" s="7"/>
      <c r="P862" s="7"/>
      <c r="Q862" s="7"/>
      <c r="V862" s="7"/>
      <c r="W862" s="7"/>
      <c r="AB862" s="7"/>
      <c r="AC862" s="7"/>
      <c r="AH862" s="7"/>
      <c r="AI862" s="7"/>
      <c r="AM862" s="81"/>
      <c r="AN862" s="81"/>
      <c r="AO862" s="81"/>
    </row>
    <row r="863">
      <c r="A863" s="80"/>
      <c r="B863" s="80"/>
      <c r="C863" s="80"/>
      <c r="E863" s="7"/>
      <c r="J863" s="7"/>
      <c r="K863" s="7"/>
      <c r="P863" s="7"/>
      <c r="Q863" s="7"/>
      <c r="V863" s="7"/>
      <c r="W863" s="7"/>
      <c r="AB863" s="7"/>
      <c r="AC863" s="7"/>
      <c r="AH863" s="7"/>
      <c r="AI863" s="7"/>
      <c r="AM863" s="81"/>
      <c r="AN863" s="81"/>
      <c r="AO863" s="81"/>
    </row>
    <row r="864">
      <c r="A864" s="80"/>
      <c r="B864" s="80"/>
      <c r="C864" s="80"/>
      <c r="E864" s="7"/>
      <c r="J864" s="7"/>
      <c r="K864" s="7"/>
      <c r="P864" s="7"/>
      <c r="Q864" s="7"/>
      <c r="V864" s="7"/>
      <c r="W864" s="7"/>
      <c r="AB864" s="7"/>
      <c r="AC864" s="7"/>
      <c r="AH864" s="7"/>
      <c r="AI864" s="7"/>
      <c r="AM864" s="81"/>
      <c r="AN864" s="81"/>
      <c r="AO864" s="81"/>
    </row>
    <row r="865">
      <c r="A865" s="80"/>
      <c r="B865" s="80"/>
      <c r="C865" s="80"/>
      <c r="E865" s="7"/>
      <c r="J865" s="7"/>
      <c r="K865" s="7"/>
      <c r="P865" s="7"/>
      <c r="Q865" s="7"/>
      <c r="V865" s="7"/>
      <c r="W865" s="7"/>
      <c r="AB865" s="7"/>
      <c r="AC865" s="7"/>
      <c r="AH865" s="7"/>
      <c r="AI865" s="7"/>
      <c r="AM865" s="81"/>
      <c r="AN865" s="81"/>
      <c r="AO865" s="81"/>
    </row>
    <row r="866">
      <c r="A866" s="80"/>
      <c r="B866" s="80"/>
      <c r="C866" s="80"/>
      <c r="E866" s="7"/>
      <c r="J866" s="7"/>
      <c r="K866" s="7"/>
      <c r="P866" s="7"/>
      <c r="Q866" s="7"/>
      <c r="V866" s="7"/>
      <c r="W866" s="7"/>
      <c r="AB866" s="7"/>
      <c r="AC866" s="7"/>
      <c r="AH866" s="7"/>
      <c r="AI866" s="7"/>
      <c r="AM866" s="81"/>
      <c r="AN866" s="81"/>
      <c r="AO866" s="81"/>
    </row>
    <row r="867">
      <c r="A867" s="80"/>
      <c r="B867" s="80"/>
      <c r="C867" s="80"/>
      <c r="E867" s="7"/>
      <c r="J867" s="7"/>
      <c r="K867" s="7"/>
      <c r="P867" s="7"/>
      <c r="Q867" s="7"/>
      <c r="V867" s="7"/>
      <c r="W867" s="7"/>
      <c r="AB867" s="7"/>
      <c r="AC867" s="7"/>
      <c r="AH867" s="7"/>
      <c r="AI867" s="7"/>
      <c r="AM867" s="81"/>
      <c r="AN867" s="81"/>
      <c r="AO867" s="81"/>
    </row>
    <row r="868">
      <c r="A868" s="80"/>
      <c r="B868" s="80"/>
      <c r="C868" s="80"/>
      <c r="E868" s="7"/>
      <c r="J868" s="7"/>
      <c r="K868" s="7"/>
      <c r="P868" s="7"/>
      <c r="Q868" s="7"/>
      <c r="V868" s="7"/>
      <c r="W868" s="7"/>
      <c r="AB868" s="7"/>
      <c r="AC868" s="7"/>
      <c r="AH868" s="7"/>
      <c r="AI868" s="7"/>
      <c r="AM868" s="81"/>
      <c r="AN868" s="81"/>
      <c r="AO868" s="81"/>
    </row>
    <row r="869">
      <c r="A869" s="80"/>
      <c r="B869" s="80"/>
      <c r="C869" s="80"/>
      <c r="E869" s="7"/>
      <c r="J869" s="7"/>
      <c r="K869" s="7"/>
      <c r="P869" s="7"/>
      <c r="Q869" s="7"/>
      <c r="V869" s="7"/>
      <c r="W869" s="7"/>
      <c r="AB869" s="7"/>
      <c r="AC869" s="7"/>
      <c r="AH869" s="7"/>
      <c r="AI869" s="7"/>
      <c r="AM869" s="81"/>
      <c r="AN869" s="81"/>
      <c r="AO869" s="81"/>
    </row>
    <row r="870">
      <c r="A870" s="80"/>
      <c r="B870" s="80"/>
      <c r="C870" s="80"/>
      <c r="E870" s="7"/>
      <c r="J870" s="7"/>
      <c r="K870" s="7"/>
      <c r="P870" s="7"/>
      <c r="Q870" s="7"/>
      <c r="V870" s="7"/>
      <c r="W870" s="7"/>
      <c r="AB870" s="7"/>
      <c r="AC870" s="7"/>
      <c r="AH870" s="7"/>
      <c r="AI870" s="7"/>
      <c r="AM870" s="81"/>
      <c r="AN870" s="81"/>
      <c r="AO870" s="81"/>
    </row>
    <row r="871">
      <c r="A871" s="80"/>
      <c r="B871" s="80"/>
      <c r="C871" s="80"/>
      <c r="E871" s="7"/>
      <c r="J871" s="7"/>
      <c r="K871" s="7"/>
      <c r="P871" s="7"/>
      <c r="Q871" s="7"/>
      <c r="V871" s="7"/>
      <c r="W871" s="7"/>
      <c r="AB871" s="7"/>
      <c r="AC871" s="7"/>
      <c r="AH871" s="7"/>
      <c r="AI871" s="7"/>
      <c r="AM871" s="81"/>
      <c r="AN871" s="81"/>
      <c r="AO871" s="81"/>
    </row>
    <row r="872">
      <c r="A872" s="80"/>
      <c r="B872" s="80"/>
      <c r="C872" s="80"/>
      <c r="E872" s="7"/>
      <c r="J872" s="7"/>
      <c r="K872" s="7"/>
      <c r="P872" s="7"/>
      <c r="Q872" s="7"/>
      <c r="V872" s="7"/>
      <c r="W872" s="7"/>
      <c r="AB872" s="7"/>
      <c r="AC872" s="7"/>
      <c r="AH872" s="7"/>
      <c r="AI872" s="7"/>
      <c r="AM872" s="81"/>
      <c r="AN872" s="81"/>
      <c r="AO872" s="81"/>
    </row>
    <row r="873">
      <c r="A873" s="80"/>
      <c r="B873" s="80"/>
      <c r="C873" s="80"/>
      <c r="E873" s="7"/>
      <c r="J873" s="7"/>
      <c r="K873" s="7"/>
      <c r="P873" s="7"/>
      <c r="Q873" s="7"/>
      <c r="V873" s="7"/>
      <c r="W873" s="7"/>
      <c r="AB873" s="7"/>
      <c r="AC873" s="7"/>
      <c r="AH873" s="7"/>
      <c r="AI873" s="7"/>
      <c r="AM873" s="81"/>
      <c r="AN873" s="81"/>
      <c r="AO873" s="81"/>
    </row>
    <row r="874">
      <c r="A874" s="80"/>
      <c r="B874" s="80"/>
      <c r="C874" s="80"/>
      <c r="E874" s="7"/>
      <c r="J874" s="7"/>
      <c r="K874" s="7"/>
      <c r="P874" s="7"/>
      <c r="Q874" s="7"/>
      <c r="V874" s="7"/>
      <c r="W874" s="7"/>
      <c r="AB874" s="7"/>
      <c r="AC874" s="7"/>
      <c r="AH874" s="7"/>
      <c r="AI874" s="7"/>
      <c r="AM874" s="81"/>
      <c r="AN874" s="81"/>
      <c r="AO874" s="81"/>
    </row>
    <row r="875">
      <c r="A875" s="80"/>
      <c r="B875" s="80"/>
      <c r="C875" s="80"/>
      <c r="E875" s="7"/>
      <c r="J875" s="7"/>
      <c r="K875" s="7"/>
      <c r="P875" s="7"/>
      <c r="Q875" s="7"/>
      <c r="V875" s="7"/>
      <c r="W875" s="7"/>
      <c r="AB875" s="7"/>
      <c r="AC875" s="7"/>
      <c r="AH875" s="7"/>
      <c r="AI875" s="7"/>
      <c r="AM875" s="81"/>
      <c r="AN875" s="81"/>
      <c r="AO875" s="81"/>
    </row>
    <row r="876">
      <c r="A876" s="80"/>
      <c r="B876" s="80"/>
      <c r="C876" s="80"/>
      <c r="E876" s="7"/>
      <c r="J876" s="7"/>
      <c r="K876" s="7"/>
      <c r="P876" s="7"/>
      <c r="Q876" s="7"/>
      <c r="V876" s="7"/>
      <c r="W876" s="7"/>
      <c r="AB876" s="7"/>
      <c r="AC876" s="7"/>
      <c r="AH876" s="7"/>
      <c r="AI876" s="7"/>
      <c r="AM876" s="81"/>
      <c r="AN876" s="81"/>
      <c r="AO876" s="81"/>
    </row>
    <row r="877">
      <c r="A877" s="80"/>
      <c r="B877" s="80"/>
      <c r="C877" s="80"/>
      <c r="E877" s="7"/>
      <c r="J877" s="7"/>
      <c r="K877" s="7"/>
      <c r="P877" s="7"/>
      <c r="Q877" s="7"/>
      <c r="V877" s="7"/>
      <c r="W877" s="7"/>
      <c r="AB877" s="7"/>
      <c r="AC877" s="7"/>
      <c r="AH877" s="7"/>
      <c r="AI877" s="7"/>
      <c r="AM877" s="81"/>
      <c r="AN877" s="81"/>
      <c r="AO877" s="81"/>
    </row>
    <row r="878">
      <c r="A878" s="80"/>
      <c r="B878" s="80"/>
      <c r="C878" s="80"/>
      <c r="E878" s="7"/>
      <c r="J878" s="7"/>
      <c r="K878" s="7"/>
      <c r="P878" s="7"/>
      <c r="Q878" s="7"/>
      <c r="V878" s="7"/>
      <c r="W878" s="7"/>
      <c r="AB878" s="7"/>
      <c r="AC878" s="7"/>
      <c r="AH878" s="7"/>
      <c r="AI878" s="7"/>
      <c r="AM878" s="81"/>
      <c r="AN878" s="81"/>
      <c r="AO878" s="81"/>
    </row>
    <row r="879">
      <c r="A879" s="80"/>
      <c r="B879" s="80"/>
      <c r="C879" s="80"/>
      <c r="E879" s="7"/>
      <c r="J879" s="7"/>
      <c r="K879" s="7"/>
      <c r="P879" s="7"/>
      <c r="Q879" s="7"/>
      <c r="V879" s="7"/>
      <c r="W879" s="7"/>
      <c r="AB879" s="7"/>
      <c r="AC879" s="7"/>
      <c r="AH879" s="7"/>
      <c r="AI879" s="7"/>
      <c r="AM879" s="81"/>
      <c r="AN879" s="81"/>
      <c r="AO879" s="81"/>
    </row>
    <row r="880">
      <c r="A880" s="80"/>
      <c r="B880" s="80"/>
      <c r="C880" s="80"/>
      <c r="E880" s="7"/>
      <c r="J880" s="7"/>
      <c r="K880" s="7"/>
      <c r="P880" s="7"/>
      <c r="Q880" s="7"/>
      <c r="V880" s="7"/>
      <c r="W880" s="7"/>
      <c r="AB880" s="7"/>
      <c r="AC880" s="7"/>
      <c r="AH880" s="7"/>
      <c r="AI880" s="7"/>
      <c r="AM880" s="81"/>
      <c r="AN880" s="81"/>
      <c r="AO880" s="81"/>
    </row>
    <row r="881">
      <c r="A881" s="80"/>
      <c r="B881" s="80"/>
      <c r="C881" s="80"/>
      <c r="E881" s="7"/>
      <c r="J881" s="7"/>
      <c r="K881" s="7"/>
      <c r="P881" s="7"/>
      <c r="Q881" s="7"/>
      <c r="V881" s="7"/>
      <c r="W881" s="7"/>
      <c r="AB881" s="7"/>
      <c r="AC881" s="7"/>
      <c r="AH881" s="7"/>
      <c r="AI881" s="7"/>
      <c r="AM881" s="81"/>
      <c r="AN881" s="81"/>
      <c r="AO881" s="81"/>
    </row>
    <row r="882">
      <c r="A882" s="80"/>
      <c r="B882" s="80"/>
      <c r="C882" s="80"/>
      <c r="E882" s="7"/>
      <c r="J882" s="7"/>
      <c r="K882" s="7"/>
      <c r="P882" s="7"/>
      <c r="Q882" s="7"/>
      <c r="V882" s="7"/>
      <c r="W882" s="7"/>
      <c r="AB882" s="7"/>
      <c r="AC882" s="7"/>
      <c r="AH882" s="7"/>
      <c r="AI882" s="7"/>
      <c r="AM882" s="81"/>
      <c r="AN882" s="81"/>
      <c r="AO882" s="81"/>
    </row>
    <row r="883">
      <c r="A883" s="80"/>
      <c r="B883" s="80"/>
      <c r="C883" s="80"/>
      <c r="E883" s="7"/>
      <c r="J883" s="7"/>
      <c r="K883" s="7"/>
      <c r="P883" s="7"/>
      <c r="Q883" s="7"/>
      <c r="V883" s="7"/>
      <c r="W883" s="7"/>
      <c r="AB883" s="7"/>
      <c r="AC883" s="7"/>
      <c r="AH883" s="7"/>
      <c r="AI883" s="7"/>
      <c r="AM883" s="81"/>
      <c r="AN883" s="81"/>
      <c r="AO883" s="81"/>
    </row>
    <row r="884">
      <c r="A884" s="80"/>
      <c r="B884" s="80"/>
      <c r="C884" s="80"/>
      <c r="E884" s="7"/>
      <c r="J884" s="7"/>
      <c r="K884" s="7"/>
      <c r="P884" s="7"/>
      <c r="Q884" s="7"/>
      <c r="V884" s="7"/>
      <c r="W884" s="7"/>
      <c r="AB884" s="7"/>
      <c r="AC884" s="7"/>
      <c r="AH884" s="7"/>
      <c r="AI884" s="7"/>
      <c r="AM884" s="81"/>
      <c r="AN884" s="81"/>
      <c r="AO884" s="81"/>
    </row>
    <row r="885">
      <c r="A885" s="80"/>
      <c r="B885" s="80"/>
      <c r="C885" s="80"/>
      <c r="E885" s="7"/>
      <c r="J885" s="7"/>
      <c r="K885" s="7"/>
      <c r="P885" s="7"/>
      <c r="Q885" s="7"/>
      <c r="V885" s="7"/>
      <c r="W885" s="7"/>
      <c r="AB885" s="7"/>
      <c r="AC885" s="7"/>
      <c r="AH885" s="7"/>
      <c r="AI885" s="7"/>
      <c r="AM885" s="81"/>
      <c r="AN885" s="81"/>
      <c r="AO885" s="81"/>
    </row>
    <row r="886">
      <c r="A886" s="80"/>
      <c r="B886" s="80"/>
      <c r="C886" s="80"/>
      <c r="E886" s="7"/>
      <c r="J886" s="7"/>
      <c r="K886" s="7"/>
      <c r="P886" s="7"/>
      <c r="Q886" s="7"/>
      <c r="V886" s="7"/>
      <c r="W886" s="7"/>
      <c r="AB886" s="7"/>
      <c r="AC886" s="7"/>
      <c r="AH886" s="7"/>
      <c r="AI886" s="7"/>
      <c r="AM886" s="81"/>
      <c r="AN886" s="81"/>
      <c r="AO886" s="81"/>
    </row>
    <row r="887">
      <c r="A887" s="80"/>
      <c r="B887" s="80"/>
      <c r="C887" s="80"/>
      <c r="E887" s="7"/>
      <c r="J887" s="7"/>
      <c r="K887" s="7"/>
      <c r="P887" s="7"/>
      <c r="Q887" s="7"/>
      <c r="V887" s="7"/>
      <c r="W887" s="7"/>
      <c r="AB887" s="7"/>
      <c r="AC887" s="7"/>
      <c r="AH887" s="7"/>
      <c r="AI887" s="7"/>
      <c r="AM887" s="81"/>
      <c r="AN887" s="81"/>
      <c r="AO887" s="81"/>
    </row>
    <row r="888">
      <c r="A888" s="80"/>
      <c r="B888" s="80"/>
      <c r="C888" s="80"/>
      <c r="E888" s="7"/>
      <c r="J888" s="7"/>
      <c r="K888" s="7"/>
      <c r="P888" s="7"/>
      <c r="Q888" s="7"/>
      <c r="V888" s="7"/>
      <c r="W888" s="7"/>
      <c r="AB888" s="7"/>
      <c r="AC888" s="7"/>
      <c r="AH888" s="7"/>
      <c r="AI888" s="7"/>
      <c r="AM888" s="81"/>
      <c r="AN888" s="81"/>
      <c r="AO888" s="81"/>
    </row>
    <row r="889">
      <c r="A889" s="80"/>
      <c r="B889" s="80"/>
      <c r="C889" s="80"/>
      <c r="E889" s="7"/>
      <c r="J889" s="7"/>
      <c r="K889" s="7"/>
      <c r="P889" s="7"/>
      <c r="Q889" s="7"/>
      <c r="V889" s="7"/>
      <c r="W889" s="7"/>
      <c r="AB889" s="7"/>
      <c r="AC889" s="7"/>
      <c r="AH889" s="7"/>
      <c r="AI889" s="7"/>
      <c r="AM889" s="81"/>
      <c r="AN889" s="81"/>
      <c r="AO889" s="81"/>
    </row>
    <row r="890">
      <c r="A890" s="80"/>
      <c r="B890" s="80"/>
      <c r="C890" s="80"/>
      <c r="E890" s="7"/>
      <c r="J890" s="7"/>
      <c r="K890" s="7"/>
      <c r="P890" s="7"/>
      <c r="Q890" s="7"/>
      <c r="V890" s="7"/>
      <c r="W890" s="7"/>
      <c r="AB890" s="7"/>
      <c r="AC890" s="7"/>
      <c r="AH890" s="7"/>
      <c r="AI890" s="7"/>
      <c r="AM890" s="81"/>
      <c r="AN890" s="81"/>
      <c r="AO890" s="81"/>
    </row>
    <row r="891">
      <c r="A891" s="80"/>
      <c r="B891" s="80"/>
      <c r="C891" s="80"/>
      <c r="E891" s="7"/>
      <c r="J891" s="7"/>
      <c r="K891" s="7"/>
      <c r="P891" s="7"/>
      <c r="Q891" s="7"/>
      <c r="V891" s="7"/>
      <c r="W891" s="7"/>
      <c r="AB891" s="7"/>
      <c r="AC891" s="7"/>
      <c r="AH891" s="7"/>
      <c r="AI891" s="7"/>
      <c r="AM891" s="81"/>
      <c r="AN891" s="81"/>
      <c r="AO891" s="81"/>
    </row>
    <row r="892">
      <c r="A892" s="80"/>
      <c r="B892" s="80"/>
      <c r="C892" s="80"/>
      <c r="E892" s="7"/>
      <c r="J892" s="7"/>
      <c r="K892" s="7"/>
      <c r="P892" s="7"/>
      <c r="Q892" s="7"/>
      <c r="V892" s="7"/>
      <c r="W892" s="7"/>
      <c r="AB892" s="7"/>
      <c r="AC892" s="7"/>
      <c r="AH892" s="7"/>
      <c r="AI892" s="7"/>
      <c r="AM892" s="81"/>
      <c r="AN892" s="81"/>
      <c r="AO892" s="81"/>
    </row>
    <row r="893">
      <c r="A893" s="80"/>
      <c r="B893" s="80"/>
      <c r="C893" s="80"/>
      <c r="E893" s="7"/>
      <c r="J893" s="7"/>
      <c r="K893" s="7"/>
      <c r="P893" s="7"/>
      <c r="Q893" s="7"/>
      <c r="V893" s="7"/>
      <c r="W893" s="7"/>
      <c r="AB893" s="7"/>
      <c r="AC893" s="7"/>
      <c r="AH893" s="7"/>
      <c r="AI893" s="7"/>
      <c r="AM893" s="81"/>
      <c r="AN893" s="81"/>
      <c r="AO893" s="81"/>
    </row>
    <row r="894">
      <c r="A894" s="80"/>
      <c r="B894" s="80"/>
      <c r="C894" s="80"/>
      <c r="E894" s="7"/>
      <c r="J894" s="7"/>
      <c r="K894" s="7"/>
      <c r="P894" s="7"/>
      <c r="Q894" s="7"/>
      <c r="V894" s="7"/>
      <c r="W894" s="7"/>
      <c r="AB894" s="7"/>
      <c r="AC894" s="7"/>
      <c r="AH894" s="7"/>
      <c r="AI894" s="7"/>
      <c r="AM894" s="81"/>
      <c r="AN894" s="81"/>
      <c r="AO894" s="81"/>
    </row>
    <row r="895">
      <c r="A895" s="80"/>
      <c r="B895" s="80"/>
      <c r="C895" s="80"/>
      <c r="E895" s="7"/>
      <c r="J895" s="7"/>
      <c r="K895" s="7"/>
      <c r="P895" s="7"/>
      <c r="Q895" s="7"/>
      <c r="V895" s="7"/>
      <c r="W895" s="7"/>
      <c r="AB895" s="7"/>
      <c r="AC895" s="7"/>
      <c r="AH895" s="7"/>
      <c r="AI895" s="7"/>
      <c r="AM895" s="81"/>
      <c r="AN895" s="81"/>
      <c r="AO895" s="81"/>
    </row>
    <row r="896">
      <c r="A896" s="80"/>
      <c r="B896" s="80"/>
      <c r="C896" s="80"/>
      <c r="E896" s="7"/>
      <c r="J896" s="7"/>
      <c r="K896" s="7"/>
      <c r="P896" s="7"/>
      <c r="Q896" s="7"/>
      <c r="V896" s="7"/>
      <c r="W896" s="7"/>
      <c r="AB896" s="7"/>
      <c r="AC896" s="7"/>
      <c r="AH896" s="7"/>
      <c r="AI896" s="7"/>
      <c r="AM896" s="81"/>
      <c r="AN896" s="81"/>
      <c r="AO896" s="81"/>
    </row>
    <row r="897">
      <c r="A897" s="80"/>
      <c r="B897" s="80"/>
      <c r="C897" s="80"/>
      <c r="E897" s="7"/>
      <c r="J897" s="7"/>
      <c r="K897" s="7"/>
      <c r="P897" s="7"/>
      <c r="Q897" s="7"/>
      <c r="V897" s="7"/>
      <c r="W897" s="7"/>
      <c r="AB897" s="7"/>
      <c r="AC897" s="7"/>
      <c r="AH897" s="7"/>
      <c r="AI897" s="7"/>
      <c r="AM897" s="81"/>
      <c r="AN897" s="81"/>
      <c r="AO897" s="81"/>
    </row>
    <row r="898">
      <c r="A898" s="80"/>
      <c r="B898" s="80"/>
      <c r="C898" s="80"/>
      <c r="E898" s="7"/>
      <c r="J898" s="7"/>
      <c r="K898" s="7"/>
      <c r="P898" s="7"/>
      <c r="Q898" s="7"/>
      <c r="V898" s="7"/>
      <c r="W898" s="7"/>
      <c r="AB898" s="7"/>
      <c r="AC898" s="7"/>
      <c r="AH898" s="7"/>
      <c r="AI898" s="7"/>
      <c r="AM898" s="81"/>
      <c r="AN898" s="81"/>
      <c r="AO898" s="81"/>
    </row>
    <row r="899">
      <c r="A899" s="80"/>
      <c r="B899" s="80"/>
      <c r="C899" s="80"/>
      <c r="E899" s="7"/>
      <c r="J899" s="7"/>
      <c r="K899" s="7"/>
      <c r="P899" s="7"/>
      <c r="Q899" s="7"/>
      <c r="V899" s="7"/>
      <c r="W899" s="7"/>
      <c r="AB899" s="7"/>
      <c r="AC899" s="7"/>
      <c r="AH899" s="7"/>
      <c r="AI899" s="7"/>
      <c r="AM899" s="81"/>
      <c r="AN899" s="81"/>
      <c r="AO899" s="81"/>
    </row>
    <row r="900">
      <c r="A900" s="80"/>
      <c r="B900" s="80"/>
      <c r="C900" s="80"/>
      <c r="E900" s="7"/>
      <c r="J900" s="7"/>
      <c r="K900" s="7"/>
      <c r="P900" s="7"/>
      <c r="Q900" s="7"/>
      <c r="V900" s="7"/>
      <c r="W900" s="7"/>
      <c r="AB900" s="7"/>
      <c r="AC900" s="7"/>
      <c r="AH900" s="7"/>
      <c r="AI900" s="7"/>
      <c r="AM900" s="81"/>
      <c r="AN900" s="81"/>
      <c r="AO900" s="81"/>
    </row>
    <row r="901">
      <c r="A901" s="80"/>
      <c r="B901" s="80"/>
      <c r="C901" s="80"/>
      <c r="E901" s="7"/>
      <c r="J901" s="7"/>
      <c r="K901" s="7"/>
      <c r="P901" s="7"/>
      <c r="Q901" s="7"/>
      <c r="V901" s="7"/>
      <c r="W901" s="7"/>
      <c r="AB901" s="7"/>
      <c r="AC901" s="7"/>
      <c r="AH901" s="7"/>
      <c r="AI901" s="7"/>
      <c r="AM901" s="81"/>
      <c r="AN901" s="81"/>
      <c r="AO901" s="81"/>
    </row>
    <row r="902">
      <c r="A902" s="80"/>
      <c r="B902" s="80"/>
      <c r="C902" s="80"/>
      <c r="E902" s="7"/>
      <c r="J902" s="7"/>
      <c r="K902" s="7"/>
      <c r="P902" s="7"/>
      <c r="Q902" s="7"/>
      <c r="V902" s="7"/>
      <c r="W902" s="7"/>
      <c r="AB902" s="7"/>
      <c r="AC902" s="7"/>
      <c r="AH902" s="7"/>
      <c r="AI902" s="7"/>
      <c r="AM902" s="81"/>
      <c r="AN902" s="81"/>
      <c r="AO902" s="81"/>
    </row>
    <row r="903">
      <c r="A903" s="80"/>
      <c r="B903" s="80"/>
      <c r="C903" s="80"/>
      <c r="E903" s="7"/>
      <c r="J903" s="7"/>
      <c r="K903" s="7"/>
      <c r="P903" s="7"/>
      <c r="Q903" s="7"/>
      <c r="V903" s="7"/>
      <c r="W903" s="7"/>
      <c r="AB903" s="7"/>
      <c r="AC903" s="7"/>
      <c r="AH903" s="7"/>
      <c r="AI903" s="7"/>
      <c r="AM903" s="81"/>
      <c r="AN903" s="81"/>
      <c r="AO903" s="81"/>
    </row>
    <row r="904">
      <c r="A904" s="80"/>
      <c r="B904" s="80"/>
      <c r="C904" s="80"/>
      <c r="E904" s="7"/>
      <c r="J904" s="7"/>
      <c r="K904" s="7"/>
      <c r="P904" s="7"/>
      <c r="Q904" s="7"/>
      <c r="V904" s="7"/>
      <c r="W904" s="7"/>
      <c r="AB904" s="7"/>
      <c r="AC904" s="7"/>
      <c r="AH904" s="7"/>
      <c r="AI904" s="7"/>
      <c r="AM904" s="81"/>
      <c r="AN904" s="81"/>
      <c r="AO904" s="81"/>
    </row>
    <row r="905">
      <c r="A905" s="80"/>
      <c r="B905" s="80"/>
      <c r="C905" s="80"/>
      <c r="E905" s="7"/>
      <c r="J905" s="7"/>
      <c r="K905" s="7"/>
      <c r="P905" s="7"/>
      <c r="Q905" s="7"/>
      <c r="V905" s="7"/>
      <c r="W905" s="7"/>
      <c r="AB905" s="7"/>
      <c r="AC905" s="7"/>
      <c r="AH905" s="7"/>
      <c r="AI905" s="7"/>
      <c r="AM905" s="81"/>
      <c r="AN905" s="81"/>
      <c r="AO905" s="81"/>
    </row>
    <row r="906">
      <c r="A906" s="80"/>
      <c r="B906" s="80"/>
      <c r="C906" s="80"/>
      <c r="E906" s="7"/>
      <c r="J906" s="7"/>
      <c r="K906" s="7"/>
      <c r="P906" s="7"/>
      <c r="Q906" s="7"/>
      <c r="V906" s="7"/>
      <c r="W906" s="7"/>
      <c r="AB906" s="7"/>
      <c r="AC906" s="7"/>
      <c r="AH906" s="7"/>
      <c r="AI906" s="7"/>
      <c r="AM906" s="81"/>
      <c r="AN906" s="81"/>
      <c r="AO906" s="81"/>
    </row>
    <row r="907">
      <c r="A907" s="80"/>
      <c r="B907" s="80"/>
      <c r="C907" s="80"/>
      <c r="E907" s="7"/>
      <c r="J907" s="7"/>
      <c r="K907" s="7"/>
      <c r="P907" s="7"/>
      <c r="Q907" s="7"/>
      <c r="V907" s="7"/>
      <c r="W907" s="7"/>
      <c r="AB907" s="7"/>
      <c r="AC907" s="7"/>
      <c r="AH907" s="7"/>
      <c r="AI907" s="7"/>
      <c r="AM907" s="81"/>
      <c r="AN907" s="81"/>
      <c r="AO907" s="81"/>
    </row>
    <row r="908">
      <c r="A908" s="80"/>
      <c r="B908" s="80"/>
      <c r="C908" s="80"/>
      <c r="E908" s="7"/>
      <c r="J908" s="7"/>
      <c r="K908" s="7"/>
      <c r="P908" s="7"/>
      <c r="Q908" s="7"/>
      <c r="V908" s="7"/>
      <c r="W908" s="7"/>
      <c r="AB908" s="7"/>
      <c r="AC908" s="7"/>
      <c r="AH908" s="7"/>
      <c r="AI908" s="7"/>
      <c r="AM908" s="81"/>
      <c r="AN908" s="81"/>
      <c r="AO908" s="81"/>
    </row>
    <row r="909">
      <c r="A909" s="80"/>
      <c r="B909" s="80"/>
      <c r="C909" s="80"/>
      <c r="E909" s="7"/>
      <c r="J909" s="7"/>
      <c r="K909" s="7"/>
      <c r="P909" s="7"/>
      <c r="Q909" s="7"/>
      <c r="V909" s="7"/>
      <c r="W909" s="7"/>
      <c r="AB909" s="7"/>
      <c r="AC909" s="7"/>
      <c r="AH909" s="7"/>
      <c r="AI909" s="7"/>
      <c r="AM909" s="81"/>
      <c r="AN909" s="81"/>
      <c r="AO909" s="81"/>
    </row>
    <row r="910">
      <c r="A910" s="80"/>
      <c r="B910" s="80"/>
      <c r="C910" s="80"/>
      <c r="E910" s="7"/>
      <c r="J910" s="7"/>
      <c r="K910" s="7"/>
      <c r="P910" s="7"/>
      <c r="Q910" s="7"/>
      <c r="V910" s="7"/>
      <c r="W910" s="7"/>
      <c r="AB910" s="7"/>
      <c r="AC910" s="7"/>
      <c r="AH910" s="7"/>
      <c r="AI910" s="7"/>
      <c r="AM910" s="81"/>
      <c r="AN910" s="81"/>
      <c r="AO910" s="81"/>
    </row>
    <row r="911">
      <c r="A911" s="80"/>
      <c r="B911" s="80"/>
      <c r="C911" s="80"/>
      <c r="E911" s="7"/>
      <c r="J911" s="7"/>
      <c r="K911" s="7"/>
      <c r="P911" s="7"/>
      <c r="Q911" s="7"/>
      <c r="V911" s="7"/>
      <c r="W911" s="7"/>
      <c r="AB911" s="7"/>
      <c r="AC911" s="7"/>
      <c r="AH911" s="7"/>
      <c r="AI911" s="7"/>
      <c r="AM911" s="81"/>
      <c r="AN911" s="81"/>
      <c r="AO911" s="81"/>
    </row>
    <row r="912">
      <c r="A912" s="80"/>
      <c r="B912" s="80"/>
      <c r="C912" s="80"/>
      <c r="E912" s="7"/>
      <c r="J912" s="7"/>
      <c r="K912" s="7"/>
      <c r="P912" s="7"/>
      <c r="Q912" s="7"/>
      <c r="V912" s="7"/>
      <c r="W912" s="7"/>
      <c r="AB912" s="7"/>
      <c r="AC912" s="7"/>
      <c r="AH912" s="7"/>
      <c r="AI912" s="7"/>
      <c r="AM912" s="81"/>
      <c r="AN912" s="81"/>
      <c r="AO912" s="81"/>
    </row>
    <row r="913">
      <c r="A913" s="80"/>
      <c r="B913" s="80"/>
      <c r="C913" s="80"/>
      <c r="E913" s="7"/>
      <c r="J913" s="7"/>
      <c r="K913" s="7"/>
      <c r="P913" s="7"/>
      <c r="Q913" s="7"/>
      <c r="V913" s="7"/>
      <c r="W913" s="7"/>
      <c r="AB913" s="7"/>
      <c r="AC913" s="7"/>
      <c r="AH913" s="7"/>
      <c r="AI913" s="7"/>
      <c r="AM913" s="81"/>
      <c r="AN913" s="81"/>
      <c r="AO913" s="81"/>
    </row>
    <row r="914">
      <c r="A914" s="80"/>
      <c r="B914" s="80"/>
      <c r="C914" s="80"/>
      <c r="E914" s="7"/>
      <c r="J914" s="7"/>
      <c r="K914" s="7"/>
      <c r="P914" s="7"/>
      <c r="Q914" s="7"/>
      <c r="V914" s="7"/>
      <c r="W914" s="7"/>
      <c r="AB914" s="7"/>
      <c r="AC914" s="7"/>
      <c r="AH914" s="7"/>
      <c r="AI914" s="7"/>
      <c r="AM914" s="81"/>
      <c r="AN914" s="81"/>
      <c r="AO914" s="81"/>
    </row>
    <row r="915">
      <c r="A915" s="80"/>
      <c r="B915" s="80"/>
      <c r="C915" s="80"/>
      <c r="E915" s="7"/>
      <c r="J915" s="7"/>
      <c r="K915" s="7"/>
      <c r="P915" s="7"/>
      <c r="Q915" s="7"/>
      <c r="V915" s="7"/>
      <c r="W915" s="7"/>
      <c r="AB915" s="7"/>
      <c r="AC915" s="7"/>
      <c r="AH915" s="7"/>
      <c r="AI915" s="7"/>
      <c r="AM915" s="81"/>
      <c r="AN915" s="81"/>
      <c r="AO915" s="81"/>
    </row>
    <row r="916">
      <c r="A916" s="80"/>
      <c r="B916" s="80"/>
      <c r="C916" s="80"/>
      <c r="E916" s="7"/>
      <c r="J916" s="7"/>
      <c r="K916" s="7"/>
      <c r="P916" s="7"/>
      <c r="Q916" s="7"/>
      <c r="V916" s="7"/>
      <c r="W916" s="7"/>
      <c r="AB916" s="7"/>
      <c r="AC916" s="7"/>
      <c r="AH916" s="7"/>
      <c r="AI916" s="7"/>
      <c r="AM916" s="81"/>
      <c r="AN916" s="81"/>
      <c r="AO916" s="81"/>
    </row>
    <row r="917">
      <c r="A917" s="80"/>
      <c r="B917" s="80"/>
      <c r="C917" s="80"/>
      <c r="E917" s="7"/>
      <c r="J917" s="7"/>
      <c r="K917" s="7"/>
      <c r="P917" s="7"/>
      <c r="Q917" s="7"/>
      <c r="V917" s="7"/>
      <c r="W917" s="7"/>
      <c r="AB917" s="7"/>
      <c r="AC917" s="7"/>
      <c r="AH917" s="7"/>
      <c r="AI917" s="7"/>
      <c r="AM917" s="81"/>
      <c r="AN917" s="81"/>
      <c r="AO917" s="81"/>
    </row>
    <row r="918">
      <c r="A918" s="80"/>
      <c r="B918" s="80"/>
      <c r="C918" s="80"/>
      <c r="E918" s="7"/>
      <c r="J918" s="7"/>
      <c r="K918" s="7"/>
      <c r="P918" s="7"/>
      <c r="Q918" s="7"/>
      <c r="V918" s="7"/>
      <c r="W918" s="7"/>
      <c r="AB918" s="7"/>
      <c r="AC918" s="7"/>
      <c r="AH918" s="7"/>
      <c r="AI918" s="7"/>
      <c r="AM918" s="81"/>
      <c r="AN918" s="81"/>
      <c r="AO918" s="81"/>
    </row>
    <row r="919">
      <c r="A919" s="80"/>
      <c r="B919" s="80"/>
      <c r="C919" s="80"/>
      <c r="E919" s="7"/>
      <c r="J919" s="7"/>
      <c r="K919" s="7"/>
      <c r="P919" s="7"/>
      <c r="Q919" s="7"/>
      <c r="V919" s="7"/>
      <c r="W919" s="7"/>
      <c r="AB919" s="7"/>
      <c r="AC919" s="7"/>
      <c r="AH919" s="7"/>
      <c r="AI919" s="7"/>
      <c r="AM919" s="81"/>
      <c r="AN919" s="81"/>
      <c r="AO919" s="81"/>
    </row>
    <row r="920">
      <c r="A920" s="80"/>
      <c r="B920" s="80"/>
      <c r="C920" s="80"/>
      <c r="E920" s="7"/>
      <c r="J920" s="7"/>
      <c r="K920" s="7"/>
      <c r="P920" s="7"/>
      <c r="Q920" s="7"/>
      <c r="V920" s="7"/>
      <c r="W920" s="7"/>
      <c r="AB920" s="7"/>
      <c r="AC920" s="7"/>
      <c r="AH920" s="7"/>
      <c r="AI920" s="7"/>
      <c r="AM920" s="81"/>
      <c r="AN920" s="81"/>
      <c r="AO920" s="81"/>
    </row>
    <row r="921">
      <c r="A921" s="80"/>
      <c r="B921" s="80"/>
      <c r="C921" s="80"/>
      <c r="E921" s="7"/>
      <c r="J921" s="7"/>
      <c r="K921" s="7"/>
      <c r="P921" s="7"/>
      <c r="Q921" s="7"/>
      <c r="V921" s="7"/>
      <c r="W921" s="7"/>
      <c r="AB921" s="7"/>
      <c r="AC921" s="7"/>
      <c r="AH921" s="7"/>
      <c r="AI921" s="7"/>
      <c r="AM921" s="81"/>
      <c r="AN921" s="81"/>
      <c r="AO921" s="81"/>
    </row>
    <row r="922">
      <c r="A922" s="80"/>
      <c r="B922" s="80"/>
      <c r="C922" s="80"/>
      <c r="E922" s="7"/>
      <c r="J922" s="7"/>
      <c r="K922" s="7"/>
      <c r="P922" s="7"/>
      <c r="Q922" s="7"/>
      <c r="V922" s="7"/>
      <c r="W922" s="7"/>
      <c r="AB922" s="7"/>
      <c r="AC922" s="7"/>
      <c r="AH922" s="7"/>
      <c r="AI922" s="7"/>
      <c r="AM922" s="81"/>
      <c r="AN922" s="81"/>
      <c r="AO922" s="81"/>
    </row>
    <row r="923">
      <c r="A923" s="80"/>
      <c r="B923" s="80"/>
      <c r="C923" s="80"/>
      <c r="E923" s="7"/>
      <c r="J923" s="7"/>
      <c r="K923" s="7"/>
      <c r="P923" s="7"/>
      <c r="Q923" s="7"/>
      <c r="V923" s="7"/>
      <c r="W923" s="7"/>
      <c r="AB923" s="7"/>
      <c r="AC923" s="7"/>
      <c r="AH923" s="7"/>
      <c r="AI923" s="7"/>
      <c r="AM923" s="81"/>
      <c r="AN923" s="81"/>
      <c r="AO923" s="81"/>
    </row>
    <row r="924">
      <c r="A924" s="80"/>
      <c r="B924" s="80"/>
      <c r="C924" s="80"/>
      <c r="E924" s="7"/>
      <c r="J924" s="7"/>
      <c r="K924" s="7"/>
      <c r="P924" s="7"/>
      <c r="Q924" s="7"/>
      <c r="V924" s="7"/>
      <c r="W924" s="7"/>
      <c r="AB924" s="7"/>
      <c r="AC924" s="7"/>
      <c r="AH924" s="7"/>
      <c r="AI924" s="7"/>
      <c r="AM924" s="81"/>
      <c r="AN924" s="81"/>
      <c r="AO924" s="81"/>
    </row>
    <row r="925">
      <c r="A925" s="80"/>
      <c r="B925" s="80"/>
      <c r="C925" s="80"/>
      <c r="E925" s="7"/>
      <c r="J925" s="7"/>
      <c r="K925" s="7"/>
      <c r="P925" s="7"/>
      <c r="Q925" s="7"/>
      <c r="V925" s="7"/>
      <c r="W925" s="7"/>
      <c r="AB925" s="7"/>
      <c r="AC925" s="7"/>
      <c r="AH925" s="7"/>
      <c r="AI925" s="7"/>
      <c r="AM925" s="81"/>
      <c r="AN925" s="81"/>
      <c r="AO925" s="81"/>
    </row>
    <row r="926">
      <c r="A926" s="80"/>
      <c r="B926" s="80"/>
      <c r="C926" s="80"/>
      <c r="E926" s="7"/>
      <c r="J926" s="7"/>
      <c r="K926" s="7"/>
      <c r="P926" s="7"/>
      <c r="Q926" s="7"/>
      <c r="V926" s="7"/>
      <c r="W926" s="7"/>
      <c r="AB926" s="7"/>
      <c r="AC926" s="7"/>
      <c r="AH926" s="7"/>
      <c r="AI926" s="7"/>
      <c r="AM926" s="81"/>
      <c r="AN926" s="81"/>
      <c r="AO926" s="81"/>
    </row>
    <row r="927">
      <c r="A927" s="80"/>
      <c r="B927" s="80"/>
      <c r="C927" s="80"/>
      <c r="E927" s="7"/>
      <c r="J927" s="7"/>
      <c r="K927" s="7"/>
      <c r="P927" s="7"/>
      <c r="Q927" s="7"/>
      <c r="V927" s="7"/>
      <c r="W927" s="7"/>
      <c r="AB927" s="7"/>
      <c r="AC927" s="7"/>
      <c r="AH927" s="7"/>
      <c r="AI927" s="7"/>
      <c r="AM927" s="81"/>
      <c r="AN927" s="81"/>
      <c r="AO927" s="81"/>
    </row>
    <row r="928">
      <c r="A928" s="80"/>
      <c r="B928" s="80"/>
      <c r="C928" s="80"/>
      <c r="E928" s="7"/>
      <c r="J928" s="7"/>
      <c r="K928" s="7"/>
      <c r="P928" s="7"/>
      <c r="Q928" s="7"/>
      <c r="V928" s="7"/>
      <c r="W928" s="7"/>
      <c r="AB928" s="7"/>
      <c r="AC928" s="7"/>
      <c r="AH928" s="7"/>
      <c r="AI928" s="7"/>
      <c r="AM928" s="81"/>
      <c r="AN928" s="81"/>
      <c r="AO928" s="81"/>
    </row>
    <row r="929">
      <c r="A929" s="80"/>
      <c r="B929" s="80"/>
      <c r="C929" s="80"/>
      <c r="E929" s="7"/>
      <c r="J929" s="7"/>
      <c r="K929" s="7"/>
      <c r="P929" s="7"/>
      <c r="Q929" s="7"/>
      <c r="V929" s="7"/>
      <c r="W929" s="7"/>
      <c r="AB929" s="7"/>
      <c r="AC929" s="7"/>
      <c r="AH929" s="7"/>
      <c r="AI929" s="7"/>
      <c r="AM929" s="81"/>
      <c r="AN929" s="81"/>
      <c r="AO929" s="81"/>
    </row>
    <row r="930">
      <c r="A930" s="80"/>
      <c r="B930" s="80"/>
      <c r="C930" s="80"/>
      <c r="E930" s="7"/>
      <c r="J930" s="7"/>
      <c r="K930" s="7"/>
      <c r="P930" s="7"/>
      <c r="Q930" s="7"/>
      <c r="V930" s="7"/>
      <c r="W930" s="7"/>
      <c r="AB930" s="7"/>
      <c r="AC930" s="7"/>
      <c r="AH930" s="7"/>
      <c r="AI930" s="7"/>
      <c r="AM930" s="81"/>
      <c r="AN930" s="81"/>
      <c r="AO930" s="81"/>
    </row>
    <row r="931">
      <c r="A931" s="80"/>
      <c r="B931" s="80"/>
      <c r="C931" s="80"/>
      <c r="E931" s="7"/>
      <c r="J931" s="7"/>
      <c r="K931" s="7"/>
      <c r="P931" s="7"/>
      <c r="Q931" s="7"/>
      <c r="V931" s="7"/>
      <c r="W931" s="7"/>
      <c r="AB931" s="7"/>
      <c r="AC931" s="7"/>
      <c r="AH931" s="7"/>
      <c r="AI931" s="7"/>
      <c r="AM931" s="81"/>
      <c r="AN931" s="81"/>
      <c r="AO931" s="81"/>
    </row>
    <row r="932">
      <c r="A932" s="80"/>
      <c r="B932" s="80"/>
      <c r="C932" s="80"/>
      <c r="E932" s="7"/>
      <c r="J932" s="7"/>
      <c r="K932" s="7"/>
      <c r="P932" s="7"/>
      <c r="Q932" s="7"/>
      <c r="V932" s="7"/>
      <c r="W932" s="7"/>
      <c r="AB932" s="7"/>
      <c r="AC932" s="7"/>
      <c r="AH932" s="7"/>
      <c r="AI932" s="7"/>
      <c r="AM932" s="81"/>
      <c r="AN932" s="81"/>
      <c r="AO932" s="81"/>
    </row>
    <row r="933">
      <c r="A933" s="80"/>
      <c r="B933" s="80"/>
      <c r="C933" s="80"/>
      <c r="E933" s="7"/>
      <c r="J933" s="7"/>
      <c r="K933" s="7"/>
      <c r="P933" s="7"/>
      <c r="Q933" s="7"/>
      <c r="V933" s="7"/>
      <c r="W933" s="7"/>
      <c r="AB933" s="7"/>
      <c r="AC933" s="7"/>
      <c r="AH933" s="7"/>
      <c r="AI933" s="7"/>
      <c r="AM933" s="81"/>
      <c r="AN933" s="81"/>
      <c r="AO933" s="81"/>
    </row>
    <row r="934">
      <c r="A934" s="80"/>
      <c r="B934" s="80"/>
      <c r="C934" s="80"/>
      <c r="E934" s="7"/>
      <c r="J934" s="7"/>
      <c r="K934" s="7"/>
      <c r="P934" s="7"/>
      <c r="Q934" s="7"/>
      <c r="V934" s="7"/>
      <c r="W934" s="7"/>
      <c r="AB934" s="7"/>
      <c r="AC934" s="7"/>
      <c r="AH934" s="7"/>
      <c r="AI934" s="7"/>
      <c r="AM934" s="81"/>
      <c r="AN934" s="81"/>
      <c r="AO934" s="81"/>
    </row>
    <row r="935">
      <c r="A935" s="80"/>
      <c r="B935" s="80"/>
      <c r="C935" s="80"/>
      <c r="E935" s="7"/>
      <c r="J935" s="7"/>
      <c r="K935" s="7"/>
      <c r="P935" s="7"/>
      <c r="Q935" s="7"/>
      <c r="V935" s="7"/>
      <c r="W935" s="7"/>
      <c r="AB935" s="7"/>
      <c r="AC935" s="7"/>
      <c r="AH935" s="7"/>
      <c r="AI935" s="7"/>
      <c r="AM935" s="81"/>
      <c r="AN935" s="81"/>
      <c r="AO935" s="81"/>
    </row>
    <row r="936">
      <c r="A936" s="80"/>
      <c r="B936" s="80"/>
      <c r="C936" s="80"/>
      <c r="E936" s="7"/>
      <c r="J936" s="7"/>
      <c r="K936" s="7"/>
      <c r="P936" s="7"/>
      <c r="Q936" s="7"/>
      <c r="V936" s="7"/>
      <c r="W936" s="7"/>
      <c r="AB936" s="7"/>
      <c r="AC936" s="7"/>
      <c r="AH936" s="7"/>
      <c r="AI936" s="7"/>
      <c r="AM936" s="81"/>
      <c r="AN936" s="81"/>
      <c r="AO936" s="81"/>
    </row>
    <row r="937">
      <c r="A937" s="80"/>
      <c r="B937" s="80"/>
      <c r="C937" s="80"/>
      <c r="E937" s="7"/>
      <c r="J937" s="7"/>
      <c r="K937" s="7"/>
      <c r="P937" s="7"/>
      <c r="Q937" s="7"/>
      <c r="V937" s="7"/>
      <c r="W937" s="7"/>
      <c r="AB937" s="7"/>
      <c r="AC937" s="7"/>
      <c r="AH937" s="7"/>
      <c r="AI937" s="7"/>
      <c r="AM937" s="81"/>
      <c r="AN937" s="81"/>
      <c r="AO937" s="81"/>
    </row>
    <row r="938">
      <c r="A938" s="80"/>
      <c r="B938" s="80"/>
      <c r="C938" s="80"/>
      <c r="E938" s="7"/>
      <c r="J938" s="7"/>
      <c r="K938" s="7"/>
      <c r="P938" s="7"/>
      <c r="Q938" s="7"/>
      <c r="V938" s="7"/>
      <c r="W938" s="7"/>
      <c r="AB938" s="7"/>
      <c r="AC938" s="7"/>
      <c r="AH938" s="7"/>
      <c r="AI938" s="7"/>
      <c r="AM938" s="81"/>
      <c r="AN938" s="81"/>
      <c r="AO938" s="81"/>
    </row>
    <row r="939">
      <c r="A939" s="80"/>
      <c r="B939" s="80"/>
      <c r="C939" s="80"/>
      <c r="E939" s="7"/>
      <c r="J939" s="7"/>
      <c r="K939" s="7"/>
      <c r="P939" s="7"/>
      <c r="Q939" s="7"/>
      <c r="V939" s="7"/>
      <c r="W939" s="7"/>
      <c r="AB939" s="7"/>
      <c r="AC939" s="7"/>
      <c r="AH939" s="7"/>
      <c r="AI939" s="7"/>
      <c r="AM939" s="81"/>
      <c r="AN939" s="81"/>
      <c r="AO939" s="81"/>
    </row>
    <row r="940">
      <c r="A940" s="80"/>
      <c r="B940" s="80"/>
      <c r="C940" s="80"/>
      <c r="E940" s="7"/>
      <c r="J940" s="7"/>
      <c r="K940" s="7"/>
      <c r="P940" s="7"/>
      <c r="Q940" s="7"/>
      <c r="V940" s="7"/>
      <c r="W940" s="7"/>
      <c r="AB940" s="7"/>
      <c r="AC940" s="7"/>
      <c r="AH940" s="7"/>
      <c r="AI940" s="7"/>
      <c r="AM940" s="81"/>
      <c r="AN940" s="81"/>
      <c r="AO940" s="81"/>
    </row>
    <row r="941">
      <c r="A941" s="80"/>
      <c r="B941" s="80"/>
      <c r="C941" s="80"/>
      <c r="E941" s="7"/>
      <c r="J941" s="7"/>
      <c r="K941" s="7"/>
      <c r="P941" s="7"/>
      <c r="Q941" s="7"/>
      <c r="V941" s="7"/>
      <c r="W941" s="7"/>
      <c r="AB941" s="7"/>
      <c r="AC941" s="7"/>
      <c r="AH941" s="7"/>
      <c r="AI941" s="7"/>
      <c r="AM941" s="81"/>
      <c r="AN941" s="81"/>
      <c r="AO941" s="81"/>
    </row>
    <row r="942">
      <c r="A942" s="80"/>
      <c r="B942" s="80"/>
      <c r="C942" s="80"/>
      <c r="E942" s="7"/>
      <c r="J942" s="7"/>
      <c r="K942" s="7"/>
      <c r="P942" s="7"/>
      <c r="Q942" s="7"/>
      <c r="V942" s="7"/>
      <c r="W942" s="7"/>
      <c r="AB942" s="7"/>
      <c r="AC942" s="7"/>
      <c r="AH942" s="7"/>
      <c r="AI942" s="7"/>
      <c r="AM942" s="81"/>
      <c r="AN942" s="81"/>
      <c r="AO942" s="81"/>
    </row>
    <row r="943">
      <c r="A943" s="80"/>
      <c r="B943" s="80"/>
      <c r="C943" s="80"/>
      <c r="E943" s="7"/>
      <c r="J943" s="7"/>
      <c r="K943" s="7"/>
      <c r="P943" s="7"/>
      <c r="Q943" s="7"/>
      <c r="V943" s="7"/>
      <c r="W943" s="7"/>
      <c r="AB943" s="7"/>
      <c r="AC943" s="7"/>
      <c r="AH943" s="7"/>
      <c r="AI943" s="7"/>
      <c r="AM943" s="81"/>
      <c r="AN943" s="81"/>
      <c r="AO943" s="81"/>
    </row>
    <row r="944">
      <c r="A944" s="80"/>
      <c r="B944" s="80"/>
      <c r="C944" s="80"/>
      <c r="E944" s="7"/>
      <c r="J944" s="7"/>
      <c r="K944" s="7"/>
      <c r="P944" s="7"/>
      <c r="Q944" s="7"/>
      <c r="V944" s="7"/>
      <c r="W944" s="7"/>
      <c r="AB944" s="7"/>
      <c r="AC944" s="7"/>
      <c r="AH944" s="7"/>
      <c r="AI944" s="7"/>
      <c r="AM944" s="81"/>
      <c r="AN944" s="81"/>
      <c r="AO944" s="81"/>
    </row>
    <row r="945">
      <c r="A945" s="80"/>
      <c r="B945" s="80"/>
      <c r="C945" s="80"/>
      <c r="E945" s="7"/>
      <c r="J945" s="7"/>
      <c r="K945" s="7"/>
      <c r="P945" s="7"/>
      <c r="Q945" s="7"/>
      <c r="V945" s="7"/>
      <c r="W945" s="7"/>
      <c r="AB945" s="7"/>
      <c r="AC945" s="7"/>
      <c r="AH945" s="7"/>
      <c r="AI945" s="7"/>
      <c r="AM945" s="81"/>
      <c r="AN945" s="81"/>
      <c r="AO945" s="81"/>
    </row>
    <row r="946">
      <c r="A946" s="80"/>
      <c r="B946" s="80"/>
      <c r="C946" s="80"/>
      <c r="E946" s="7"/>
      <c r="J946" s="7"/>
      <c r="K946" s="7"/>
      <c r="P946" s="7"/>
      <c r="Q946" s="7"/>
      <c r="V946" s="7"/>
      <c r="W946" s="7"/>
      <c r="AB946" s="7"/>
      <c r="AC946" s="7"/>
      <c r="AH946" s="7"/>
      <c r="AI946" s="7"/>
      <c r="AM946" s="81"/>
      <c r="AN946" s="81"/>
      <c r="AO946" s="81"/>
    </row>
    <row r="947">
      <c r="A947" s="80"/>
      <c r="B947" s="80"/>
      <c r="C947" s="80"/>
      <c r="E947" s="7"/>
      <c r="J947" s="7"/>
      <c r="K947" s="7"/>
      <c r="P947" s="7"/>
      <c r="Q947" s="7"/>
      <c r="V947" s="7"/>
      <c r="W947" s="7"/>
      <c r="AB947" s="7"/>
      <c r="AC947" s="7"/>
      <c r="AH947" s="7"/>
      <c r="AI947" s="7"/>
      <c r="AM947" s="81"/>
      <c r="AN947" s="81"/>
      <c r="AO947" s="81"/>
    </row>
    <row r="948">
      <c r="A948" s="80"/>
      <c r="B948" s="80"/>
      <c r="C948" s="80"/>
      <c r="E948" s="7"/>
      <c r="J948" s="7"/>
      <c r="K948" s="7"/>
      <c r="P948" s="7"/>
      <c r="Q948" s="7"/>
      <c r="V948" s="7"/>
      <c r="W948" s="7"/>
      <c r="AB948" s="7"/>
      <c r="AC948" s="7"/>
      <c r="AH948" s="7"/>
      <c r="AI948" s="7"/>
      <c r="AM948" s="81"/>
      <c r="AN948" s="81"/>
      <c r="AO948" s="81"/>
    </row>
    <row r="949">
      <c r="A949" s="80"/>
      <c r="B949" s="80"/>
      <c r="C949" s="80"/>
      <c r="E949" s="7"/>
      <c r="J949" s="7"/>
      <c r="K949" s="7"/>
      <c r="P949" s="7"/>
      <c r="Q949" s="7"/>
      <c r="V949" s="7"/>
      <c r="W949" s="7"/>
      <c r="AB949" s="7"/>
      <c r="AC949" s="7"/>
      <c r="AH949" s="7"/>
      <c r="AI949" s="7"/>
      <c r="AM949" s="81"/>
      <c r="AN949" s="81"/>
      <c r="AO949" s="81"/>
    </row>
    <row r="950">
      <c r="A950" s="80"/>
      <c r="B950" s="80"/>
      <c r="C950" s="80"/>
      <c r="E950" s="7"/>
      <c r="J950" s="7"/>
      <c r="K950" s="7"/>
      <c r="P950" s="7"/>
      <c r="Q950" s="7"/>
      <c r="V950" s="7"/>
      <c r="W950" s="7"/>
      <c r="AB950" s="7"/>
      <c r="AC950" s="7"/>
      <c r="AH950" s="7"/>
      <c r="AI950" s="7"/>
      <c r="AM950" s="81"/>
      <c r="AN950" s="81"/>
      <c r="AO950" s="81"/>
    </row>
    <row r="951">
      <c r="A951" s="80"/>
      <c r="B951" s="80"/>
      <c r="C951" s="80"/>
      <c r="E951" s="7"/>
      <c r="J951" s="7"/>
      <c r="K951" s="7"/>
      <c r="P951" s="7"/>
      <c r="Q951" s="7"/>
      <c r="V951" s="7"/>
      <c r="W951" s="7"/>
      <c r="AB951" s="7"/>
      <c r="AC951" s="7"/>
      <c r="AH951" s="7"/>
      <c r="AI951" s="7"/>
      <c r="AM951" s="81"/>
      <c r="AN951" s="81"/>
      <c r="AO951" s="81"/>
    </row>
    <row r="952">
      <c r="A952" s="80"/>
      <c r="B952" s="80"/>
      <c r="C952" s="80"/>
      <c r="E952" s="7"/>
      <c r="J952" s="7"/>
      <c r="K952" s="7"/>
      <c r="P952" s="7"/>
      <c r="Q952" s="7"/>
      <c r="V952" s="7"/>
      <c r="W952" s="7"/>
      <c r="AB952" s="7"/>
      <c r="AC952" s="7"/>
      <c r="AH952" s="7"/>
      <c r="AI952" s="7"/>
      <c r="AM952" s="81"/>
      <c r="AN952" s="81"/>
      <c r="AO952" s="81"/>
    </row>
    <row r="953">
      <c r="A953" s="80"/>
      <c r="B953" s="80"/>
      <c r="C953" s="80"/>
      <c r="E953" s="7"/>
      <c r="J953" s="7"/>
      <c r="K953" s="7"/>
      <c r="P953" s="7"/>
      <c r="Q953" s="7"/>
      <c r="V953" s="7"/>
      <c r="W953" s="7"/>
      <c r="AB953" s="7"/>
      <c r="AC953" s="7"/>
      <c r="AH953" s="7"/>
      <c r="AI953" s="7"/>
      <c r="AM953" s="81"/>
      <c r="AN953" s="81"/>
      <c r="AO953" s="81"/>
    </row>
    <row r="954">
      <c r="A954" s="80"/>
      <c r="B954" s="80"/>
      <c r="C954" s="80"/>
      <c r="E954" s="7"/>
      <c r="J954" s="7"/>
      <c r="K954" s="7"/>
      <c r="P954" s="7"/>
      <c r="Q954" s="7"/>
      <c r="V954" s="7"/>
      <c r="W954" s="7"/>
      <c r="AB954" s="7"/>
      <c r="AC954" s="7"/>
      <c r="AH954" s="7"/>
      <c r="AI954" s="7"/>
      <c r="AM954" s="81"/>
      <c r="AN954" s="81"/>
      <c r="AO954" s="81"/>
    </row>
    <row r="955">
      <c r="A955" s="80"/>
      <c r="B955" s="80"/>
      <c r="C955" s="80"/>
      <c r="E955" s="7"/>
      <c r="J955" s="7"/>
      <c r="K955" s="7"/>
      <c r="P955" s="7"/>
      <c r="Q955" s="7"/>
      <c r="V955" s="7"/>
      <c r="W955" s="7"/>
      <c r="AB955" s="7"/>
      <c r="AC955" s="7"/>
      <c r="AH955" s="7"/>
      <c r="AI955" s="7"/>
      <c r="AM955" s="81"/>
      <c r="AN955" s="81"/>
      <c r="AO955" s="81"/>
    </row>
    <row r="956">
      <c r="A956" s="80"/>
      <c r="B956" s="80"/>
      <c r="C956" s="80"/>
      <c r="E956" s="7"/>
      <c r="J956" s="7"/>
      <c r="K956" s="7"/>
      <c r="P956" s="7"/>
      <c r="Q956" s="7"/>
      <c r="V956" s="7"/>
      <c r="W956" s="7"/>
      <c r="AB956" s="7"/>
      <c r="AC956" s="7"/>
      <c r="AH956" s="7"/>
      <c r="AI956" s="7"/>
      <c r="AM956" s="81"/>
      <c r="AN956" s="81"/>
      <c r="AO956" s="81"/>
    </row>
    <row r="957">
      <c r="A957" s="80"/>
      <c r="B957" s="80"/>
      <c r="C957" s="80"/>
      <c r="E957" s="7"/>
      <c r="J957" s="7"/>
      <c r="K957" s="7"/>
      <c r="P957" s="7"/>
      <c r="Q957" s="7"/>
      <c r="V957" s="7"/>
      <c r="W957" s="7"/>
      <c r="AB957" s="7"/>
      <c r="AC957" s="7"/>
      <c r="AH957" s="7"/>
      <c r="AI957" s="7"/>
      <c r="AM957" s="81"/>
      <c r="AN957" s="81"/>
      <c r="AO957" s="81"/>
    </row>
    <row r="958">
      <c r="A958" s="80"/>
      <c r="B958" s="80"/>
      <c r="C958" s="80"/>
      <c r="E958" s="7"/>
      <c r="J958" s="7"/>
      <c r="K958" s="7"/>
      <c r="P958" s="7"/>
      <c r="Q958" s="7"/>
      <c r="V958" s="7"/>
      <c r="W958" s="7"/>
      <c r="AB958" s="7"/>
      <c r="AC958" s="7"/>
      <c r="AH958" s="7"/>
      <c r="AI958" s="7"/>
      <c r="AM958" s="81"/>
      <c r="AN958" s="81"/>
      <c r="AO958" s="81"/>
    </row>
    <row r="959">
      <c r="A959" s="80"/>
      <c r="B959" s="80"/>
      <c r="C959" s="80"/>
      <c r="E959" s="7"/>
      <c r="J959" s="7"/>
      <c r="K959" s="7"/>
      <c r="P959" s="7"/>
      <c r="Q959" s="7"/>
      <c r="V959" s="7"/>
      <c r="W959" s="7"/>
      <c r="AB959" s="7"/>
      <c r="AC959" s="7"/>
      <c r="AH959" s="7"/>
      <c r="AI959" s="7"/>
      <c r="AM959" s="81"/>
      <c r="AN959" s="81"/>
      <c r="AO959" s="81"/>
    </row>
    <row r="960">
      <c r="A960" s="80"/>
      <c r="B960" s="80"/>
      <c r="C960" s="80"/>
      <c r="E960" s="7"/>
      <c r="J960" s="7"/>
      <c r="K960" s="7"/>
      <c r="P960" s="7"/>
      <c r="Q960" s="7"/>
      <c r="V960" s="7"/>
      <c r="W960" s="7"/>
      <c r="AB960" s="7"/>
      <c r="AC960" s="7"/>
      <c r="AH960" s="7"/>
      <c r="AI960" s="7"/>
      <c r="AM960" s="81"/>
      <c r="AN960" s="81"/>
      <c r="AO960" s="81"/>
    </row>
    <row r="961">
      <c r="A961" s="80"/>
      <c r="B961" s="80"/>
      <c r="C961" s="80"/>
      <c r="E961" s="7"/>
      <c r="J961" s="7"/>
      <c r="K961" s="7"/>
      <c r="P961" s="7"/>
      <c r="Q961" s="7"/>
      <c r="V961" s="7"/>
      <c r="W961" s="7"/>
      <c r="AB961" s="7"/>
      <c r="AC961" s="7"/>
      <c r="AH961" s="7"/>
      <c r="AI961" s="7"/>
      <c r="AM961" s="81"/>
      <c r="AN961" s="81"/>
      <c r="AO961" s="81"/>
    </row>
    <row r="962">
      <c r="A962" s="80"/>
      <c r="B962" s="80"/>
      <c r="C962" s="80"/>
      <c r="E962" s="7"/>
      <c r="J962" s="7"/>
      <c r="K962" s="7"/>
      <c r="P962" s="7"/>
      <c r="Q962" s="7"/>
      <c r="V962" s="7"/>
      <c r="W962" s="7"/>
      <c r="AB962" s="7"/>
      <c r="AC962" s="7"/>
      <c r="AH962" s="7"/>
      <c r="AI962" s="7"/>
      <c r="AM962" s="81"/>
      <c r="AN962" s="81"/>
      <c r="AO962" s="81"/>
    </row>
    <row r="963">
      <c r="A963" s="80"/>
      <c r="B963" s="80"/>
      <c r="C963" s="80"/>
      <c r="E963" s="7"/>
      <c r="J963" s="7"/>
      <c r="K963" s="7"/>
      <c r="P963" s="7"/>
      <c r="Q963" s="7"/>
      <c r="V963" s="7"/>
      <c r="W963" s="7"/>
      <c r="AB963" s="7"/>
      <c r="AC963" s="7"/>
      <c r="AH963" s="7"/>
      <c r="AI963" s="7"/>
      <c r="AM963" s="81"/>
      <c r="AN963" s="81"/>
      <c r="AO963" s="81"/>
    </row>
    <row r="964">
      <c r="A964" s="80"/>
      <c r="B964" s="80"/>
      <c r="C964" s="80"/>
      <c r="E964" s="7"/>
      <c r="J964" s="7"/>
      <c r="K964" s="7"/>
      <c r="P964" s="7"/>
      <c r="Q964" s="7"/>
      <c r="V964" s="7"/>
      <c r="W964" s="7"/>
      <c r="AB964" s="7"/>
      <c r="AC964" s="7"/>
      <c r="AH964" s="7"/>
      <c r="AI964" s="7"/>
      <c r="AM964" s="81"/>
      <c r="AN964" s="81"/>
      <c r="AO964" s="81"/>
    </row>
    <row r="965">
      <c r="A965" s="80"/>
      <c r="B965" s="80"/>
      <c r="C965" s="80"/>
      <c r="E965" s="7"/>
      <c r="J965" s="7"/>
      <c r="K965" s="7"/>
      <c r="P965" s="7"/>
      <c r="Q965" s="7"/>
      <c r="V965" s="7"/>
      <c r="W965" s="7"/>
      <c r="AB965" s="7"/>
      <c r="AC965" s="7"/>
      <c r="AH965" s="7"/>
      <c r="AI965" s="7"/>
      <c r="AM965" s="81"/>
      <c r="AN965" s="81"/>
      <c r="AO965" s="81"/>
    </row>
    <row r="966">
      <c r="A966" s="80"/>
      <c r="B966" s="80"/>
      <c r="C966" s="80"/>
      <c r="E966" s="7"/>
      <c r="J966" s="7"/>
      <c r="K966" s="7"/>
      <c r="P966" s="7"/>
      <c r="Q966" s="7"/>
      <c r="V966" s="7"/>
      <c r="W966" s="7"/>
      <c r="AB966" s="7"/>
      <c r="AC966" s="7"/>
      <c r="AH966" s="7"/>
      <c r="AI966" s="7"/>
      <c r="AM966" s="81"/>
      <c r="AN966" s="81"/>
      <c r="AO966" s="81"/>
    </row>
    <row r="967">
      <c r="A967" s="80"/>
      <c r="B967" s="80"/>
      <c r="C967" s="80"/>
      <c r="E967" s="7"/>
      <c r="J967" s="7"/>
      <c r="K967" s="7"/>
      <c r="P967" s="7"/>
      <c r="Q967" s="7"/>
      <c r="V967" s="7"/>
      <c r="W967" s="7"/>
      <c r="AB967" s="7"/>
      <c r="AC967" s="7"/>
      <c r="AH967" s="7"/>
      <c r="AI967" s="7"/>
      <c r="AM967" s="81"/>
      <c r="AN967" s="81"/>
      <c r="AO967" s="81"/>
    </row>
    <row r="968">
      <c r="A968" s="80"/>
      <c r="B968" s="80"/>
      <c r="C968" s="80"/>
      <c r="E968" s="7"/>
      <c r="J968" s="7"/>
      <c r="K968" s="7"/>
      <c r="P968" s="7"/>
      <c r="Q968" s="7"/>
      <c r="V968" s="7"/>
      <c r="W968" s="7"/>
      <c r="AB968" s="7"/>
      <c r="AC968" s="7"/>
      <c r="AH968" s="7"/>
      <c r="AI968" s="7"/>
      <c r="AM968" s="81"/>
      <c r="AN968" s="81"/>
      <c r="AO968" s="81"/>
    </row>
    <row r="969">
      <c r="A969" s="80"/>
      <c r="B969" s="80"/>
      <c r="C969" s="80"/>
      <c r="E969" s="7"/>
      <c r="J969" s="7"/>
      <c r="K969" s="7"/>
      <c r="P969" s="7"/>
      <c r="Q969" s="7"/>
      <c r="V969" s="7"/>
      <c r="W969" s="7"/>
      <c r="AB969" s="7"/>
      <c r="AC969" s="7"/>
      <c r="AH969" s="7"/>
      <c r="AI969" s="7"/>
      <c r="AM969" s="81"/>
      <c r="AN969" s="81"/>
      <c r="AO969" s="81"/>
    </row>
    <row r="970">
      <c r="A970" s="80"/>
      <c r="B970" s="80"/>
      <c r="C970" s="80"/>
      <c r="E970" s="7"/>
      <c r="J970" s="7"/>
      <c r="K970" s="7"/>
      <c r="P970" s="7"/>
      <c r="Q970" s="7"/>
      <c r="V970" s="7"/>
      <c r="W970" s="7"/>
      <c r="AB970" s="7"/>
      <c r="AC970" s="7"/>
      <c r="AH970" s="7"/>
      <c r="AI970" s="7"/>
      <c r="AM970" s="81"/>
      <c r="AN970" s="81"/>
      <c r="AO970" s="81"/>
    </row>
    <row r="971">
      <c r="A971" s="80"/>
      <c r="B971" s="80"/>
      <c r="C971" s="80"/>
      <c r="E971" s="7"/>
      <c r="J971" s="7"/>
      <c r="K971" s="7"/>
      <c r="P971" s="7"/>
      <c r="Q971" s="7"/>
      <c r="V971" s="7"/>
      <c r="W971" s="7"/>
      <c r="AB971" s="7"/>
      <c r="AC971" s="7"/>
      <c r="AH971" s="7"/>
      <c r="AI971" s="7"/>
      <c r="AM971" s="81"/>
      <c r="AN971" s="81"/>
      <c r="AO971" s="81"/>
    </row>
    <row r="972">
      <c r="A972" s="80"/>
      <c r="B972" s="80"/>
      <c r="C972" s="80"/>
      <c r="E972" s="7"/>
      <c r="J972" s="7"/>
      <c r="K972" s="7"/>
      <c r="P972" s="7"/>
      <c r="Q972" s="7"/>
      <c r="V972" s="7"/>
      <c r="W972" s="7"/>
      <c r="AB972" s="7"/>
      <c r="AC972" s="7"/>
      <c r="AH972" s="7"/>
      <c r="AI972" s="7"/>
      <c r="AM972" s="81"/>
      <c r="AN972" s="81"/>
      <c r="AO972" s="81"/>
    </row>
    <row r="973">
      <c r="A973" s="80"/>
      <c r="B973" s="80"/>
      <c r="C973" s="80"/>
      <c r="E973" s="7"/>
      <c r="J973" s="7"/>
      <c r="K973" s="7"/>
      <c r="P973" s="7"/>
      <c r="Q973" s="7"/>
      <c r="V973" s="7"/>
      <c r="W973" s="7"/>
      <c r="AB973" s="7"/>
      <c r="AC973" s="7"/>
      <c r="AH973" s="7"/>
      <c r="AI973" s="7"/>
      <c r="AM973" s="81"/>
      <c r="AN973" s="81"/>
      <c r="AO973" s="81"/>
    </row>
    <row r="974">
      <c r="A974" s="80"/>
      <c r="B974" s="80"/>
      <c r="C974" s="80"/>
      <c r="E974" s="7"/>
      <c r="J974" s="7"/>
      <c r="K974" s="7"/>
      <c r="P974" s="7"/>
      <c r="Q974" s="7"/>
      <c r="V974" s="7"/>
      <c r="W974" s="7"/>
      <c r="AB974" s="7"/>
      <c r="AC974" s="7"/>
      <c r="AH974" s="7"/>
      <c r="AI974" s="7"/>
      <c r="AM974" s="81"/>
      <c r="AN974" s="81"/>
      <c r="AO974" s="81"/>
    </row>
    <row r="975">
      <c r="A975" s="80"/>
      <c r="B975" s="80"/>
      <c r="C975" s="80"/>
      <c r="E975" s="7"/>
      <c r="J975" s="7"/>
      <c r="K975" s="7"/>
      <c r="P975" s="7"/>
      <c r="Q975" s="7"/>
      <c r="V975" s="7"/>
      <c r="W975" s="7"/>
      <c r="AB975" s="7"/>
      <c r="AC975" s="7"/>
      <c r="AH975" s="7"/>
      <c r="AI975" s="7"/>
      <c r="AM975" s="81"/>
      <c r="AN975" s="81"/>
      <c r="AO975" s="81"/>
    </row>
    <row r="976">
      <c r="A976" s="80"/>
      <c r="B976" s="80"/>
      <c r="C976" s="80"/>
      <c r="E976" s="7"/>
      <c r="J976" s="7"/>
      <c r="K976" s="7"/>
      <c r="P976" s="7"/>
      <c r="Q976" s="7"/>
      <c r="V976" s="7"/>
      <c r="W976" s="7"/>
      <c r="AB976" s="7"/>
      <c r="AC976" s="7"/>
      <c r="AH976" s="7"/>
      <c r="AI976" s="7"/>
      <c r="AM976" s="81"/>
      <c r="AN976" s="81"/>
      <c r="AO976" s="81"/>
    </row>
    <row r="977">
      <c r="A977" s="80"/>
      <c r="B977" s="80"/>
      <c r="C977" s="80"/>
      <c r="E977" s="7"/>
      <c r="J977" s="7"/>
      <c r="K977" s="7"/>
      <c r="P977" s="7"/>
      <c r="Q977" s="7"/>
      <c r="V977" s="7"/>
      <c r="W977" s="7"/>
      <c r="AB977" s="7"/>
      <c r="AC977" s="7"/>
      <c r="AH977" s="7"/>
      <c r="AI977" s="7"/>
      <c r="AM977" s="81"/>
      <c r="AN977" s="81"/>
      <c r="AO977" s="81"/>
    </row>
    <row r="978">
      <c r="A978" s="80"/>
      <c r="B978" s="80"/>
      <c r="C978" s="80"/>
      <c r="E978" s="7"/>
      <c r="J978" s="7"/>
      <c r="K978" s="7"/>
      <c r="P978" s="7"/>
      <c r="Q978" s="7"/>
      <c r="V978" s="7"/>
      <c r="W978" s="7"/>
      <c r="AB978" s="7"/>
      <c r="AC978" s="7"/>
      <c r="AH978" s="7"/>
      <c r="AI978" s="7"/>
      <c r="AM978" s="81"/>
      <c r="AN978" s="81"/>
      <c r="AO978" s="81"/>
    </row>
    <row r="979">
      <c r="A979" s="80"/>
      <c r="B979" s="80"/>
      <c r="C979" s="80"/>
      <c r="E979" s="7"/>
      <c r="J979" s="7"/>
      <c r="K979" s="7"/>
      <c r="P979" s="7"/>
      <c r="Q979" s="7"/>
      <c r="V979" s="7"/>
      <c r="W979" s="7"/>
      <c r="AB979" s="7"/>
      <c r="AC979" s="7"/>
      <c r="AH979" s="7"/>
      <c r="AI979" s="7"/>
      <c r="AM979" s="81"/>
      <c r="AN979" s="81"/>
      <c r="AO979" s="81"/>
    </row>
    <row r="980">
      <c r="A980" s="80"/>
      <c r="B980" s="80"/>
      <c r="C980" s="80"/>
      <c r="E980" s="7"/>
      <c r="J980" s="7"/>
      <c r="K980" s="7"/>
      <c r="P980" s="7"/>
      <c r="Q980" s="7"/>
      <c r="V980" s="7"/>
      <c r="W980" s="7"/>
      <c r="AB980" s="7"/>
      <c r="AC980" s="7"/>
      <c r="AH980" s="7"/>
      <c r="AI980" s="7"/>
      <c r="AM980" s="81"/>
      <c r="AN980" s="81"/>
      <c r="AO980" s="81"/>
    </row>
    <row r="981">
      <c r="A981" s="80"/>
      <c r="B981" s="80"/>
      <c r="C981" s="80"/>
      <c r="E981" s="7"/>
      <c r="J981" s="7"/>
      <c r="K981" s="7"/>
      <c r="P981" s="7"/>
      <c r="Q981" s="7"/>
      <c r="V981" s="7"/>
      <c r="W981" s="7"/>
      <c r="AB981" s="7"/>
      <c r="AC981" s="7"/>
      <c r="AH981" s="7"/>
      <c r="AI981" s="7"/>
      <c r="AM981" s="81"/>
      <c r="AN981" s="81"/>
      <c r="AO981" s="81"/>
    </row>
    <row r="982">
      <c r="A982" s="80"/>
      <c r="B982" s="80"/>
      <c r="C982" s="80"/>
      <c r="E982" s="7"/>
      <c r="J982" s="7"/>
      <c r="K982" s="7"/>
      <c r="P982" s="7"/>
      <c r="Q982" s="7"/>
      <c r="V982" s="7"/>
      <c r="W982" s="7"/>
      <c r="AB982" s="7"/>
      <c r="AC982" s="7"/>
      <c r="AH982" s="7"/>
      <c r="AI982" s="7"/>
      <c r="AM982" s="81"/>
      <c r="AN982" s="81"/>
      <c r="AO982" s="81"/>
    </row>
    <row r="983">
      <c r="A983" s="80"/>
      <c r="B983" s="80"/>
      <c r="C983" s="80"/>
      <c r="E983" s="7"/>
      <c r="J983" s="7"/>
      <c r="K983" s="7"/>
      <c r="P983" s="7"/>
      <c r="Q983" s="7"/>
      <c r="V983" s="7"/>
      <c r="W983" s="7"/>
      <c r="AB983" s="7"/>
      <c r="AC983" s="7"/>
      <c r="AH983" s="7"/>
      <c r="AI983" s="7"/>
      <c r="AM983" s="81"/>
      <c r="AN983" s="81"/>
      <c r="AO983" s="81"/>
    </row>
    <row r="984">
      <c r="A984" s="80"/>
      <c r="B984" s="80"/>
      <c r="C984" s="80"/>
      <c r="E984" s="7"/>
      <c r="J984" s="7"/>
      <c r="K984" s="7"/>
      <c r="P984" s="7"/>
      <c r="Q984" s="7"/>
      <c r="V984" s="7"/>
      <c r="W984" s="7"/>
      <c r="AB984" s="7"/>
      <c r="AC984" s="7"/>
      <c r="AH984" s="7"/>
      <c r="AI984" s="7"/>
      <c r="AM984" s="81"/>
      <c r="AN984" s="81"/>
      <c r="AO984" s="81"/>
    </row>
    <row r="985">
      <c r="A985" s="80"/>
      <c r="B985" s="80"/>
      <c r="C985" s="80"/>
      <c r="E985" s="7"/>
      <c r="J985" s="7"/>
      <c r="K985" s="7"/>
      <c r="P985" s="7"/>
      <c r="Q985" s="7"/>
      <c r="V985" s="7"/>
      <c r="W985" s="7"/>
      <c r="AB985" s="7"/>
      <c r="AC985" s="7"/>
      <c r="AH985" s="7"/>
      <c r="AI985" s="7"/>
      <c r="AM985" s="81"/>
      <c r="AN985" s="81"/>
      <c r="AO985" s="81"/>
    </row>
    <row r="986">
      <c r="A986" s="80"/>
      <c r="B986" s="80"/>
      <c r="C986" s="80"/>
      <c r="E986" s="7"/>
      <c r="J986" s="7"/>
      <c r="K986" s="7"/>
      <c r="P986" s="7"/>
      <c r="Q986" s="7"/>
      <c r="V986" s="7"/>
      <c r="W986" s="7"/>
      <c r="AB986" s="7"/>
      <c r="AC986" s="7"/>
      <c r="AH986" s="7"/>
      <c r="AI986" s="7"/>
      <c r="AM986" s="81"/>
      <c r="AN986" s="81"/>
      <c r="AO986" s="81"/>
    </row>
    <row r="987">
      <c r="A987" s="80"/>
      <c r="B987" s="80"/>
      <c r="C987" s="80"/>
      <c r="E987" s="7"/>
      <c r="J987" s="7"/>
      <c r="K987" s="7"/>
      <c r="P987" s="7"/>
      <c r="Q987" s="7"/>
      <c r="V987" s="7"/>
      <c r="W987" s="7"/>
      <c r="AB987" s="7"/>
      <c r="AC987" s="7"/>
      <c r="AH987" s="7"/>
      <c r="AI987" s="7"/>
      <c r="AM987" s="81"/>
      <c r="AN987" s="81"/>
      <c r="AO987" s="81"/>
    </row>
    <row r="988">
      <c r="A988" s="80"/>
      <c r="B988" s="80"/>
      <c r="C988" s="80"/>
      <c r="E988" s="7"/>
      <c r="J988" s="7"/>
      <c r="K988" s="7"/>
      <c r="P988" s="7"/>
      <c r="Q988" s="7"/>
      <c r="V988" s="7"/>
      <c r="W988" s="7"/>
      <c r="AB988" s="7"/>
      <c r="AC988" s="7"/>
      <c r="AH988" s="7"/>
      <c r="AI988" s="7"/>
      <c r="AM988" s="81"/>
      <c r="AN988" s="81"/>
      <c r="AO988" s="81"/>
    </row>
    <row r="989">
      <c r="A989" s="80"/>
      <c r="B989" s="80"/>
      <c r="C989" s="80"/>
      <c r="E989" s="7"/>
      <c r="J989" s="7"/>
      <c r="K989" s="7"/>
      <c r="P989" s="7"/>
      <c r="Q989" s="7"/>
      <c r="V989" s="7"/>
      <c r="W989" s="7"/>
      <c r="AB989" s="7"/>
      <c r="AC989" s="7"/>
      <c r="AH989" s="7"/>
      <c r="AI989" s="7"/>
      <c r="AM989" s="81"/>
      <c r="AN989" s="81"/>
      <c r="AO989" s="81"/>
    </row>
    <row r="990">
      <c r="A990" s="80"/>
      <c r="B990" s="80"/>
      <c r="C990" s="80"/>
      <c r="E990" s="7"/>
      <c r="J990" s="7"/>
      <c r="K990" s="7"/>
      <c r="P990" s="7"/>
      <c r="Q990" s="7"/>
      <c r="V990" s="7"/>
      <c r="W990" s="7"/>
      <c r="AB990" s="7"/>
      <c r="AC990" s="7"/>
      <c r="AH990" s="7"/>
      <c r="AI990" s="7"/>
      <c r="AM990" s="81"/>
      <c r="AN990" s="81"/>
      <c r="AO990" s="81"/>
    </row>
    <row r="991">
      <c r="A991" s="80"/>
      <c r="B991" s="80"/>
      <c r="C991" s="80"/>
      <c r="E991" s="7"/>
      <c r="J991" s="7"/>
      <c r="K991" s="7"/>
      <c r="P991" s="7"/>
      <c r="Q991" s="7"/>
      <c r="V991" s="7"/>
      <c r="W991" s="7"/>
      <c r="AB991" s="7"/>
      <c r="AC991" s="7"/>
      <c r="AH991" s="7"/>
      <c r="AI991" s="7"/>
      <c r="AM991" s="81"/>
      <c r="AN991" s="81"/>
      <c r="AO991" s="81"/>
    </row>
    <row r="992">
      <c r="A992" s="80"/>
      <c r="B992" s="80"/>
      <c r="C992" s="80"/>
      <c r="E992" s="7"/>
      <c r="J992" s="7"/>
      <c r="K992" s="7"/>
      <c r="P992" s="7"/>
      <c r="Q992" s="7"/>
      <c r="V992" s="7"/>
      <c r="W992" s="7"/>
      <c r="AB992" s="7"/>
      <c r="AC992" s="7"/>
      <c r="AH992" s="7"/>
      <c r="AI992" s="7"/>
      <c r="AM992" s="81"/>
      <c r="AN992" s="81"/>
      <c r="AO992" s="81"/>
    </row>
    <row r="993">
      <c r="A993" s="80"/>
      <c r="B993" s="80"/>
      <c r="C993" s="80"/>
      <c r="E993" s="7"/>
      <c r="J993" s="7"/>
      <c r="K993" s="7"/>
      <c r="P993" s="7"/>
      <c r="Q993" s="7"/>
      <c r="V993" s="7"/>
      <c r="W993" s="7"/>
      <c r="AB993" s="7"/>
      <c r="AC993" s="7"/>
      <c r="AH993" s="7"/>
      <c r="AI993" s="7"/>
      <c r="AM993" s="81"/>
      <c r="AN993" s="81"/>
      <c r="AO993" s="81"/>
    </row>
    <row r="994">
      <c r="A994" s="80"/>
      <c r="B994" s="80"/>
      <c r="C994" s="80"/>
      <c r="E994" s="7"/>
      <c r="J994" s="7"/>
      <c r="K994" s="7"/>
      <c r="P994" s="7"/>
      <c r="Q994" s="7"/>
      <c r="V994" s="7"/>
      <c r="W994" s="7"/>
      <c r="AB994" s="7"/>
      <c r="AC994" s="7"/>
      <c r="AH994" s="7"/>
      <c r="AI994" s="7"/>
      <c r="AM994" s="81"/>
      <c r="AN994" s="81"/>
      <c r="AO994" s="81"/>
    </row>
    <row r="995">
      <c r="A995" s="80"/>
      <c r="B995" s="80"/>
      <c r="C995" s="80"/>
      <c r="E995" s="7"/>
      <c r="J995" s="7"/>
      <c r="K995" s="7"/>
      <c r="P995" s="7"/>
      <c r="Q995" s="7"/>
      <c r="V995" s="7"/>
      <c r="W995" s="7"/>
      <c r="AB995" s="7"/>
      <c r="AC995" s="7"/>
      <c r="AH995" s="7"/>
      <c r="AI995" s="7"/>
      <c r="AM995" s="81"/>
      <c r="AN995" s="81"/>
      <c r="AO995" s="81"/>
    </row>
    <row r="996">
      <c r="A996" s="80"/>
      <c r="B996" s="80"/>
      <c r="C996" s="80"/>
      <c r="E996" s="7"/>
      <c r="J996" s="7"/>
      <c r="K996" s="7"/>
      <c r="P996" s="7"/>
      <c r="Q996" s="7"/>
      <c r="V996" s="7"/>
      <c r="W996" s="7"/>
      <c r="AB996" s="7"/>
      <c r="AC996" s="7"/>
      <c r="AH996" s="7"/>
      <c r="AI996" s="7"/>
      <c r="AM996" s="81"/>
      <c r="AN996" s="81"/>
      <c r="AO996" s="81"/>
    </row>
    <row r="997">
      <c r="A997" s="80"/>
      <c r="B997" s="80"/>
      <c r="C997" s="80"/>
      <c r="E997" s="7"/>
      <c r="J997" s="7"/>
      <c r="K997" s="7"/>
      <c r="P997" s="7"/>
      <c r="Q997" s="7"/>
      <c r="V997" s="7"/>
      <c r="W997" s="7"/>
      <c r="AB997" s="7"/>
      <c r="AC997" s="7"/>
      <c r="AH997" s="7"/>
      <c r="AI997" s="7"/>
      <c r="AM997" s="81"/>
      <c r="AN997" s="81"/>
      <c r="AO997" s="81"/>
    </row>
    <row r="998">
      <c r="A998" s="80"/>
      <c r="B998" s="80"/>
      <c r="C998" s="80"/>
      <c r="E998" s="7"/>
      <c r="J998" s="7"/>
      <c r="K998" s="7"/>
      <c r="P998" s="7"/>
      <c r="Q998" s="7"/>
      <c r="V998" s="7"/>
      <c r="W998" s="7"/>
      <c r="AB998" s="7"/>
      <c r="AC998" s="7"/>
      <c r="AH998" s="7"/>
      <c r="AI998" s="7"/>
      <c r="AM998" s="81"/>
      <c r="AN998" s="81"/>
      <c r="AO998" s="81"/>
    </row>
    <row r="999">
      <c r="A999" s="80"/>
      <c r="B999" s="80"/>
      <c r="C999" s="80"/>
      <c r="E999" s="7"/>
      <c r="J999" s="7"/>
      <c r="K999" s="7"/>
      <c r="P999" s="7"/>
      <c r="Q999" s="7"/>
      <c r="V999" s="7"/>
      <c r="W999" s="7"/>
      <c r="AB999" s="7"/>
      <c r="AC999" s="7"/>
      <c r="AH999" s="7"/>
      <c r="AI999" s="7"/>
      <c r="AM999" s="81"/>
      <c r="AN999" s="81"/>
      <c r="AO999" s="81"/>
    </row>
    <row r="1000">
      <c r="A1000" s="80"/>
      <c r="B1000" s="80"/>
      <c r="C1000" s="80"/>
      <c r="E1000" s="7"/>
      <c r="J1000" s="7"/>
      <c r="K1000" s="7"/>
      <c r="P1000" s="7"/>
      <c r="Q1000" s="7"/>
      <c r="V1000" s="7"/>
      <c r="W1000" s="7"/>
      <c r="AB1000" s="7"/>
      <c r="AC1000" s="7"/>
      <c r="AH1000" s="7"/>
      <c r="AI1000" s="7"/>
      <c r="AM1000" s="81"/>
      <c r="AN1000" s="81"/>
      <c r="AO1000" s="81"/>
    </row>
    <row r="1001">
      <c r="A1001" s="80"/>
      <c r="B1001" s="80"/>
      <c r="C1001" s="80"/>
      <c r="E1001" s="7"/>
      <c r="J1001" s="7"/>
      <c r="K1001" s="7"/>
      <c r="P1001" s="7"/>
      <c r="Q1001" s="7"/>
      <c r="V1001" s="7"/>
      <c r="W1001" s="7"/>
      <c r="AB1001" s="7"/>
      <c r="AC1001" s="7"/>
      <c r="AH1001" s="7"/>
      <c r="AI1001" s="7"/>
      <c r="AM1001" s="81"/>
      <c r="AN1001" s="81"/>
      <c r="AO1001" s="81"/>
    </row>
    <row r="1002">
      <c r="A1002" s="80"/>
      <c r="B1002" s="80"/>
      <c r="C1002" s="80"/>
      <c r="E1002" s="7"/>
      <c r="J1002" s="7"/>
      <c r="K1002" s="7"/>
      <c r="P1002" s="7"/>
      <c r="Q1002" s="7"/>
      <c r="V1002" s="7"/>
      <c r="W1002" s="7"/>
      <c r="AB1002" s="7"/>
      <c r="AC1002" s="7"/>
      <c r="AH1002" s="7"/>
      <c r="AI1002" s="7"/>
      <c r="AM1002" s="81"/>
      <c r="AN1002" s="81"/>
      <c r="AO1002" s="81"/>
    </row>
    <row r="1003">
      <c r="A1003" s="80"/>
      <c r="B1003" s="80"/>
      <c r="C1003" s="80"/>
      <c r="E1003" s="7"/>
      <c r="J1003" s="7"/>
      <c r="K1003" s="7"/>
      <c r="P1003" s="7"/>
      <c r="Q1003" s="7"/>
      <c r="V1003" s="7"/>
      <c r="W1003" s="7"/>
      <c r="AB1003" s="7"/>
      <c r="AC1003" s="7"/>
      <c r="AH1003" s="7"/>
      <c r="AI1003" s="7"/>
      <c r="AM1003" s="81"/>
      <c r="AN1003" s="81"/>
      <c r="AO1003" s="81"/>
    </row>
    <row r="1004">
      <c r="A1004" s="80"/>
      <c r="B1004" s="80"/>
      <c r="C1004" s="80"/>
      <c r="E1004" s="7"/>
      <c r="J1004" s="7"/>
      <c r="K1004" s="7"/>
      <c r="P1004" s="7"/>
      <c r="Q1004" s="7"/>
      <c r="V1004" s="7"/>
      <c r="W1004" s="7"/>
      <c r="AB1004" s="7"/>
      <c r="AC1004" s="7"/>
      <c r="AH1004" s="7"/>
      <c r="AI1004" s="7"/>
      <c r="AM1004" s="81"/>
      <c r="AN1004" s="81"/>
      <c r="AO1004" s="81"/>
    </row>
    <row r="1005">
      <c r="A1005" s="80"/>
      <c r="B1005" s="80"/>
      <c r="C1005" s="80"/>
      <c r="E1005" s="7"/>
      <c r="J1005" s="7"/>
      <c r="K1005" s="7"/>
      <c r="P1005" s="7"/>
      <c r="Q1005" s="7"/>
      <c r="V1005" s="7"/>
      <c r="W1005" s="7"/>
      <c r="AB1005" s="7"/>
      <c r="AC1005" s="7"/>
      <c r="AH1005" s="7"/>
      <c r="AI1005" s="7"/>
      <c r="AM1005" s="81"/>
      <c r="AN1005" s="81"/>
      <c r="AO1005" s="81"/>
    </row>
    <row r="1006">
      <c r="A1006" s="80"/>
      <c r="B1006" s="80"/>
      <c r="C1006" s="80"/>
      <c r="E1006" s="7"/>
      <c r="J1006" s="7"/>
      <c r="K1006" s="7"/>
      <c r="P1006" s="7"/>
      <c r="Q1006" s="7"/>
      <c r="V1006" s="7"/>
      <c r="W1006" s="7"/>
      <c r="AB1006" s="7"/>
      <c r="AC1006" s="7"/>
      <c r="AH1006" s="7"/>
      <c r="AI1006" s="7"/>
      <c r="AM1006" s="81"/>
      <c r="AN1006" s="81"/>
      <c r="AO1006" s="81"/>
    </row>
    <row r="1007">
      <c r="A1007" s="80"/>
      <c r="B1007" s="80"/>
      <c r="C1007" s="80"/>
      <c r="E1007" s="7"/>
      <c r="J1007" s="7"/>
      <c r="K1007" s="7"/>
      <c r="P1007" s="7"/>
      <c r="Q1007" s="7"/>
      <c r="V1007" s="7"/>
      <c r="W1007" s="7"/>
      <c r="AB1007" s="7"/>
      <c r="AC1007" s="7"/>
      <c r="AH1007" s="7"/>
      <c r="AI1007" s="7"/>
      <c r="AM1007" s="81"/>
      <c r="AN1007" s="81"/>
      <c r="AO1007" s="81"/>
    </row>
    <row r="1008">
      <c r="A1008" s="80"/>
      <c r="B1008" s="80"/>
      <c r="C1008" s="80"/>
      <c r="E1008" s="7"/>
      <c r="J1008" s="7"/>
      <c r="K1008" s="7"/>
      <c r="P1008" s="7"/>
      <c r="Q1008" s="7"/>
      <c r="V1008" s="7"/>
      <c r="W1008" s="7"/>
      <c r="AB1008" s="7"/>
      <c r="AC1008" s="7"/>
      <c r="AH1008" s="7"/>
      <c r="AI1008" s="7"/>
      <c r="AM1008" s="81"/>
      <c r="AN1008" s="81"/>
      <c r="AO1008" s="81"/>
    </row>
    <row r="1009">
      <c r="A1009" s="80"/>
      <c r="B1009" s="80"/>
      <c r="C1009" s="80"/>
      <c r="E1009" s="7"/>
      <c r="J1009" s="7"/>
      <c r="K1009" s="7"/>
      <c r="P1009" s="7"/>
      <c r="Q1009" s="7"/>
      <c r="V1009" s="7"/>
      <c r="W1009" s="7"/>
      <c r="AB1009" s="7"/>
      <c r="AC1009" s="7"/>
      <c r="AH1009" s="7"/>
      <c r="AI1009" s="7"/>
      <c r="AM1009" s="81"/>
      <c r="AN1009" s="81"/>
      <c r="AO1009" s="81"/>
    </row>
    <row r="1010">
      <c r="A1010" s="80"/>
      <c r="B1010" s="80"/>
      <c r="C1010" s="80"/>
      <c r="E1010" s="7"/>
      <c r="J1010" s="7"/>
      <c r="K1010" s="7"/>
      <c r="P1010" s="7"/>
      <c r="Q1010" s="7"/>
      <c r="V1010" s="7"/>
      <c r="W1010" s="7"/>
      <c r="AB1010" s="7"/>
      <c r="AC1010" s="7"/>
      <c r="AH1010" s="7"/>
      <c r="AI1010" s="7"/>
      <c r="AM1010" s="81"/>
      <c r="AN1010" s="81"/>
      <c r="AO1010" s="81"/>
    </row>
    <row r="1011">
      <c r="A1011" s="80"/>
      <c r="B1011" s="80"/>
      <c r="C1011" s="80"/>
      <c r="E1011" s="7"/>
      <c r="J1011" s="7"/>
      <c r="K1011" s="7"/>
      <c r="P1011" s="7"/>
      <c r="Q1011" s="7"/>
      <c r="V1011" s="7"/>
      <c r="W1011" s="7"/>
      <c r="AB1011" s="7"/>
      <c r="AC1011" s="7"/>
      <c r="AH1011" s="7"/>
      <c r="AI1011" s="7"/>
      <c r="AM1011" s="81"/>
      <c r="AN1011" s="81"/>
      <c r="AO1011" s="81"/>
    </row>
    <row r="1012">
      <c r="A1012" s="80"/>
      <c r="B1012" s="80"/>
      <c r="C1012" s="80"/>
      <c r="E1012" s="7"/>
      <c r="J1012" s="7"/>
      <c r="K1012" s="7"/>
      <c r="P1012" s="7"/>
      <c r="Q1012" s="7"/>
      <c r="V1012" s="7"/>
      <c r="W1012" s="7"/>
      <c r="AB1012" s="7"/>
      <c r="AC1012" s="7"/>
      <c r="AH1012" s="7"/>
      <c r="AI1012" s="7"/>
      <c r="AM1012" s="81"/>
      <c r="AN1012" s="81"/>
      <c r="AO1012" s="81"/>
    </row>
    <row r="1013">
      <c r="A1013" s="80"/>
      <c r="B1013" s="80"/>
      <c r="C1013" s="80"/>
      <c r="E1013" s="7"/>
      <c r="J1013" s="7"/>
      <c r="K1013" s="7"/>
      <c r="P1013" s="7"/>
      <c r="Q1013" s="7"/>
      <c r="V1013" s="7"/>
      <c r="W1013" s="7"/>
      <c r="AB1013" s="7"/>
      <c r="AC1013" s="7"/>
      <c r="AH1013" s="7"/>
      <c r="AI1013" s="7"/>
      <c r="AM1013" s="81"/>
      <c r="AN1013" s="81"/>
      <c r="AO1013" s="81"/>
    </row>
    <row r="1014">
      <c r="A1014" s="80"/>
      <c r="B1014" s="80"/>
      <c r="C1014" s="80"/>
      <c r="E1014" s="7"/>
      <c r="J1014" s="7"/>
      <c r="K1014" s="7"/>
      <c r="P1014" s="7"/>
      <c r="Q1014" s="7"/>
      <c r="V1014" s="7"/>
      <c r="W1014" s="7"/>
      <c r="AB1014" s="7"/>
      <c r="AC1014" s="7"/>
      <c r="AH1014" s="7"/>
      <c r="AI1014" s="7"/>
      <c r="AM1014" s="81"/>
      <c r="AN1014" s="81"/>
      <c r="AO1014" s="81"/>
    </row>
    <row r="1015">
      <c r="A1015" s="80"/>
      <c r="B1015" s="80"/>
      <c r="C1015" s="80"/>
      <c r="E1015" s="7"/>
      <c r="J1015" s="7"/>
      <c r="K1015" s="7"/>
      <c r="P1015" s="7"/>
      <c r="Q1015" s="7"/>
      <c r="V1015" s="7"/>
      <c r="W1015" s="7"/>
      <c r="AB1015" s="7"/>
      <c r="AC1015" s="7"/>
      <c r="AH1015" s="7"/>
      <c r="AI1015" s="7"/>
      <c r="AM1015" s="81"/>
      <c r="AN1015" s="81"/>
      <c r="AO1015" s="81"/>
    </row>
    <row r="1016">
      <c r="A1016" s="80"/>
      <c r="B1016" s="80"/>
      <c r="C1016" s="80"/>
      <c r="E1016" s="7"/>
      <c r="J1016" s="7"/>
      <c r="K1016" s="7"/>
      <c r="P1016" s="7"/>
      <c r="Q1016" s="7"/>
      <c r="V1016" s="7"/>
      <c r="W1016" s="7"/>
      <c r="AB1016" s="7"/>
      <c r="AC1016" s="7"/>
      <c r="AH1016" s="7"/>
      <c r="AI1016" s="7"/>
      <c r="AM1016" s="81"/>
      <c r="AN1016" s="81"/>
      <c r="AO1016" s="81"/>
    </row>
    <row r="1017">
      <c r="A1017" s="80"/>
      <c r="B1017" s="80"/>
      <c r="C1017" s="80"/>
      <c r="E1017" s="7"/>
      <c r="J1017" s="7"/>
      <c r="K1017" s="7"/>
      <c r="P1017" s="7"/>
      <c r="Q1017" s="7"/>
      <c r="V1017" s="7"/>
      <c r="W1017" s="7"/>
      <c r="AB1017" s="7"/>
      <c r="AC1017" s="7"/>
      <c r="AH1017" s="7"/>
      <c r="AI1017" s="7"/>
      <c r="AM1017" s="81"/>
      <c r="AN1017" s="81"/>
      <c r="AO1017" s="81"/>
    </row>
    <row r="1018">
      <c r="A1018" s="80"/>
      <c r="B1018" s="80"/>
      <c r="C1018" s="80"/>
      <c r="E1018" s="7"/>
      <c r="J1018" s="7"/>
      <c r="K1018" s="7"/>
      <c r="P1018" s="7"/>
      <c r="Q1018" s="7"/>
      <c r="V1018" s="7"/>
      <c r="W1018" s="7"/>
      <c r="AB1018" s="7"/>
      <c r="AC1018" s="7"/>
      <c r="AH1018" s="7"/>
      <c r="AI1018" s="7"/>
      <c r="AM1018" s="81"/>
      <c r="AN1018" s="81"/>
      <c r="AO1018" s="81"/>
    </row>
    <row r="1019">
      <c r="A1019" s="80"/>
      <c r="B1019" s="80"/>
      <c r="C1019" s="80"/>
      <c r="E1019" s="7"/>
      <c r="J1019" s="7"/>
      <c r="K1019" s="7"/>
      <c r="P1019" s="7"/>
      <c r="Q1019" s="7"/>
      <c r="V1019" s="7"/>
      <c r="W1019" s="7"/>
      <c r="AB1019" s="7"/>
      <c r="AC1019" s="7"/>
      <c r="AH1019" s="7"/>
      <c r="AI1019" s="7"/>
      <c r="AM1019" s="81"/>
      <c r="AN1019" s="81"/>
      <c r="AO1019" s="81"/>
    </row>
    <row r="1020">
      <c r="A1020" s="80"/>
      <c r="B1020" s="80"/>
      <c r="C1020" s="80"/>
      <c r="E1020" s="7"/>
      <c r="J1020" s="7"/>
      <c r="K1020" s="7"/>
      <c r="P1020" s="7"/>
      <c r="Q1020" s="7"/>
      <c r="V1020" s="7"/>
      <c r="W1020" s="7"/>
      <c r="AB1020" s="7"/>
      <c r="AC1020" s="7"/>
      <c r="AH1020" s="7"/>
      <c r="AI1020" s="7"/>
      <c r="AM1020" s="81"/>
      <c r="AN1020" s="81"/>
      <c r="AO1020" s="81"/>
    </row>
    <row r="1021">
      <c r="A1021" s="80"/>
      <c r="B1021" s="80"/>
      <c r="C1021" s="80"/>
      <c r="E1021" s="7"/>
      <c r="J1021" s="7"/>
      <c r="K1021" s="7"/>
      <c r="P1021" s="7"/>
      <c r="Q1021" s="7"/>
      <c r="V1021" s="7"/>
      <c r="W1021" s="7"/>
      <c r="AB1021" s="7"/>
      <c r="AC1021" s="7"/>
      <c r="AH1021" s="7"/>
      <c r="AI1021" s="7"/>
      <c r="AM1021" s="81"/>
      <c r="AN1021" s="81"/>
      <c r="AO1021" s="81"/>
    </row>
    <row r="1022">
      <c r="A1022" s="80"/>
      <c r="B1022" s="80"/>
      <c r="C1022" s="80"/>
      <c r="E1022" s="7"/>
      <c r="J1022" s="7"/>
      <c r="K1022" s="7"/>
      <c r="P1022" s="7"/>
      <c r="Q1022" s="7"/>
      <c r="V1022" s="7"/>
      <c r="W1022" s="7"/>
      <c r="AB1022" s="7"/>
      <c r="AC1022" s="7"/>
      <c r="AH1022" s="7"/>
      <c r="AI1022" s="7"/>
      <c r="AM1022" s="81"/>
      <c r="AN1022" s="81"/>
      <c r="AO1022" s="81"/>
    </row>
    <row r="1023">
      <c r="A1023" s="80"/>
      <c r="B1023" s="80"/>
      <c r="C1023" s="80"/>
      <c r="E1023" s="7"/>
      <c r="J1023" s="7"/>
      <c r="K1023" s="7"/>
      <c r="P1023" s="7"/>
      <c r="Q1023" s="7"/>
      <c r="V1023" s="7"/>
      <c r="W1023" s="7"/>
      <c r="AB1023" s="7"/>
      <c r="AC1023" s="7"/>
      <c r="AH1023" s="7"/>
      <c r="AI1023" s="7"/>
      <c r="AM1023" s="81"/>
      <c r="AN1023" s="81"/>
      <c r="AO1023" s="81"/>
    </row>
    <row r="1024">
      <c r="A1024" s="80"/>
      <c r="B1024" s="80"/>
      <c r="C1024" s="80"/>
      <c r="E1024" s="7"/>
      <c r="J1024" s="7"/>
      <c r="K1024" s="7"/>
      <c r="P1024" s="7"/>
      <c r="Q1024" s="7"/>
      <c r="V1024" s="7"/>
      <c r="W1024" s="7"/>
      <c r="AB1024" s="7"/>
      <c r="AC1024" s="7"/>
      <c r="AH1024" s="7"/>
      <c r="AI1024" s="7"/>
      <c r="AM1024" s="81"/>
      <c r="AN1024" s="81"/>
      <c r="AO1024" s="81"/>
    </row>
    <row r="1025">
      <c r="A1025" s="80"/>
      <c r="B1025" s="80"/>
      <c r="C1025" s="80"/>
      <c r="E1025" s="7"/>
      <c r="J1025" s="7"/>
      <c r="K1025" s="7"/>
      <c r="P1025" s="7"/>
      <c r="Q1025" s="7"/>
      <c r="V1025" s="7"/>
      <c r="W1025" s="7"/>
      <c r="AB1025" s="7"/>
      <c r="AC1025" s="7"/>
      <c r="AH1025" s="7"/>
      <c r="AI1025" s="7"/>
      <c r="AM1025" s="81"/>
      <c r="AN1025" s="81"/>
      <c r="AO1025" s="81"/>
    </row>
    <row r="1026">
      <c r="A1026" s="80"/>
      <c r="B1026" s="80"/>
      <c r="C1026" s="80"/>
      <c r="E1026" s="7"/>
      <c r="J1026" s="7"/>
      <c r="K1026" s="7"/>
      <c r="P1026" s="7"/>
      <c r="Q1026" s="7"/>
      <c r="V1026" s="7"/>
      <c r="W1026" s="7"/>
      <c r="AB1026" s="7"/>
      <c r="AC1026" s="7"/>
      <c r="AH1026" s="7"/>
      <c r="AI1026" s="7"/>
      <c r="AM1026" s="81"/>
      <c r="AN1026" s="81"/>
      <c r="AO1026" s="81"/>
    </row>
    <row r="1027">
      <c r="A1027" s="80"/>
      <c r="B1027" s="80"/>
      <c r="C1027" s="80"/>
      <c r="E1027" s="7"/>
      <c r="J1027" s="7"/>
      <c r="K1027" s="7"/>
      <c r="P1027" s="7"/>
      <c r="Q1027" s="7"/>
      <c r="V1027" s="7"/>
      <c r="W1027" s="7"/>
      <c r="AB1027" s="7"/>
      <c r="AC1027" s="7"/>
      <c r="AH1027" s="7"/>
      <c r="AI1027" s="7"/>
      <c r="AM1027" s="81"/>
      <c r="AN1027" s="81"/>
      <c r="AO1027" s="81"/>
    </row>
    <row r="1028">
      <c r="A1028" s="80"/>
      <c r="B1028" s="80"/>
      <c r="C1028" s="80"/>
      <c r="E1028" s="7"/>
      <c r="J1028" s="7"/>
      <c r="K1028" s="7"/>
      <c r="P1028" s="7"/>
      <c r="Q1028" s="7"/>
      <c r="V1028" s="7"/>
      <c r="W1028" s="7"/>
      <c r="AB1028" s="7"/>
      <c r="AC1028" s="7"/>
      <c r="AH1028" s="7"/>
      <c r="AI1028" s="7"/>
      <c r="AM1028" s="81"/>
      <c r="AN1028" s="81"/>
      <c r="AO1028" s="81"/>
    </row>
    <row r="1029">
      <c r="A1029" s="80"/>
      <c r="B1029" s="80"/>
      <c r="C1029" s="80"/>
      <c r="E1029" s="7"/>
      <c r="J1029" s="7"/>
      <c r="K1029" s="7"/>
      <c r="P1029" s="7"/>
      <c r="Q1029" s="7"/>
      <c r="V1029" s="7"/>
      <c r="W1029" s="7"/>
      <c r="AB1029" s="7"/>
      <c r="AC1029" s="7"/>
      <c r="AH1029" s="7"/>
      <c r="AI1029" s="7"/>
      <c r="AM1029" s="81"/>
      <c r="AN1029" s="81"/>
      <c r="AO1029" s="81"/>
    </row>
    <row r="1030">
      <c r="A1030" s="80"/>
      <c r="B1030" s="80"/>
      <c r="C1030" s="80"/>
      <c r="E1030" s="7"/>
      <c r="J1030" s="7"/>
      <c r="K1030" s="7"/>
      <c r="P1030" s="7"/>
      <c r="Q1030" s="7"/>
      <c r="V1030" s="7"/>
      <c r="W1030" s="7"/>
      <c r="AB1030" s="7"/>
      <c r="AC1030" s="7"/>
      <c r="AH1030" s="7"/>
      <c r="AI1030" s="7"/>
      <c r="AM1030" s="81"/>
      <c r="AN1030" s="81"/>
      <c r="AO1030" s="81"/>
    </row>
    <row r="1031">
      <c r="A1031" s="80"/>
      <c r="B1031" s="80"/>
      <c r="C1031" s="80"/>
      <c r="E1031" s="7"/>
      <c r="J1031" s="7"/>
      <c r="K1031" s="7"/>
      <c r="P1031" s="7"/>
      <c r="Q1031" s="7"/>
      <c r="V1031" s="7"/>
      <c r="W1031" s="7"/>
      <c r="AB1031" s="7"/>
      <c r="AC1031" s="7"/>
      <c r="AH1031" s="7"/>
      <c r="AI1031" s="7"/>
      <c r="AM1031" s="81"/>
      <c r="AN1031" s="81"/>
      <c r="AO1031" s="81"/>
    </row>
    <row r="1032">
      <c r="A1032" s="80"/>
      <c r="B1032" s="80"/>
      <c r="C1032" s="80"/>
      <c r="E1032" s="7"/>
      <c r="J1032" s="7"/>
      <c r="K1032" s="7"/>
      <c r="P1032" s="7"/>
      <c r="Q1032" s="7"/>
      <c r="V1032" s="7"/>
      <c r="W1032" s="7"/>
      <c r="AB1032" s="7"/>
      <c r="AC1032" s="7"/>
      <c r="AH1032" s="7"/>
      <c r="AI1032" s="7"/>
      <c r="AM1032" s="81"/>
      <c r="AN1032" s="81"/>
      <c r="AO1032" s="8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63"/>
  </cols>
  <sheetData>
    <row r="1">
      <c r="A1" s="82"/>
      <c r="B1" s="83">
        <v>45391.0</v>
      </c>
      <c r="C1" s="63"/>
      <c r="D1" s="63"/>
      <c r="E1" s="63"/>
      <c r="F1" s="63"/>
      <c r="G1" s="63"/>
      <c r="H1" s="63"/>
      <c r="I1" s="63"/>
      <c r="J1" s="63"/>
      <c r="K1" s="63"/>
      <c r="L1" s="63"/>
      <c r="M1" s="63"/>
      <c r="N1" s="63"/>
      <c r="O1" s="63"/>
      <c r="P1" s="63"/>
      <c r="Q1" s="63"/>
      <c r="R1" s="63"/>
      <c r="S1" s="63"/>
      <c r="T1" s="63"/>
    </row>
    <row r="2">
      <c r="A2" s="84"/>
      <c r="B2" s="84" t="s">
        <v>1804</v>
      </c>
      <c r="C2" s="85" t="s">
        <v>1805</v>
      </c>
      <c r="D2" s="63"/>
      <c r="E2" s="63"/>
      <c r="F2" s="63"/>
      <c r="G2" s="63"/>
      <c r="H2" s="63"/>
      <c r="I2" s="63"/>
      <c r="J2" s="63"/>
      <c r="K2" s="63"/>
      <c r="L2" s="63"/>
      <c r="M2" s="63"/>
      <c r="N2" s="63"/>
      <c r="O2" s="63"/>
      <c r="P2" s="63"/>
      <c r="Q2" s="63"/>
      <c r="R2" s="63"/>
      <c r="S2" s="63"/>
      <c r="T2" s="63"/>
    </row>
    <row r="3">
      <c r="A3" s="86"/>
      <c r="B3" s="87"/>
      <c r="C3" s="88" t="s">
        <v>1806</v>
      </c>
      <c r="D3" s="89"/>
      <c r="E3" s="90"/>
      <c r="F3" s="88" t="s">
        <v>1807</v>
      </c>
      <c r="G3" s="89"/>
      <c r="H3" s="90"/>
      <c r="I3" s="88" t="s">
        <v>1808</v>
      </c>
      <c r="J3" s="89"/>
      <c r="K3" s="90"/>
      <c r="L3" s="88" t="s">
        <v>1809</v>
      </c>
      <c r="M3" s="89"/>
      <c r="N3" s="90"/>
      <c r="O3" s="88" t="s">
        <v>1810</v>
      </c>
      <c r="P3" s="89"/>
      <c r="Q3" s="90"/>
      <c r="R3" s="88" t="s">
        <v>1811</v>
      </c>
      <c r="S3" s="89"/>
      <c r="T3" s="89"/>
    </row>
    <row r="4">
      <c r="A4" s="91" t="s">
        <v>1812</v>
      </c>
      <c r="B4" s="92" t="s">
        <v>1352</v>
      </c>
      <c r="C4" s="93" t="s">
        <v>1355</v>
      </c>
      <c r="D4" s="93" t="s">
        <v>1356</v>
      </c>
      <c r="E4" s="93" t="s">
        <v>1813</v>
      </c>
      <c r="F4" s="93" t="s">
        <v>1355</v>
      </c>
      <c r="G4" s="93" t="s">
        <v>1356</v>
      </c>
      <c r="H4" s="93" t="s">
        <v>1813</v>
      </c>
      <c r="I4" s="93" t="s">
        <v>1355</v>
      </c>
      <c r="J4" s="93" t="s">
        <v>1356</v>
      </c>
      <c r="K4" s="93" t="s">
        <v>1813</v>
      </c>
      <c r="L4" s="93" t="s">
        <v>1355</v>
      </c>
      <c r="M4" s="93" t="s">
        <v>1356</v>
      </c>
      <c r="N4" s="93" t="s">
        <v>1813</v>
      </c>
      <c r="O4" s="93" t="s">
        <v>1355</v>
      </c>
      <c r="P4" s="93" t="s">
        <v>1356</v>
      </c>
      <c r="Q4" s="93" t="s">
        <v>1813</v>
      </c>
      <c r="R4" s="93" t="s">
        <v>1355</v>
      </c>
      <c r="S4" s="93" t="s">
        <v>1356</v>
      </c>
      <c r="T4" s="93" t="s">
        <v>1813</v>
      </c>
    </row>
    <row r="5">
      <c r="A5" s="94" t="s">
        <v>70</v>
      </c>
      <c r="B5" s="95" t="s">
        <v>45</v>
      </c>
      <c r="C5" s="96">
        <v>14.8</v>
      </c>
      <c r="D5" s="96">
        <v>20.6</v>
      </c>
      <c r="E5" s="96">
        <v>71.9</v>
      </c>
      <c r="F5" s="96">
        <v>3.0</v>
      </c>
      <c r="G5" s="96">
        <v>6.9</v>
      </c>
      <c r="H5" s="96">
        <v>43.1</v>
      </c>
      <c r="I5" s="96">
        <v>2.1</v>
      </c>
      <c r="J5" s="96">
        <v>4.7</v>
      </c>
      <c r="K5" s="96">
        <v>45.6</v>
      </c>
      <c r="L5" s="96">
        <v>1.2</v>
      </c>
      <c r="M5" s="96">
        <v>3.0</v>
      </c>
      <c r="N5" s="96">
        <v>39.0</v>
      </c>
      <c r="O5" s="96">
        <v>4.8</v>
      </c>
      <c r="P5" s="96">
        <v>10.3</v>
      </c>
      <c r="Q5" s="96">
        <v>46.6</v>
      </c>
      <c r="R5" s="96">
        <v>5.5</v>
      </c>
      <c r="S5" s="96">
        <v>15.7</v>
      </c>
      <c r="T5" s="96">
        <v>35.3</v>
      </c>
      <c r="U5" s="63"/>
      <c r="V5" s="63"/>
      <c r="W5" s="63"/>
      <c r="X5" s="63"/>
      <c r="Y5" s="63"/>
      <c r="Z5" s="63"/>
      <c r="AA5" s="63"/>
    </row>
    <row r="6">
      <c r="A6" s="94" t="s">
        <v>93</v>
      </c>
      <c r="B6" s="95" t="s">
        <v>26</v>
      </c>
      <c r="C6" s="96">
        <v>13.8</v>
      </c>
      <c r="D6" s="96">
        <v>20.9</v>
      </c>
      <c r="E6" s="96">
        <v>65.9</v>
      </c>
      <c r="F6" s="96">
        <v>3.1</v>
      </c>
      <c r="G6" s="96">
        <v>6.9</v>
      </c>
      <c r="H6" s="96">
        <v>45.2</v>
      </c>
      <c r="I6" s="96">
        <v>2.5</v>
      </c>
      <c r="J6" s="96">
        <v>5.6</v>
      </c>
      <c r="K6" s="96">
        <v>44.5</v>
      </c>
      <c r="L6" s="96">
        <v>1.4</v>
      </c>
      <c r="M6" s="96">
        <v>3.3</v>
      </c>
      <c r="N6" s="96">
        <v>42.6</v>
      </c>
      <c r="O6" s="96">
        <v>4.5</v>
      </c>
      <c r="P6" s="96">
        <v>10.2</v>
      </c>
      <c r="Q6" s="96">
        <v>44.5</v>
      </c>
      <c r="R6" s="96">
        <v>5.5</v>
      </c>
      <c r="S6" s="96">
        <v>15.4</v>
      </c>
      <c r="T6" s="96">
        <v>35.7</v>
      </c>
      <c r="U6" s="63"/>
      <c r="V6" s="63"/>
      <c r="W6" s="63"/>
      <c r="X6" s="63"/>
      <c r="Y6" s="63"/>
      <c r="Z6" s="63"/>
      <c r="AA6" s="63"/>
    </row>
    <row r="7">
      <c r="A7" s="94" t="s">
        <v>97</v>
      </c>
      <c r="B7" s="95" t="s">
        <v>29</v>
      </c>
      <c r="C7" s="96">
        <v>13.8</v>
      </c>
      <c r="D7" s="96">
        <v>21.8</v>
      </c>
      <c r="E7" s="96">
        <v>63.2</v>
      </c>
      <c r="F7" s="96">
        <v>3.1</v>
      </c>
      <c r="G7" s="96">
        <v>6.5</v>
      </c>
      <c r="H7" s="96">
        <v>47.9</v>
      </c>
      <c r="I7" s="96">
        <v>2.2</v>
      </c>
      <c r="J7" s="96">
        <v>4.2</v>
      </c>
      <c r="K7" s="96">
        <v>51.3</v>
      </c>
      <c r="L7" s="96">
        <v>1.2</v>
      </c>
      <c r="M7" s="96">
        <v>2.9</v>
      </c>
      <c r="N7" s="96">
        <v>40.8</v>
      </c>
      <c r="O7" s="96">
        <v>4.2</v>
      </c>
      <c r="P7" s="96">
        <v>12.0</v>
      </c>
      <c r="Q7" s="96">
        <v>35.1</v>
      </c>
      <c r="R7" s="96">
        <v>5.9</v>
      </c>
      <c r="S7" s="96">
        <v>14.9</v>
      </c>
      <c r="T7" s="96">
        <v>39.4</v>
      </c>
      <c r="U7" s="63"/>
      <c r="V7" s="63"/>
      <c r="W7" s="63"/>
      <c r="X7" s="63"/>
      <c r="Y7" s="63"/>
      <c r="Z7" s="63"/>
      <c r="AA7" s="63"/>
    </row>
    <row r="8">
      <c r="A8" s="94" t="s">
        <v>109</v>
      </c>
      <c r="B8" s="95" t="s">
        <v>28</v>
      </c>
      <c r="C8" s="96">
        <v>12.7</v>
      </c>
      <c r="D8" s="96">
        <v>18.4</v>
      </c>
      <c r="E8" s="96">
        <v>68.9</v>
      </c>
      <c r="F8" s="96">
        <v>3.3</v>
      </c>
      <c r="G8" s="96">
        <v>7.2</v>
      </c>
      <c r="H8" s="96">
        <v>46.3</v>
      </c>
      <c r="I8" s="96">
        <v>1.9</v>
      </c>
      <c r="J8" s="96">
        <v>4.8</v>
      </c>
      <c r="K8" s="96">
        <v>40.4</v>
      </c>
      <c r="L8" s="96">
        <v>0.8</v>
      </c>
      <c r="M8" s="96">
        <v>2.1</v>
      </c>
      <c r="N8" s="96">
        <v>38.8</v>
      </c>
      <c r="O8" s="96">
        <v>3.3</v>
      </c>
      <c r="P8" s="96">
        <v>9.0</v>
      </c>
      <c r="Q8" s="96">
        <v>36.6</v>
      </c>
      <c r="R8" s="96">
        <v>4.8</v>
      </c>
      <c r="S8" s="96">
        <v>14.1</v>
      </c>
      <c r="T8" s="96">
        <v>34.0</v>
      </c>
      <c r="U8" s="63"/>
      <c r="V8" s="63"/>
      <c r="W8" s="63"/>
      <c r="X8" s="63"/>
      <c r="Y8" s="63"/>
      <c r="Z8" s="63"/>
      <c r="AA8" s="63"/>
    </row>
    <row r="9">
      <c r="A9" s="94" t="s">
        <v>74</v>
      </c>
      <c r="B9" s="95" t="s">
        <v>149</v>
      </c>
      <c r="C9" s="96">
        <v>11.8</v>
      </c>
      <c r="D9" s="96">
        <v>19.1</v>
      </c>
      <c r="E9" s="96">
        <v>61.4</v>
      </c>
      <c r="F9" s="96">
        <v>2.9</v>
      </c>
      <c r="G9" s="96">
        <v>6.6</v>
      </c>
      <c r="H9" s="96">
        <v>43.1</v>
      </c>
      <c r="I9" s="96">
        <v>1.4</v>
      </c>
      <c r="J9" s="96">
        <v>3.9</v>
      </c>
      <c r="K9" s="96">
        <v>36.6</v>
      </c>
      <c r="L9" s="96">
        <v>1.3</v>
      </c>
      <c r="M9" s="96">
        <v>3.1</v>
      </c>
      <c r="N9" s="96">
        <v>40.3</v>
      </c>
      <c r="O9" s="96">
        <v>3.6</v>
      </c>
      <c r="P9" s="96">
        <v>9.1</v>
      </c>
      <c r="Q9" s="96">
        <v>39.4</v>
      </c>
      <c r="R9" s="96">
        <v>5.3</v>
      </c>
      <c r="S9" s="96">
        <v>15.4</v>
      </c>
      <c r="T9" s="96">
        <v>34.6</v>
      </c>
      <c r="U9" s="63"/>
      <c r="V9" s="63"/>
      <c r="W9" s="63"/>
      <c r="X9" s="63"/>
      <c r="Y9" s="63"/>
      <c r="Z9" s="63"/>
      <c r="AA9" s="63"/>
    </row>
    <row r="10">
      <c r="A10" s="94" t="s">
        <v>88</v>
      </c>
      <c r="B10" s="95" t="s">
        <v>47</v>
      </c>
      <c r="C10" s="96">
        <v>11.4</v>
      </c>
      <c r="D10" s="96">
        <v>18.5</v>
      </c>
      <c r="E10" s="96">
        <v>61.7</v>
      </c>
      <c r="F10" s="96">
        <v>2.4</v>
      </c>
      <c r="G10" s="96">
        <v>6.0</v>
      </c>
      <c r="H10" s="96">
        <v>39.6</v>
      </c>
      <c r="I10" s="96">
        <v>1.9</v>
      </c>
      <c r="J10" s="96">
        <v>4.6</v>
      </c>
      <c r="K10" s="96">
        <v>40.3</v>
      </c>
      <c r="L10" s="96">
        <v>1.9</v>
      </c>
      <c r="M10" s="96">
        <v>3.9</v>
      </c>
      <c r="N10" s="96">
        <v>48.8</v>
      </c>
      <c r="O10" s="96">
        <v>4.6</v>
      </c>
      <c r="P10" s="96">
        <v>11.9</v>
      </c>
      <c r="Q10" s="96">
        <v>38.5</v>
      </c>
      <c r="R10" s="96">
        <v>3.9</v>
      </c>
      <c r="S10" s="96">
        <v>11.8</v>
      </c>
      <c r="T10" s="96">
        <v>33.0</v>
      </c>
      <c r="U10" s="63"/>
      <c r="V10" s="63"/>
      <c r="W10" s="63"/>
      <c r="X10" s="63"/>
      <c r="Y10" s="63"/>
      <c r="Z10" s="63"/>
      <c r="AA10" s="63"/>
    </row>
    <row r="11">
      <c r="A11" s="94" t="s">
        <v>76</v>
      </c>
      <c r="B11" s="95" t="s">
        <v>30</v>
      </c>
      <c r="C11" s="96">
        <v>11.0</v>
      </c>
      <c r="D11" s="96">
        <v>16.5</v>
      </c>
      <c r="E11" s="96">
        <v>66.5</v>
      </c>
      <c r="F11" s="96">
        <v>2.0</v>
      </c>
      <c r="G11" s="96">
        <v>5.2</v>
      </c>
      <c r="H11" s="96">
        <v>38.6</v>
      </c>
      <c r="I11" s="96">
        <v>1.7</v>
      </c>
      <c r="J11" s="96">
        <v>3.9</v>
      </c>
      <c r="K11" s="96">
        <v>42.8</v>
      </c>
      <c r="L11" s="96">
        <v>0.9</v>
      </c>
      <c r="M11" s="96">
        <v>2.5</v>
      </c>
      <c r="N11" s="96">
        <v>36.4</v>
      </c>
      <c r="O11" s="96">
        <v>4.5</v>
      </c>
      <c r="P11" s="96">
        <v>12.0</v>
      </c>
      <c r="Q11" s="96">
        <v>37.8</v>
      </c>
      <c r="R11" s="96">
        <v>4.7</v>
      </c>
      <c r="S11" s="96">
        <v>12.3</v>
      </c>
      <c r="T11" s="96">
        <v>37.9</v>
      </c>
      <c r="U11" s="63"/>
      <c r="V11" s="63"/>
      <c r="W11" s="63"/>
      <c r="X11" s="63"/>
      <c r="Y11" s="63"/>
      <c r="Z11" s="63"/>
      <c r="AA11" s="63"/>
    </row>
    <row r="12">
      <c r="A12" s="94" t="s">
        <v>99</v>
      </c>
      <c r="B12" s="95" t="s">
        <v>43</v>
      </c>
      <c r="C12" s="96">
        <v>11.0</v>
      </c>
      <c r="D12" s="96">
        <v>18.3</v>
      </c>
      <c r="E12" s="96">
        <v>60.2</v>
      </c>
      <c r="F12" s="96">
        <v>2.3</v>
      </c>
      <c r="G12" s="96">
        <v>5.8</v>
      </c>
      <c r="H12" s="96">
        <v>40.5</v>
      </c>
      <c r="I12" s="96">
        <v>2.2</v>
      </c>
      <c r="J12" s="96">
        <v>5.2</v>
      </c>
      <c r="K12" s="96">
        <v>43.1</v>
      </c>
      <c r="L12" s="96">
        <v>0.9</v>
      </c>
      <c r="M12" s="96">
        <v>2.1</v>
      </c>
      <c r="N12" s="96">
        <v>41.0</v>
      </c>
      <c r="O12" s="96">
        <v>3.0</v>
      </c>
      <c r="P12" s="96">
        <v>8.9</v>
      </c>
      <c r="Q12" s="96">
        <v>34.1</v>
      </c>
      <c r="R12" s="96">
        <v>2.8</v>
      </c>
      <c r="S12" s="96">
        <v>9.8</v>
      </c>
      <c r="T12" s="96">
        <v>29.0</v>
      </c>
      <c r="U12" s="63"/>
      <c r="V12" s="63"/>
      <c r="W12" s="63"/>
      <c r="X12" s="63"/>
      <c r="Y12" s="63"/>
      <c r="Z12" s="63"/>
      <c r="AA12" s="63"/>
    </row>
    <row r="13">
      <c r="A13" s="94" t="s">
        <v>102</v>
      </c>
      <c r="B13" s="95" t="s">
        <v>53</v>
      </c>
      <c r="C13" s="96">
        <v>11.0</v>
      </c>
      <c r="D13" s="96">
        <v>15.8</v>
      </c>
      <c r="E13" s="96">
        <v>69.5</v>
      </c>
      <c r="F13" s="96">
        <v>3.0</v>
      </c>
      <c r="G13" s="96">
        <v>7.0</v>
      </c>
      <c r="H13" s="96">
        <v>42.7</v>
      </c>
      <c r="I13" s="96">
        <v>1.7</v>
      </c>
      <c r="J13" s="96">
        <v>3.5</v>
      </c>
      <c r="K13" s="96">
        <v>49.5</v>
      </c>
      <c r="L13" s="96">
        <v>1.0</v>
      </c>
      <c r="M13" s="96">
        <v>2.2</v>
      </c>
      <c r="N13" s="96">
        <v>45.7</v>
      </c>
      <c r="O13" s="96">
        <v>3.1</v>
      </c>
      <c r="P13" s="96">
        <v>7.8</v>
      </c>
      <c r="Q13" s="96">
        <v>39.6</v>
      </c>
      <c r="R13" s="96">
        <v>4.1</v>
      </c>
      <c r="S13" s="96">
        <v>12.6</v>
      </c>
      <c r="T13" s="96">
        <v>32.6</v>
      </c>
      <c r="U13" s="63"/>
      <c r="V13" s="63"/>
      <c r="W13" s="63"/>
      <c r="X13" s="63"/>
      <c r="Y13" s="63"/>
      <c r="Z13" s="63"/>
      <c r="AA13" s="63"/>
    </row>
    <row r="14">
      <c r="A14" s="94" t="s">
        <v>84</v>
      </c>
      <c r="B14" s="95" t="s">
        <v>39</v>
      </c>
      <c r="C14" s="96">
        <v>10.7</v>
      </c>
      <c r="D14" s="96">
        <v>18.7</v>
      </c>
      <c r="E14" s="96">
        <v>57.5</v>
      </c>
      <c r="F14" s="96">
        <v>2.8</v>
      </c>
      <c r="G14" s="96">
        <v>6.3</v>
      </c>
      <c r="H14" s="96">
        <v>45.3</v>
      </c>
      <c r="I14" s="96">
        <v>2.0</v>
      </c>
      <c r="J14" s="96">
        <v>4.0</v>
      </c>
      <c r="K14" s="96">
        <v>50.3</v>
      </c>
      <c r="L14" s="96">
        <v>1.3</v>
      </c>
      <c r="M14" s="96">
        <v>2.7</v>
      </c>
      <c r="N14" s="96">
        <v>48.2</v>
      </c>
      <c r="O14" s="96">
        <v>2.1</v>
      </c>
      <c r="P14" s="96">
        <v>5.8</v>
      </c>
      <c r="Q14" s="96">
        <v>37.0</v>
      </c>
      <c r="R14" s="96">
        <v>3.2</v>
      </c>
      <c r="S14" s="96">
        <v>10.6</v>
      </c>
      <c r="T14" s="96">
        <v>30.3</v>
      </c>
      <c r="U14" s="63"/>
      <c r="V14" s="63"/>
      <c r="W14" s="63"/>
      <c r="X14" s="63"/>
      <c r="Y14" s="63"/>
      <c r="Z14" s="63"/>
      <c r="AA14" s="63"/>
    </row>
    <row r="15">
      <c r="A15" s="94" t="s">
        <v>87</v>
      </c>
      <c r="B15" s="95" t="s">
        <v>38</v>
      </c>
      <c r="C15" s="96">
        <v>10.6</v>
      </c>
      <c r="D15" s="96">
        <v>16.1</v>
      </c>
      <c r="E15" s="96">
        <v>65.8</v>
      </c>
      <c r="F15" s="96">
        <v>1.7</v>
      </c>
      <c r="G15" s="96">
        <v>4.6</v>
      </c>
      <c r="H15" s="96">
        <v>37.1</v>
      </c>
      <c r="I15" s="96">
        <v>1.7</v>
      </c>
      <c r="J15" s="96">
        <v>3.4</v>
      </c>
      <c r="K15" s="96">
        <v>51.1</v>
      </c>
      <c r="L15" s="96">
        <v>1.2</v>
      </c>
      <c r="M15" s="96">
        <v>2.7</v>
      </c>
      <c r="N15" s="96">
        <v>45.2</v>
      </c>
      <c r="O15" s="96">
        <v>2.7</v>
      </c>
      <c r="P15" s="96">
        <v>6.9</v>
      </c>
      <c r="Q15" s="96">
        <v>39.5</v>
      </c>
      <c r="R15" s="96">
        <v>3.6</v>
      </c>
      <c r="S15" s="96">
        <v>10.6</v>
      </c>
      <c r="T15" s="96">
        <v>34.1</v>
      </c>
      <c r="U15" s="63"/>
      <c r="V15" s="63"/>
      <c r="W15" s="63"/>
      <c r="X15" s="63"/>
      <c r="Y15" s="63"/>
      <c r="Z15" s="63"/>
      <c r="AA15" s="63"/>
    </row>
    <row r="16">
      <c r="A16" s="94" t="s">
        <v>85</v>
      </c>
      <c r="B16" s="95" t="s">
        <v>49</v>
      </c>
      <c r="C16" s="96">
        <v>10.6</v>
      </c>
      <c r="D16" s="96">
        <v>15.8</v>
      </c>
      <c r="E16" s="96">
        <v>67.1</v>
      </c>
      <c r="F16" s="96">
        <v>2.4</v>
      </c>
      <c r="G16" s="96">
        <v>5.2</v>
      </c>
      <c r="H16" s="96">
        <v>45.1</v>
      </c>
      <c r="I16" s="96">
        <v>2.0</v>
      </c>
      <c r="J16" s="96">
        <v>4.6</v>
      </c>
      <c r="K16" s="96">
        <v>43.0</v>
      </c>
      <c r="L16" s="96">
        <v>1.2</v>
      </c>
      <c r="M16" s="96">
        <v>3.4</v>
      </c>
      <c r="N16" s="96">
        <v>36.3</v>
      </c>
      <c r="O16" s="96">
        <v>3.0</v>
      </c>
      <c r="P16" s="96">
        <v>7.6</v>
      </c>
      <c r="Q16" s="96">
        <v>39.2</v>
      </c>
      <c r="R16" s="96">
        <v>5.0</v>
      </c>
      <c r="S16" s="96">
        <v>12.1</v>
      </c>
      <c r="T16" s="96">
        <v>41.4</v>
      </c>
      <c r="U16" s="63"/>
      <c r="V16" s="63"/>
      <c r="W16" s="63"/>
      <c r="X16" s="63"/>
      <c r="Y16" s="63"/>
      <c r="Z16" s="63"/>
      <c r="AA16" s="63"/>
    </row>
    <row r="17">
      <c r="A17" s="94" t="s">
        <v>81</v>
      </c>
      <c r="B17" s="95" t="s">
        <v>32</v>
      </c>
      <c r="C17" s="96">
        <v>10.0</v>
      </c>
      <c r="D17" s="96">
        <v>16.3</v>
      </c>
      <c r="E17" s="96">
        <v>61.3</v>
      </c>
      <c r="F17" s="96">
        <v>3.6</v>
      </c>
      <c r="G17" s="96">
        <v>8.0</v>
      </c>
      <c r="H17" s="96">
        <v>44.9</v>
      </c>
      <c r="I17" s="96">
        <v>2.9</v>
      </c>
      <c r="J17" s="96">
        <v>5.7</v>
      </c>
      <c r="K17" s="96">
        <v>50.8</v>
      </c>
      <c r="L17" s="96">
        <v>1.5</v>
      </c>
      <c r="M17" s="96">
        <v>3.8</v>
      </c>
      <c r="N17" s="96">
        <v>38.3</v>
      </c>
      <c r="O17" s="96">
        <v>3.0</v>
      </c>
      <c r="P17" s="96">
        <v>7.1</v>
      </c>
      <c r="Q17" s="96">
        <v>42.6</v>
      </c>
      <c r="R17" s="96">
        <v>5.0</v>
      </c>
      <c r="S17" s="96">
        <v>14.2</v>
      </c>
      <c r="T17" s="96">
        <v>35.2</v>
      </c>
      <c r="U17" s="63"/>
      <c r="V17" s="63"/>
      <c r="W17" s="63"/>
      <c r="X17" s="63"/>
      <c r="Y17" s="63"/>
      <c r="Z17" s="63"/>
      <c r="AA17" s="63"/>
    </row>
    <row r="18">
      <c r="A18" s="94" t="s">
        <v>113</v>
      </c>
      <c r="B18" s="95" t="s">
        <v>135</v>
      </c>
      <c r="C18" s="96">
        <v>10.0</v>
      </c>
      <c r="D18" s="96">
        <v>15.6</v>
      </c>
      <c r="E18" s="96">
        <v>64.1</v>
      </c>
      <c r="F18" s="96">
        <v>2.6</v>
      </c>
      <c r="G18" s="96">
        <v>5.8</v>
      </c>
      <c r="H18" s="96">
        <v>45.4</v>
      </c>
      <c r="I18" s="96">
        <v>1.2</v>
      </c>
      <c r="J18" s="96">
        <v>3.6</v>
      </c>
      <c r="K18" s="96">
        <v>34.2</v>
      </c>
      <c r="L18" s="96">
        <v>1.2</v>
      </c>
      <c r="M18" s="96">
        <v>2.8</v>
      </c>
      <c r="N18" s="96">
        <v>43.7</v>
      </c>
      <c r="O18" s="96">
        <v>2.8</v>
      </c>
      <c r="P18" s="96">
        <v>7.1</v>
      </c>
      <c r="Q18" s="96">
        <v>39.3</v>
      </c>
      <c r="R18" s="96">
        <v>4.8</v>
      </c>
      <c r="S18" s="96">
        <v>11.9</v>
      </c>
      <c r="T18" s="96">
        <v>40.4</v>
      </c>
      <c r="U18" s="63"/>
      <c r="V18" s="63"/>
      <c r="W18" s="63"/>
      <c r="X18" s="63"/>
      <c r="Y18" s="63"/>
      <c r="Z18" s="63"/>
      <c r="AA18" s="63"/>
    </row>
    <row r="19">
      <c r="A19" s="94" t="s">
        <v>107</v>
      </c>
      <c r="B19" s="95" t="s">
        <v>48</v>
      </c>
      <c r="C19" s="96">
        <v>9.7</v>
      </c>
      <c r="D19" s="96">
        <v>14.9</v>
      </c>
      <c r="E19" s="96">
        <v>64.8</v>
      </c>
      <c r="F19" s="96">
        <v>2.9</v>
      </c>
      <c r="G19" s="96">
        <v>7.4</v>
      </c>
      <c r="H19" s="96">
        <v>39.8</v>
      </c>
      <c r="I19" s="96">
        <v>1.6</v>
      </c>
      <c r="J19" s="96">
        <v>4.1</v>
      </c>
      <c r="K19" s="96">
        <v>39.4</v>
      </c>
      <c r="L19" s="96">
        <v>0.6</v>
      </c>
      <c r="M19" s="96">
        <v>1.8</v>
      </c>
      <c r="N19" s="96">
        <v>32.4</v>
      </c>
      <c r="O19" s="96">
        <v>3.0</v>
      </c>
      <c r="P19" s="96">
        <v>7.8</v>
      </c>
      <c r="Q19" s="96">
        <v>39.0</v>
      </c>
      <c r="R19" s="96">
        <v>4.7</v>
      </c>
      <c r="S19" s="96">
        <v>13.0</v>
      </c>
      <c r="T19" s="96">
        <v>35.8</v>
      </c>
      <c r="U19" s="63"/>
      <c r="V19" s="63"/>
      <c r="W19" s="63"/>
      <c r="X19" s="63"/>
      <c r="Y19" s="63"/>
      <c r="Z19" s="63"/>
      <c r="AA19" s="63"/>
    </row>
    <row r="20">
      <c r="A20" s="94" t="s">
        <v>115</v>
      </c>
      <c r="B20" s="95" t="s">
        <v>42</v>
      </c>
      <c r="C20" s="96">
        <v>9.5</v>
      </c>
      <c r="D20" s="96">
        <v>14.9</v>
      </c>
      <c r="E20" s="96">
        <v>63.6</v>
      </c>
      <c r="F20" s="96">
        <v>2.2</v>
      </c>
      <c r="G20" s="96">
        <v>5.5</v>
      </c>
      <c r="H20" s="96">
        <v>40.0</v>
      </c>
      <c r="I20" s="96">
        <v>1.8</v>
      </c>
      <c r="J20" s="96">
        <v>4.3</v>
      </c>
      <c r="K20" s="96">
        <v>40.5</v>
      </c>
      <c r="L20" s="96">
        <v>1.1</v>
      </c>
      <c r="M20" s="96">
        <v>2.3</v>
      </c>
      <c r="N20" s="96">
        <v>46.7</v>
      </c>
      <c r="O20" s="96">
        <v>2.4</v>
      </c>
      <c r="P20" s="96">
        <v>6.7</v>
      </c>
      <c r="Q20" s="96">
        <v>35.2</v>
      </c>
      <c r="R20" s="96">
        <v>4.5</v>
      </c>
      <c r="S20" s="96">
        <v>12.0</v>
      </c>
      <c r="T20" s="96">
        <v>37.3</v>
      </c>
      <c r="U20" s="63"/>
      <c r="V20" s="63"/>
      <c r="W20" s="63"/>
      <c r="X20" s="63"/>
      <c r="Y20" s="63"/>
      <c r="Z20" s="63"/>
      <c r="AA20" s="63"/>
    </row>
    <row r="21">
      <c r="A21" s="94" t="s">
        <v>94</v>
      </c>
      <c r="B21" s="95" t="s">
        <v>51</v>
      </c>
      <c r="C21" s="96">
        <v>9.1</v>
      </c>
      <c r="D21" s="96">
        <v>15.2</v>
      </c>
      <c r="E21" s="96">
        <v>59.5</v>
      </c>
      <c r="F21" s="96">
        <v>2.8</v>
      </c>
      <c r="G21" s="96">
        <v>7.0</v>
      </c>
      <c r="H21" s="96">
        <v>40.8</v>
      </c>
      <c r="I21" s="96">
        <v>2.2</v>
      </c>
      <c r="J21" s="96">
        <v>4.8</v>
      </c>
      <c r="K21" s="96">
        <v>46.3</v>
      </c>
      <c r="L21" s="96">
        <v>1.3</v>
      </c>
      <c r="M21" s="96">
        <v>3.0</v>
      </c>
      <c r="N21" s="96">
        <v>42.6</v>
      </c>
      <c r="O21" s="96">
        <v>3.5</v>
      </c>
      <c r="P21" s="96">
        <v>9.6</v>
      </c>
      <c r="Q21" s="96">
        <v>36.4</v>
      </c>
      <c r="R21" s="96">
        <v>3.1</v>
      </c>
      <c r="S21" s="96">
        <v>9.2</v>
      </c>
      <c r="T21" s="96">
        <v>33.9</v>
      </c>
      <c r="U21" s="63"/>
      <c r="V21" s="63"/>
      <c r="W21" s="63"/>
      <c r="X21" s="63"/>
      <c r="Y21" s="63"/>
      <c r="Z21" s="63"/>
      <c r="AA21" s="63"/>
    </row>
    <row r="22">
      <c r="A22" s="94" t="s">
        <v>90</v>
      </c>
      <c r="B22" s="95" t="s">
        <v>33</v>
      </c>
      <c r="C22" s="96">
        <v>9.0</v>
      </c>
      <c r="D22" s="96">
        <v>14.3</v>
      </c>
      <c r="E22" s="96">
        <v>62.7</v>
      </c>
      <c r="F22" s="96">
        <v>2.4</v>
      </c>
      <c r="G22" s="96">
        <v>5.7</v>
      </c>
      <c r="H22" s="96">
        <v>42.7</v>
      </c>
      <c r="I22" s="96">
        <v>1.6</v>
      </c>
      <c r="J22" s="96">
        <v>3.4</v>
      </c>
      <c r="K22" s="96">
        <v>48.1</v>
      </c>
      <c r="L22" s="96">
        <v>1.1</v>
      </c>
      <c r="M22" s="96">
        <v>2.4</v>
      </c>
      <c r="N22" s="96">
        <v>44.0</v>
      </c>
      <c r="O22" s="96">
        <v>2.4</v>
      </c>
      <c r="P22" s="96">
        <v>6.2</v>
      </c>
      <c r="Q22" s="96">
        <v>38.1</v>
      </c>
      <c r="R22" s="96">
        <v>4.1</v>
      </c>
      <c r="S22" s="96">
        <v>11.8</v>
      </c>
      <c r="T22" s="96">
        <v>34.4</v>
      </c>
      <c r="U22" s="63"/>
      <c r="V22" s="63"/>
      <c r="W22" s="63"/>
      <c r="X22" s="63"/>
      <c r="Y22" s="63"/>
      <c r="Z22" s="63"/>
      <c r="AA22" s="63"/>
    </row>
    <row r="23">
      <c r="A23" s="94" t="s">
        <v>112</v>
      </c>
      <c r="B23" s="95" t="s">
        <v>44</v>
      </c>
      <c r="C23" s="96">
        <v>8.9</v>
      </c>
      <c r="D23" s="96">
        <v>13.1</v>
      </c>
      <c r="E23" s="96">
        <v>67.8</v>
      </c>
      <c r="F23" s="96">
        <v>2.7</v>
      </c>
      <c r="G23" s="96">
        <v>6.0</v>
      </c>
      <c r="H23" s="96">
        <v>45.3</v>
      </c>
      <c r="I23" s="96">
        <v>1.5</v>
      </c>
      <c r="J23" s="96">
        <v>3.1</v>
      </c>
      <c r="K23" s="96">
        <v>47.6</v>
      </c>
      <c r="L23" s="96">
        <v>0.9</v>
      </c>
      <c r="M23" s="96">
        <v>1.9</v>
      </c>
      <c r="N23" s="96">
        <v>45.9</v>
      </c>
      <c r="O23" s="96">
        <v>3.6</v>
      </c>
      <c r="P23" s="96">
        <v>7.5</v>
      </c>
      <c r="Q23" s="96">
        <v>48.0</v>
      </c>
      <c r="R23" s="96">
        <v>4.7</v>
      </c>
      <c r="S23" s="96">
        <v>12.2</v>
      </c>
      <c r="T23" s="96">
        <v>38.9</v>
      </c>
      <c r="U23" s="63"/>
      <c r="V23" s="63"/>
      <c r="W23" s="63"/>
      <c r="X23" s="63"/>
      <c r="Y23" s="63"/>
      <c r="Z23" s="63"/>
      <c r="AA23" s="63"/>
    </row>
    <row r="24">
      <c r="A24" s="94" t="s">
        <v>77</v>
      </c>
      <c r="B24" s="95" t="s">
        <v>37</v>
      </c>
      <c r="C24" s="96">
        <v>8.9</v>
      </c>
      <c r="D24" s="96">
        <v>13.6</v>
      </c>
      <c r="E24" s="96">
        <v>65.3</v>
      </c>
      <c r="F24" s="96">
        <v>1.6</v>
      </c>
      <c r="G24" s="96">
        <v>3.9</v>
      </c>
      <c r="H24" s="96">
        <v>41.5</v>
      </c>
      <c r="I24" s="96">
        <v>1.2</v>
      </c>
      <c r="J24" s="96">
        <v>2.2</v>
      </c>
      <c r="K24" s="96">
        <v>52.8</v>
      </c>
      <c r="L24" s="96">
        <v>1.0</v>
      </c>
      <c r="M24" s="96">
        <v>2.2</v>
      </c>
      <c r="N24" s="96">
        <v>44.1</v>
      </c>
      <c r="O24" s="96">
        <v>2.0</v>
      </c>
      <c r="P24" s="96">
        <v>5.8</v>
      </c>
      <c r="Q24" s="96">
        <v>34.1</v>
      </c>
      <c r="R24" s="96">
        <v>2.6</v>
      </c>
      <c r="S24" s="96">
        <v>8.0</v>
      </c>
      <c r="T24" s="96">
        <v>32.2</v>
      </c>
      <c r="U24" s="63"/>
      <c r="V24" s="63"/>
      <c r="W24" s="63"/>
      <c r="X24" s="63"/>
      <c r="Y24" s="63"/>
      <c r="Z24" s="63"/>
      <c r="AA24" s="63"/>
    </row>
    <row r="25">
      <c r="A25" s="94" t="s">
        <v>103</v>
      </c>
      <c r="B25" s="95" t="s">
        <v>27</v>
      </c>
      <c r="C25" s="96">
        <v>8.7</v>
      </c>
      <c r="D25" s="96">
        <v>14.9</v>
      </c>
      <c r="E25" s="96">
        <v>58.1</v>
      </c>
      <c r="F25" s="96">
        <v>2.6</v>
      </c>
      <c r="G25" s="96">
        <v>6.6</v>
      </c>
      <c r="H25" s="96">
        <v>39.0</v>
      </c>
      <c r="I25" s="96">
        <v>2.0</v>
      </c>
      <c r="J25" s="96">
        <v>4.3</v>
      </c>
      <c r="K25" s="96">
        <v>47.1</v>
      </c>
      <c r="L25" s="96">
        <v>1.1</v>
      </c>
      <c r="M25" s="96">
        <v>2.6</v>
      </c>
      <c r="N25" s="96">
        <v>41.7</v>
      </c>
      <c r="O25" s="96">
        <v>2.9</v>
      </c>
      <c r="P25" s="96">
        <v>7.9</v>
      </c>
      <c r="Q25" s="96">
        <v>37.3</v>
      </c>
      <c r="R25" s="96">
        <v>3.7</v>
      </c>
      <c r="S25" s="96">
        <v>10.6</v>
      </c>
      <c r="T25" s="96">
        <v>34.8</v>
      </c>
      <c r="U25" s="63"/>
      <c r="V25" s="63"/>
      <c r="W25" s="63"/>
      <c r="X25" s="63"/>
      <c r="Y25" s="63"/>
      <c r="Z25" s="63"/>
      <c r="AA25" s="63"/>
    </row>
    <row r="26">
      <c r="A26" s="94" t="s">
        <v>73</v>
      </c>
      <c r="B26" s="95" t="s">
        <v>31</v>
      </c>
      <c r="C26" s="96">
        <v>8.7</v>
      </c>
      <c r="D26" s="96">
        <v>13.2</v>
      </c>
      <c r="E26" s="96">
        <v>66.0</v>
      </c>
      <c r="F26" s="96">
        <v>1.5</v>
      </c>
      <c r="G26" s="96">
        <v>4.2</v>
      </c>
      <c r="H26" s="96">
        <v>36.7</v>
      </c>
      <c r="I26" s="96">
        <v>1.8</v>
      </c>
      <c r="J26" s="96">
        <v>4.1</v>
      </c>
      <c r="K26" s="96">
        <v>43.6</v>
      </c>
      <c r="L26" s="96">
        <v>1.2</v>
      </c>
      <c r="M26" s="96">
        <v>2.6</v>
      </c>
      <c r="N26" s="96">
        <v>44.0</v>
      </c>
      <c r="O26" s="96">
        <v>1.5</v>
      </c>
      <c r="P26" s="96">
        <v>4.8</v>
      </c>
      <c r="Q26" s="96">
        <v>31.7</v>
      </c>
      <c r="R26" s="96">
        <v>3.6</v>
      </c>
      <c r="S26" s="96">
        <v>9.9</v>
      </c>
      <c r="T26" s="96">
        <v>36.2</v>
      </c>
      <c r="U26" s="63"/>
      <c r="V26" s="63"/>
      <c r="W26" s="63"/>
      <c r="X26" s="63"/>
      <c r="Y26" s="63"/>
      <c r="Z26" s="63"/>
      <c r="AA26" s="63"/>
    </row>
    <row r="27">
      <c r="A27" s="94" t="s">
        <v>100</v>
      </c>
      <c r="B27" s="95" t="s">
        <v>41</v>
      </c>
      <c r="C27" s="96">
        <v>8.6</v>
      </c>
      <c r="D27" s="96">
        <v>13.5</v>
      </c>
      <c r="E27" s="96">
        <v>64.2</v>
      </c>
      <c r="F27" s="96">
        <v>2.1</v>
      </c>
      <c r="G27" s="96">
        <v>4.5</v>
      </c>
      <c r="H27" s="96">
        <v>46.2</v>
      </c>
      <c r="I27" s="96">
        <v>1.7</v>
      </c>
      <c r="J27" s="96">
        <v>4.1</v>
      </c>
      <c r="K27" s="96">
        <v>41.4</v>
      </c>
      <c r="L27" s="96">
        <v>1.1</v>
      </c>
      <c r="M27" s="96">
        <v>2.5</v>
      </c>
      <c r="N27" s="96">
        <v>45.4</v>
      </c>
      <c r="O27" s="96">
        <v>1.6</v>
      </c>
      <c r="P27" s="96">
        <v>4.2</v>
      </c>
      <c r="Q27" s="96">
        <v>36.8</v>
      </c>
      <c r="R27" s="96">
        <v>3.0</v>
      </c>
      <c r="S27" s="96">
        <v>8.5</v>
      </c>
      <c r="T27" s="96">
        <v>35.6</v>
      </c>
      <c r="U27" s="63"/>
      <c r="V27" s="63"/>
      <c r="W27" s="63"/>
      <c r="X27" s="63"/>
      <c r="Y27" s="63"/>
      <c r="Z27" s="63"/>
      <c r="AA27" s="63"/>
    </row>
    <row r="28">
      <c r="A28" s="94" t="s">
        <v>116</v>
      </c>
      <c r="B28" s="95" t="s">
        <v>34</v>
      </c>
      <c r="C28" s="96">
        <v>7.6</v>
      </c>
      <c r="D28" s="96">
        <v>12.2</v>
      </c>
      <c r="E28" s="96">
        <v>62.1</v>
      </c>
      <c r="F28" s="96">
        <v>2.5</v>
      </c>
      <c r="G28" s="96">
        <v>5.7</v>
      </c>
      <c r="H28" s="96">
        <v>43.2</v>
      </c>
      <c r="I28" s="96">
        <v>1.3</v>
      </c>
      <c r="J28" s="96">
        <v>3.4</v>
      </c>
      <c r="K28" s="96">
        <v>36.5</v>
      </c>
      <c r="L28" s="96">
        <v>0.9</v>
      </c>
      <c r="M28" s="96">
        <v>2.5</v>
      </c>
      <c r="N28" s="96">
        <v>34.7</v>
      </c>
      <c r="O28" s="96">
        <v>2.4</v>
      </c>
      <c r="P28" s="96">
        <v>6.4</v>
      </c>
      <c r="Q28" s="96">
        <v>37.9</v>
      </c>
      <c r="R28" s="96">
        <v>3.3</v>
      </c>
      <c r="S28" s="96">
        <v>9.8</v>
      </c>
      <c r="T28" s="96">
        <v>33.5</v>
      </c>
      <c r="U28" s="63"/>
      <c r="V28" s="63"/>
      <c r="W28" s="63"/>
      <c r="X28" s="63"/>
      <c r="Y28" s="63"/>
      <c r="Z28" s="63"/>
      <c r="AA28" s="63"/>
    </row>
    <row r="29">
      <c r="A29" s="94" t="s">
        <v>96</v>
      </c>
      <c r="B29" s="95" t="s">
        <v>25</v>
      </c>
      <c r="C29" s="96">
        <v>7.3</v>
      </c>
      <c r="D29" s="96">
        <v>10.9</v>
      </c>
      <c r="E29" s="96">
        <v>67.4</v>
      </c>
      <c r="F29" s="96">
        <v>2.4</v>
      </c>
      <c r="G29" s="96">
        <v>5.2</v>
      </c>
      <c r="H29" s="96">
        <v>46.5</v>
      </c>
      <c r="I29" s="96">
        <v>2.8</v>
      </c>
      <c r="J29" s="96">
        <v>5.7</v>
      </c>
      <c r="K29" s="96">
        <v>48.7</v>
      </c>
      <c r="L29" s="96">
        <v>1.1</v>
      </c>
      <c r="M29" s="96">
        <v>3.0</v>
      </c>
      <c r="N29" s="96">
        <v>35.7</v>
      </c>
      <c r="O29" s="96">
        <v>1.8</v>
      </c>
      <c r="P29" s="96">
        <v>5.3</v>
      </c>
      <c r="Q29" s="96">
        <v>34.7</v>
      </c>
      <c r="R29" s="96">
        <v>4.2</v>
      </c>
      <c r="S29" s="96">
        <v>12.1</v>
      </c>
      <c r="T29" s="96">
        <v>35.1</v>
      </c>
      <c r="U29" s="63"/>
      <c r="V29" s="63"/>
      <c r="W29" s="63"/>
      <c r="X29" s="63"/>
      <c r="Y29" s="63"/>
      <c r="Z29" s="63"/>
      <c r="AA29" s="63"/>
    </row>
    <row r="30">
      <c r="A30" s="94" t="s">
        <v>91</v>
      </c>
      <c r="B30" s="95" t="s">
        <v>40</v>
      </c>
      <c r="C30" s="96">
        <v>6.7</v>
      </c>
      <c r="D30" s="96">
        <v>10.6</v>
      </c>
      <c r="E30" s="96">
        <v>62.9</v>
      </c>
      <c r="F30" s="96">
        <v>1.3</v>
      </c>
      <c r="G30" s="96">
        <v>2.8</v>
      </c>
      <c r="H30" s="96">
        <v>48.2</v>
      </c>
      <c r="I30" s="96">
        <v>1.2</v>
      </c>
      <c r="J30" s="96">
        <v>2.4</v>
      </c>
      <c r="K30" s="96">
        <v>48.5</v>
      </c>
      <c r="L30" s="96">
        <v>0.8</v>
      </c>
      <c r="M30" s="96">
        <v>1.7</v>
      </c>
      <c r="N30" s="96">
        <v>47.4</v>
      </c>
      <c r="O30" s="96">
        <v>2.2</v>
      </c>
      <c r="P30" s="96">
        <v>5.3</v>
      </c>
      <c r="Q30" s="96">
        <v>42.0</v>
      </c>
      <c r="R30" s="96">
        <v>3.0</v>
      </c>
      <c r="S30" s="96">
        <v>8.0</v>
      </c>
      <c r="T30" s="96">
        <v>37.8</v>
      </c>
      <c r="U30" s="63"/>
      <c r="V30" s="63"/>
      <c r="W30" s="63"/>
      <c r="X30" s="63"/>
      <c r="Y30" s="63"/>
      <c r="Z30" s="63"/>
      <c r="AA30" s="63"/>
    </row>
    <row r="31">
      <c r="A31" s="94" t="s">
        <v>110</v>
      </c>
      <c r="B31" s="95" t="s">
        <v>55</v>
      </c>
      <c r="C31" s="96">
        <v>5.9</v>
      </c>
      <c r="D31" s="96">
        <v>8.9</v>
      </c>
      <c r="E31" s="96">
        <v>66.2</v>
      </c>
      <c r="F31" s="96">
        <v>1.9</v>
      </c>
      <c r="G31" s="96">
        <v>3.6</v>
      </c>
      <c r="H31" s="96">
        <v>53.1</v>
      </c>
      <c r="I31" s="96">
        <v>1.3</v>
      </c>
      <c r="J31" s="96">
        <v>2.7</v>
      </c>
      <c r="K31" s="96">
        <v>47.4</v>
      </c>
      <c r="L31" s="96">
        <v>0.9</v>
      </c>
      <c r="M31" s="96">
        <v>2.0</v>
      </c>
      <c r="N31" s="96">
        <v>46.2</v>
      </c>
      <c r="O31" s="96">
        <v>1.6</v>
      </c>
      <c r="P31" s="96">
        <v>4.2</v>
      </c>
      <c r="Q31" s="96">
        <v>38.3</v>
      </c>
      <c r="R31" s="96">
        <v>2.6</v>
      </c>
      <c r="S31" s="96">
        <v>7.3</v>
      </c>
      <c r="T31" s="96">
        <v>35.6</v>
      </c>
      <c r="U31" s="63"/>
      <c r="V31" s="63"/>
      <c r="W31" s="63"/>
      <c r="X31" s="63"/>
      <c r="Y31" s="63"/>
      <c r="Z31" s="63"/>
      <c r="AA31" s="63"/>
    </row>
    <row r="32">
      <c r="A32" s="94" t="s">
        <v>80</v>
      </c>
      <c r="B32" s="95" t="s">
        <v>35</v>
      </c>
      <c r="C32" s="96">
        <v>5.5</v>
      </c>
      <c r="D32" s="96">
        <v>8.1</v>
      </c>
      <c r="E32" s="96">
        <v>67.8</v>
      </c>
      <c r="F32" s="96">
        <v>0.9</v>
      </c>
      <c r="G32" s="96">
        <v>2.1</v>
      </c>
      <c r="H32" s="96">
        <v>42.4</v>
      </c>
      <c r="I32" s="96">
        <v>0.7</v>
      </c>
      <c r="J32" s="96">
        <v>1.4</v>
      </c>
      <c r="K32" s="96">
        <v>46.7</v>
      </c>
      <c r="L32" s="96">
        <v>0.5</v>
      </c>
      <c r="M32" s="96">
        <v>1.1</v>
      </c>
      <c r="N32" s="96">
        <v>40.7</v>
      </c>
      <c r="O32" s="96">
        <v>1.4</v>
      </c>
      <c r="P32" s="96">
        <v>3.8</v>
      </c>
      <c r="Q32" s="96">
        <v>37.8</v>
      </c>
      <c r="R32" s="96">
        <v>2.4</v>
      </c>
      <c r="S32" s="96">
        <v>6.8</v>
      </c>
      <c r="T32" s="96">
        <v>35.2</v>
      </c>
      <c r="U32" s="63"/>
      <c r="V32" s="63"/>
      <c r="W32" s="63"/>
      <c r="X32" s="63"/>
      <c r="Y32" s="63"/>
      <c r="Z32" s="63"/>
      <c r="AA32" s="63"/>
    </row>
    <row r="33">
      <c r="A33" s="94" t="s">
        <v>71</v>
      </c>
      <c r="B33" s="95" t="s">
        <v>46</v>
      </c>
      <c r="C33" s="96">
        <v>4.9</v>
      </c>
      <c r="D33" s="96">
        <v>7.6</v>
      </c>
      <c r="E33" s="96">
        <v>64.9</v>
      </c>
      <c r="F33" s="96">
        <v>1.5</v>
      </c>
      <c r="G33" s="96">
        <v>3.3</v>
      </c>
      <c r="H33" s="96">
        <v>45.2</v>
      </c>
      <c r="I33" s="96">
        <v>1.0</v>
      </c>
      <c r="J33" s="96">
        <v>2.4</v>
      </c>
      <c r="K33" s="96">
        <v>43.3</v>
      </c>
      <c r="L33" s="96">
        <v>0.8</v>
      </c>
      <c r="M33" s="96">
        <v>1.6</v>
      </c>
      <c r="N33" s="96">
        <v>50.8</v>
      </c>
      <c r="O33" s="96">
        <v>1.6</v>
      </c>
      <c r="P33" s="96">
        <v>4.9</v>
      </c>
      <c r="Q33" s="96">
        <v>33.3</v>
      </c>
      <c r="R33" s="96">
        <v>2.7</v>
      </c>
      <c r="S33" s="96">
        <v>7.5</v>
      </c>
      <c r="T33" s="96">
        <v>36.4</v>
      </c>
      <c r="U33" s="63"/>
      <c r="V33" s="63"/>
      <c r="W33" s="63"/>
      <c r="X33" s="63"/>
      <c r="Y33" s="63"/>
      <c r="Z33" s="63"/>
      <c r="AA33" s="63"/>
    </row>
    <row r="34">
      <c r="A34" s="94" t="s">
        <v>106</v>
      </c>
      <c r="B34" s="95" t="s">
        <v>50</v>
      </c>
      <c r="C34" s="96">
        <v>4.3</v>
      </c>
      <c r="D34" s="96">
        <v>6.4</v>
      </c>
      <c r="E34" s="96">
        <v>68.1</v>
      </c>
      <c r="F34" s="96">
        <v>0.9</v>
      </c>
      <c r="G34" s="96">
        <v>2.2</v>
      </c>
      <c r="H34" s="96">
        <v>42.4</v>
      </c>
      <c r="I34" s="96">
        <v>0.7</v>
      </c>
      <c r="J34" s="96">
        <v>1.5</v>
      </c>
      <c r="K34" s="96">
        <v>45.9</v>
      </c>
      <c r="L34" s="96">
        <v>0.5</v>
      </c>
      <c r="M34" s="96">
        <v>1.4</v>
      </c>
      <c r="N34" s="96">
        <v>40.2</v>
      </c>
      <c r="O34" s="96">
        <v>1.6</v>
      </c>
      <c r="P34" s="96">
        <v>4.0</v>
      </c>
      <c r="Q34" s="96">
        <v>39.5</v>
      </c>
      <c r="R34" s="96">
        <v>2.2</v>
      </c>
      <c r="S34" s="96">
        <v>6.7</v>
      </c>
      <c r="T34" s="96">
        <v>33.5</v>
      </c>
      <c r="U34" s="63"/>
      <c r="V34" s="63"/>
      <c r="W34" s="63"/>
      <c r="X34" s="63"/>
      <c r="Y34" s="63"/>
      <c r="Z34" s="63"/>
      <c r="AA34" s="63"/>
    </row>
    <row r="35">
      <c r="A35" s="24"/>
      <c r="B35" s="94"/>
      <c r="C35" s="97"/>
      <c r="D35" s="97"/>
      <c r="E35" s="97"/>
      <c r="F35" s="97"/>
      <c r="G35" s="97"/>
      <c r="H35" s="97"/>
      <c r="I35" s="97"/>
      <c r="J35" s="97"/>
      <c r="K35" s="97"/>
      <c r="L35" s="97"/>
      <c r="M35" s="97"/>
      <c r="N35" s="97"/>
      <c r="O35" s="97"/>
      <c r="P35" s="97"/>
      <c r="Q35" s="97"/>
      <c r="R35" s="97"/>
      <c r="S35" s="97"/>
      <c r="T35" s="97"/>
    </row>
    <row r="36">
      <c r="B36" s="85" t="s">
        <v>1814</v>
      </c>
      <c r="C36" s="63">
        <v>9.731034482758618</v>
      </c>
      <c r="D36" s="63">
        <v>15.113793103448277</v>
      </c>
      <c r="E36" s="63">
        <v>64.42413793103448</v>
      </c>
      <c r="F36" s="63">
        <v>2.3965517241379315</v>
      </c>
      <c r="G36" s="63">
        <v>5.568965517241379</v>
      </c>
      <c r="H36" s="63">
        <v>43.289655172413795</v>
      </c>
      <c r="I36" s="63">
        <v>1.7620689655172415</v>
      </c>
      <c r="J36" s="63">
        <v>3.93448275862069</v>
      </c>
      <c r="K36" s="63">
        <v>44.87586206896552</v>
      </c>
      <c r="L36" s="63">
        <v>1.0827586206896553</v>
      </c>
      <c r="M36" s="63">
        <v>2.541379310344827</v>
      </c>
      <c r="N36" s="63">
        <v>42.32413793103449</v>
      </c>
      <c r="O36" s="63">
        <v>2.86551724137931</v>
      </c>
      <c r="P36" s="63">
        <v>7.451724137931035</v>
      </c>
      <c r="Q36" s="63">
        <v>38.289655172413795</v>
      </c>
      <c r="R36" s="63">
        <v>4.010344827586207</v>
      </c>
      <c r="S36" s="63">
        <v>11.313793103448276</v>
      </c>
      <c r="T36" s="63">
        <v>35.36551724137931</v>
      </c>
    </row>
    <row r="38">
      <c r="A38" s="24"/>
      <c r="B38" s="24" t="s">
        <v>1815</v>
      </c>
    </row>
    <row r="39">
      <c r="A39" s="86"/>
      <c r="B39" s="88" t="s">
        <v>1806</v>
      </c>
      <c r="C39" s="89"/>
      <c r="D39" s="90"/>
      <c r="E39" s="88" t="s">
        <v>1807</v>
      </c>
      <c r="F39" s="89"/>
      <c r="G39" s="90"/>
      <c r="H39" s="88" t="s">
        <v>1808</v>
      </c>
      <c r="I39" s="89"/>
      <c r="J39" s="90"/>
      <c r="K39" s="88" t="s">
        <v>1809</v>
      </c>
      <c r="L39" s="89"/>
      <c r="M39" s="90"/>
      <c r="N39" s="88" t="s">
        <v>1810</v>
      </c>
      <c r="O39" s="89"/>
      <c r="P39" s="90"/>
      <c r="Q39" s="88" t="s">
        <v>1811</v>
      </c>
      <c r="R39" s="89"/>
      <c r="S39" s="89"/>
    </row>
    <row r="40">
      <c r="A40" s="91"/>
      <c r="B40" s="91" t="s">
        <v>1352</v>
      </c>
      <c r="C40" s="98" t="s">
        <v>1355</v>
      </c>
      <c r="D40" s="98" t="s">
        <v>1356</v>
      </c>
      <c r="E40" s="98" t="s">
        <v>1813</v>
      </c>
      <c r="F40" s="98" t="s">
        <v>1355</v>
      </c>
      <c r="G40" s="98" t="s">
        <v>1356</v>
      </c>
      <c r="H40" s="98" t="s">
        <v>1813</v>
      </c>
      <c r="I40" s="98" t="s">
        <v>1355</v>
      </c>
      <c r="J40" s="98" t="s">
        <v>1356</v>
      </c>
      <c r="K40" s="98" t="s">
        <v>1813</v>
      </c>
      <c r="L40" s="98" t="s">
        <v>1355</v>
      </c>
      <c r="M40" s="98" t="s">
        <v>1356</v>
      </c>
      <c r="N40" s="98" t="s">
        <v>1813</v>
      </c>
      <c r="O40" s="98" t="s">
        <v>1355</v>
      </c>
      <c r="P40" s="98" t="s">
        <v>1356</v>
      </c>
      <c r="Q40" s="98" t="s">
        <v>1813</v>
      </c>
      <c r="R40" s="98" t="s">
        <v>1355</v>
      </c>
      <c r="S40" s="98" t="s">
        <v>1356</v>
      </c>
      <c r="T40" s="98" t="s">
        <v>1813</v>
      </c>
    </row>
    <row r="41">
      <c r="A41" s="94" t="s">
        <v>70</v>
      </c>
      <c r="B41" s="95" t="s">
        <v>45</v>
      </c>
      <c r="C41" s="99">
        <v>1.5209071580439408</v>
      </c>
      <c r="D41" s="99">
        <v>1.3629933835272645</v>
      </c>
      <c r="E41" s="99">
        <v>1.1160413209869937</v>
      </c>
      <c r="F41" s="99">
        <v>1.251798561151079</v>
      </c>
      <c r="G41" s="99">
        <v>1.2390092879256966</v>
      </c>
      <c r="H41" s="99">
        <v>0.995618926238649</v>
      </c>
      <c r="I41" s="99">
        <v>1.1917808219178083</v>
      </c>
      <c r="J41" s="99">
        <v>1.1945661700262926</v>
      </c>
      <c r="K41" s="99">
        <v>1.016136468418626</v>
      </c>
      <c r="L41" s="99">
        <v>1.1082802547770698</v>
      </c>
      <c r="M41" s="99">
        <v>1.1804613297150615</v>
      </c>
      <c r="N41" s="99">
        <v>0.9214599967410785</v>
      </c>
      <c r="O41" s="99">
        <v>1.6750902527075815</v>
      </c>
      <c r="P41" s="99">
        <v>1.3822304488662656</v>
      </c>
      <c r="Q41" s="99">
        <v>1.2170389048991355</v>
      </c>
      <c r="R41" s="99">
        <v>1.3714531384350819</v>
      </c>
      <c r="S41" s="99">
        <v>1.3876866808899724</v>
      </c>
      <c r="T41" s="99">
        <v>0.9981474258970359</v>
      </c>
    </row>
    <row r="42">
      <c r="A42" s="94" t="s">
        <v>93</v>
      </c>
      <c r="B42" s="95" t="s">
        <v>26</v>
      </c>
      <c r="C42" s="99">
        <v>1.4181431608788098</v>
      </c>
      <c r="D42" s="99">
        <v>1.382842801733972</v>
      </c>
      <c r="E42" s="99">
        <v>1.022908526467912</v>
      </c>
      <c r="F42" s="99">
        <v>1.293525179856115</v>
      </c>
      <c r="G42" s="99">
        <v>1.2390092879256966</v>
      </c>
      <c r="H42" s="99">
        <v>1.0441293611597897</v>
      </c>
      <c r="I42" s="99">
        <v>1.4187866927592954</v>
      </c>
      <c r="J42" s="99">
        <v>1.4233128834355826</v>
      </c>
      <c r="K42" s="99">
        <v>0.991624404487475</v>
      </c>
      <c r="L42" s="99">
        <v>1.2929936305732481</v>
      </c>
      <c r="M42" s="99">
        <v>1.2985074626865676</v>
      </c>
      <c r="N42" s="99">
        <v>1.0065178425941013</v>
      </c>
      <c r="O42" s="99">
        <v>1.5703971119133575</v>
      </c>
      <c r="P42" s="99">
        <v>1.3688107357704764</v>
      </c>
      <c r="Q42" s="99">
        <v>1.162193804034582</v>
      </c>
      <c r="R42" s="99">
        <v>1.3714531384350819</v>
      </c>
      <c r="S42" s="99">
        <v>1.3611703748857056</v>
      </c>
      <c r="T42" s="99">
        <v>1.0094578783151327</v>
      </c>
    </row>
    <row r="43">
      <c r="A43" s="94" t="s">
        <v>97</v>
      </c>
      <c r="B43" s="95" t="s">
        <v>29</v>
      </c>
      <c r="C43" s="99">
        <v>1.4181431608788098</v>
      </c>
      <c r="D43" s="99">
        <v>1.4423910563540954</v>
      </c>
      <c r="E43" s="99">
        <v>0.9809987689343254</v>
      </c>
      <c r="F43" s="99">
        <v>1.293525179856115</v>
      </c>
      <c r="G43" s="99">
        <v>1.1671826625386998</v>
      </c>
      <c r="H43" s="99">
        <v>1.1064999203441133</v>
      </c>
      <c r="I43" s="99">
        <v>1.24853228962818</v>
      </c>
      <c r="J43" s="99">
        <v>1.0674846625766872</v>
      </c>
      <c r="K43" s="99">
        <v>1.1431535269709543</v>
      </c>
      <c r="L43" s="99">
        <v>1.1082802547770698</v>
      </c>
      <c r="M43" s="99">
        <v>1.1411126187245593</v>
      </c>
      <c r="N43" s="99">
        <v>0.9639889196675897</v>
      </c>
      <c r="O43" s="99">
        <v>1.4657039711191338</v>
      </c>
      <c r="P43" s="99">
        <v>1.6103655714946783</v>
      </c>
      <c r="Q43" s="99">
        <v>0.9166966858789626</v>
      </c>
      <c r="R43" s="99">
        <v>1.4711951848667242</v>
      </c>
      <c r="S43" s="99">
        <v>1.3169765315452606</v>
      </c>
      <c r="T43" s="99">
        <v>1.1140795631825273</v>
      </c>
    </row>
    <row r="44">
      <c r="A44" s="94" t="s">
        <v>109</v>
      </c>
      <c r="B44" s="95" t="s">
        <v>28</v>
      </c>
      <c r="C44" s="99">
        <v>1.3051027639971653</v>
      </c>
      <c r="D44" s="99">
        <v>1.217430983344741</v>
      </c>
      <c r="E44" s="99">
        <v>1.069474923727453</v>
      </c>
      <c r="F44" s="99">
        <v>1.3769784172661867</v>
      </c>
      <c r="G44" s="99">
        <v>1.2928792569659444</v>
      </c>
      <c r="H44" s="99">
        <v>1.0695395889756252</v>
      </c>
      <c r="I44" s="99">
        <v>1.0782778864970646</v>
      </c>
      <c r="J44" s="99">
        <v>1.2199824715162138</v>
      </c>
      <c r="K44" s="99">
        <v>0.9002612571077301</v>
      </c>
      <c r="L44" s="99">
        <v>0.7388535031847133</v>
      </c>
      <c r="M44" s="99">
        <v>0.8263229308005431</v>
      </c>
      <c r="N44" s="99">
        <v>0.916734560860355</v>
      </c>
      <c r="O44" s="99">
        <v>1.1516245487364623</v>
      </c>
      <c r="P44" s="99">
        <v>1.2077741786210088</v>
      </c>
      <c r="Q44" s="99">
        <v>0.9558717579250721</v>
      </c>
      <c r="R44" s="99">
        <v>1.1969045571797077</v>
      </c>
      <c r="S44" s="99">
        <v>1.2462663822005486</v>
      </c>
      <c r="T44" s="99">
        <v>0.9613884555382216</v>
      </c>
    </row>
    <row r="45">
      <c r="A45" s="94" t="s">
        <v>74</v>
      </c>
      <c r="B45" s="95" t="s">
        <v>149</v>
      </c>
      <c r="C45" s="99">
        <v>1.2126151665485476</v>
      </c>
      <c r="D45" s="99">
        <v>1.2637462924937257</v>
      </c>
      <c r="E45" s="99">
        <v>0.9530589305786009</v>
      </c>
      <c r="F45" s="99">
        <v>1.2100719424460429</v>
      </c>
      <c r="G45" s="99">
        <v>1.1851393188854489</v>
      </c>
      <c r="H45" s="99">
        <v>0.995618926238649</v>
      </c>
      <c r="I45" s="99">
        <v>0.7945205479452054</v>
      </c>
      <c r="J45" s="99">
        <v>0.9912357581069237</v>
      </c>
      <c r="K45" s="99">
        <v>0.8155832180728446</v>
      </c>
      <c r="L45" s="99">
        <v>1.200636942675159</v>
      </c>
      <c r="M45" s="99">
        <v>1.2198100407055634</v>
      </c>
      <c r="N45" s="99">
        <v>0.952175329965781</v>
      </c>
      <c r="O45" s="99">
        <v>1.256317689530686</v>
      </c>
      <c r="P45" s="99">
        <v>1.2211938917167977</v>
      </c>
      <c r="Q45" s="99">
        <v>1.0289985590778097</v>
      </c>
      <c r="R45" s="99">
        <v>1.3215821152192606</v>
      </c>
      <c r="S45" s="99">
        <v>1.3611703748857056</v>
      </c>
      <c r="T45" s="99">
        <v>0.9783541341653668</v>
      </c>
    </row>
    <row r="46">
      <c r="A46" s="94" t="s">
        <v>88</v>
      </c>
      <c r="B46" s="95" t="s">
        <v>47</v>
      </c>
      <c r="C46" s="99">
        <v>1.171509567682495</v>
      </c>
      <c r="D46" s="99">
        <v>1.2240474560803103</v>
      </c>
      <c r="E46" s="99">
        <v>0.957715570304555</v>
      </c>
      <c r="F46" s="99">
        <v>1.001438848920863</v>
      </c>
      <c r="G46" s="99">
        <v>1.0773993808049536</v>
      </c>
      <c r="H46" s="99">
        <v>0.9147682013700812</v>
      </c>
      <c r="I46" s="99">
        <v>1.0782778864970646</v>
      </c>
      <c r="J46" s="99">
        <v>1.1691498685363715</v>
      </c>
      <c r="K46" s="99">
        <v>0.8980328876594436</v>
      </c>
      <c r="L46" s="99">
        <v>1.754777070063694</v>
      </c>
      <c r="M46" s="99">
        <v>1.5345997286295798</v>
      </c>
      <c r="N46" s="99">
        <v>1.1530063548965288</v>
      </c>
      <c r="O46" s="99">
        <v>1.605294825511432</v>
      </c>
      <c r="P46" s="99">
        <v>1.5969458583988894</v>
      </c>
      <c r="Q46" s="99">
        <v>1.0054935158501441</v>
      </c>
      <c r="R46" s="99">
        <v>0.9724849527085125</v>
      </c>
      <c r="S46" s="99">
        <v>1.0429747028345018</v>
      </c>
      <c r="T46" s="99">
        <v>0.9331123244929798</v>
      </c>
    </row>
    <row r="47">
      <c r="A47" s="94" t="s">
        <v>76</v>
      </c>
      <c r="B47" s="95" t="s">
        <v>30</v>
      </c>
      <c r="C47" s="99">
        <v>1.1304039688164425</v>
      </c>
      <c r="D47" s="99">
        <v>1.0917180013689254</v>
      </c>
      <c r="E47" s="99">
        <v>1.0322218059198203</v>
      </c>
      <c r="F47" s="99">
        <v>0.8345323741007192</v>
      </c>
      <c r="G47" s="99">
        <v>0.9337461300309599</v>
      </c>
      <c r="H47" s="99">
        <v>0.8916679942647762</v>
      </c>
      <c r="I47" s="99">
        <v>0.9647749510763208</v>
      </c>
      <c r="J47" s="99">
        <v>0.9912357581069237</v>
      </c>
      <c r="K47" s="99">
        <v>0.9537421238666052</v>
      </c>
      <c r="L47" s="99">
        <v>0.8312101910828025</v>
      </c>
      <c r="M47" s="99">
        <v>0.9837177747625512</v>
      </c>
      <c r="N47" s="99">
        <v>0.8600293302916733</v>
      </c>
      <c r="O47" s="99">
        <v>1.5703971119133575</v>
      </c>
      <c r="P47" s="99">
        <v>1.6103655714946783</v>
      </c>
      <c r="Q47" s="99">
        <v>0.9872118155619596</v>
      </c>
      <c r="R47" s="99">
        <v>1.1719690455717973</v>
      </c>
      <c r="S47" s="99">
        <v>1.0871685461749467</v>
      </c>
      <c r="T47" s="99">
        <v>1.0716653666146647</v>
      </c>
    </row>
    <row r="48">
      <c r="A48" s="94" t="s">
        <v>99</v>
      </c>
      <c r="B48" s="95" t="s">
        <v>43</v>
      </c>
      <c r="C48" s="99">
        <v>1.1304039688164425</v>
      </c>
      <c r="D48" s="99">
        <v>1.2108145106091717</v>
      </c>
      <c r="E48" s="99">
        <v>0.9344323716747847</v>
      </c>
      <c r="F48" s="99">
        <v>0.9597122302158271</v>
      </c>
      <c r="G48" s="99">
        <v>1.041486068111455</v>
      </c>
      <c r="H48" s="99">
        <v>0.9355583877648558</v>
      </c>
      <c r="I48" s="99">
        <v>1.24853228962818</v>
      </c>
      <c r="J48" s="99">
        <v>1.3216476774758983</v>
      </c>
      <c r="K48" s="99">
        <v>0.9604272322114646</v>
      </c>
      <c r="L48" s="99">
        <v>0.8312101910828025</v>
      </c>
      <c r="M48" s="99">
        <v>0.8263229308005431</v>
      </c>
      <c r="N48" s="99">
        <v>0.9687143555483133</v>
      </c>
      <c r="O48" s="99">
        <v>1.0469314079422385</v>
      </c>
      <c r="P48" s="99">
        <v>1.1943544655252198</v>
      </c>
      <c r="Q48" s="99">
        <v>0.8905799711815562</v>
      </c>
      <c r="R48" s="99">
        <v>0.6981943250214961</v>
      </c>
      <c r="S48" s="99">
        <v>0.8661993294727218</v>
      </c>
      <c r="T48" s="99">
        <v>0.8200078003120125</v>
      </c>
    </row>
    <row r="49">
      <c r="A49" s="94" t="s">
        <v>102</v>
      </c>
      <c r="B49" s="95" t="s">
        <v>53</v>
      </c>
      <c r="C49" s="99">
        <v>1.1304039688164425</v>
      </c>
      <c r="D49" s="99">
        <v>1.0454026922199406</v>
      </c>
      <c r="E49" s="99">
        <v>1.078788203179361</v>
      </c>
      <c r="F49" s="99">
        <v>1.251798561151079</v>
      </c>
      <c r="G49" s="99">
        <v>1.256965944272446</v>
      </c>
      <c r="H49" s="99">
        <v>0.986378843396527</v>
      </c>
      <c r="I49" s="99">
        <v>0.9647749510763208</v>
      </c>
      <c r="J49" s="99">
        <v>0.8895705521472392</v>
      </c>
      <c r="K49" s="99">
        <v>1.1030428769017981</v>
      </c>
      <c r="L49" s="99">
        <v>0.9235668789808916</v>
      </c>
      <c r="M49" s="99">
        <v>0.8656716417910452</v>
      </c>
      <c r="N49" s="99">
        <v>1.0797620987453151</v>
      </c>
      <c r="O49" s="99">
        <v>1.081829121540313</v>
      </c>
      <c r="P49" s="99">
        <v>1.046737621471541</v>
      </c>
      <c r="Q49" s="99">
        <v>1.0342219020172911</v>
      </c>
      <c r="R49" s="99">
        <v>1.0223559759243337</v>
      </c>
      <c r="S49" s="99">
        <v>1.1136848521792135</v>
      </c>
      <c r="T49" s="99">
        <v>0.9218018720748831</v>
      </c>
    </row>
    <row r="50">
      <c r="A50" s="94" t="s">
        <v>84</v>
      </c>
      <c r="B50" s="95" t="s">
        <v>39</v>
      </c>
      <c r="C50" s="99">
        <v>1.0995747696669032</v>
      </c>
      <c r="D50" s="99">
        <v>1.2372804015514487</v>
      </c>
      <c r="E50" s="99">
        <v>0.8925226141411979</v>
      </c>
      <c r="F50" s="99">
        <v>1.1683453237410069</v>
      </c>
      <c r="G50" s="99">
        <v>1.1312693498452013</v>
      </c>
      <c r="H50" s="99">
        <v>1.0464393818703202</v>
      </c>
      <c r="I50" s="99">
        <v>1.1350293542074363</v>
      </c>
      <c r="J50" s="99">
        <v>1.016652059596845</v>
      </c>
      <c r="K50" s="99">
        <v>1.1208698324880897</v>
      </c>
      <c r="L50" s="99">
        <v>1.200636942675159</v>
      </c>
      <c r="M50" s="99">
        <v>1.0624151967435553</v>
      </c>
      <c r="N50" s="99">
        <v>1.1388300472543587</v>
      </c>
      <c r="O50" s="99">
        <v>0.7328519855595669</v>
      </c>
      <c r="P50" s="99">
        <v>0.7783433595557612</v>
      </c>
      <c r="Q50" s="99">
        <v>0.9663184438040345</v>
      </c>
      <c r="R50" s="99">
        <v>0.7979363714531386</v>
      </c>
      <c r="S50" s="99">
        <v>0.9369094788174337</v>
      </c>
      <c r="T50" s="99">
        <v>0.856766770670827</v>
      </c>
    </row>
    <row r="51">
      <c r="A51" s="94" t="s">
        <v>87</v>
      </c>
      <c r="B51" s="95" t="s">
        <v>38</v>
      </c>
      <c r="C51" s="99">
        <v>1.08929836995039</v>
      </c>
      <c r="D51" s="99">
        <v>1.0652521104266484</v>
      </c>
      <c r="E51" s="99">
        <v>1.0213563132259273</v>
      </c>
      <c r="F51" s="99">
        <v>0.7093525179856114</v>
      </c>
      <c r="G51" s="99">
        <v>0.8260061919504644</v>
      </c>
      <c r="H51" s="99">
        <v>0.8570176836068185</v>
      </c>
      <c r="I51" s="99">
        <v>0.9647749510763208</v>
      </c>
      <c r="J51" s="99">
        <v>0.8641542506573181</v>
      </c>
      <c r="K51" s="99">
        <v>1.1386967880743815</v>
      </c>
      <c r="L51" s="99">
        <v>1.1082802547770698</v>
      </c>
      <c r="M51" s="99">
        <v>1.0624151967435553</v>
      </c>
      <c r="N51" s="99">
        <v>1.0679485090435064</v>
      </c>
      <c r="O51" s="99">
        <v>0.9422382671480146</v>
      </c>
      <c r="P51" s="99">
        <v>0.9259602036094401</v>
      </c>
      <c r="Q51" s="99">
        <v>1.0316102305475503</v>
      </c>
      <c r="R51" s="99">
        <v>0.8976784178847809</v>
      </c>
      <c r="S51" s="99">
        <v>0.9369094788174337</v>
      </c>
      <c r="T51" s="99">
        <v>0.9642160686427458</v>
      </c>
    </row>
    <row r="52">
      <c r="A52" s="94" t="s">
        <v>85</v>
      </c>
      <c r="B52" s="95" t="s">
        <v>49</v>
      </c>
      <c r="C52" s="99">
        <v>1.08929836995039</v>
      </c>
      <c r="D52" s="99">
        <v>1.0454026922199406</v>
      </c>
      <c r="E52" s="99">
        <v>1.0415350853717282</v>
      </c>
      <c r="F52" s="99">
        <v>1.001438848920863</v>
      </c>
      <c r="G52" s="99">
        <v>0.9337461300309599</v>
      </c>
      <c r="H52" s="99">
        <v>1.0418193404492593</v>
      </c>
      <c r="I52" s="99">
        <v>1.1350293542074363</v>
      </c>
      <c r="J52" s="99">
        <v>1.1691498685363715</v>
      </c>
      <c r="K52" s="99">
        <v>0.9581988627631781</v>
      </c>
      <c r="L52" s="99">
        <v>1.1082802547770698</v>
      </c>
      <c r="M52" s="99">
        <v>1.3378561736770695</v>
      </c>
      <c r="N52" s="99">
        <v>0.8576666123513115</v>
      </c>
      <c r="O52" s="99">
        <v>1.0469314079422385</v>
      </c>
      <c r="P52" s="99">
        <v>1.0198981952799628</v>
      </c>
      <c r="Q52" s="99">
        <v>1.0237752161383284</v>
      </c>
      <c r="R52" s="99">
        <v>1.246775580395529</v>
      </c>
      <c r="S52" s="99">
        <v>1.0694910088387686</v>
      </c>
      <c r="T52" s="99">
        <v>1.170631825273011</v>
      </c>
    </row>
    <row r="53">
      <c r="A53" s="94" t="s">
        <v>81</v>
      </c>
      <c r="B53" s="95" t="s">
        <v>32</v>
      </c>
      <c r="C53" s="99">
        <v>1.0276399716513114</v>
      </c>
      <c r="D53" s="99">
        <v>1.078485055897787</v>
      </c>
      <c r="E53" s="99">
        <v>0.9515067173366162</v>
      </c>
      <c r="F53" s="99">
        <v>1.5021582733812948</v>
      </c>
      <c r="G53" s="99">
        <v>1.4365325077399382</v>
      </c>
      <c r="H53" s="99">
        <v>1.0371992990281982</v>
      </c>
      <c r="I53" s="99">
        <v>1.6457925636007826</v>
      </c>
      <c r="J53" s="99">
        <v>1.448729184925504</v>
      </c>
      <c r="K53" s="99">
        <v>1.1320116797295219</v>
      </c>
      <c r="L53" s="99">
        <v>1.3853503184713374</v>
      </c>
      <c r="M53" s="99">
        <v>1.4952510176390776</v>
      </c>
      <c r="N53" s="99">
        <v>0.9049209711585462</v>
      </c>
      <c r="O53" s="99">
        <v>1.0469314079422385</v>
      </c>
      <c r="P53" s="99">
        <v>0.952799629801018</v>
      </c>
      <c r="Q53" s="99">
        <v>1.11257204610951</v>
      </c>
      <c r="R53" s="99">
        <v>1.246775580395529</v>
      </c>
      <c r="S53" s="99">
        <v>1.2551051508686375</v>
      </c>
      <c r="T53" s="99">
        <v>0.9953198127925118</v>
      </c>
    </row>
    <row r="54">
      <c r="A54" s="94" t="s">
        <v>113</v>
      </c>
      <c r="B54" s="95" t="s">
        <v>135</v>
      </c>
      <c r="C54" s="99">
        <v>1.0276399716513114</v>
      </c>
      <c r="D54" s="99">
        <v>1.032169746748802</v>
      </c>
      <c r="E54" s="99">
        <v>0.9949686881121875</v>
      </c>
      <c r="F54" s="99">
        <v>1.084892086330935</v>
      </c>
      <c r="G54" s="99">
        <v>1.041486068111455</v>
      </c>
      <c r="H54" s="99">
        <v>1.0487494025808506</v>
      </c>
      <c r="I54" s="99">
        <v>0.6810176125244618</v>
      </c>
      <c r="J54" s="99">
        <v>0.9149868536371604</v>
      </c>
      <c r="K54" s="99">
        <v>0.7621023513139696</v>
      </c>
      <c r="L54" s="99">
        <v>1.1082802547770698</v>
      </c>
      <c r="M54" s="99">
        <v>1.1017639077340573</v>
      </c>
      <c r="N54" s="99">
        <v>1.0325077399380804</v>
      </c>
      <c r="O54" s="99">
        <v>0.9771359807460891</v>
      </c>
      <c r="P54" s="99">
        <v>0.952799629801018</v>
      </c>
      <c r="Q54" s="99">
        <v>1.026386887608069</v>
      </c>
      <c r="R54" s="99">
        <v>1.1969045571797077</v>
      </c>
      <c r="S54" s="99">
        <v>1.0518134715025906</v>
      </c>
      <c r="T54" s="99">
        <v>1.142355694227769</v>
      </c>
    </row>
    <row r="55">
      <c r="A55" s="94" t="s">
        <v>107</v>
      </c>
      <c r="B55" s="95" t="s">
        <v>48</v>
      </c>
      <c r="C55" s="99">
        <v>0.996810772501772</v>
      </c>
      <c r="D55" s="99">
        <v>0.9858544375998174</v>
      </c>
      <c r="E55" s="99">
        <v>1.0058341808060804</v>
      </c>
      <c r="F55" s="99">
        <v>1.2100719424460429</v>
      </c>
      <c r="G55" s="99">
        <v>1.328792569659443</v>
      </c>
      <c r="H55" s="99">
        <v>0.9193882427911422</v>
      </c>
      <c r="I55" s="99">
        <v>0.9080234833659492</v>
      </c>
      <c r="J55" s="99">
        <v>1.0420683610867658</v>
      </c>
      <c r="K55" s="99">
        <v>0.8779775626248655</v>
      </c>
      <c r="L55" s="99">
        <v>0.5541401273885349</v>
      </c>
      <c r="M55" s="99">
        <v>0.7082767978290369</v>
      </c>
      <c r="N55" s="99">
        <v>0.7655206126772036</v>
      </c>
      <c r="O55" s="99">
        <v>1.0469314079422385</v>
      </c>
      <c r="P55" s="99">
        <v>1.046737621471541</v>
      </c>
      <c r="Q55" s="99">
        <v>1.0185518731988472</v>
      </c>
      <c r="R55" s="99">
        <v>1.1719690455717973</v>
      </c>
      <c r="S55" s="99">
        <v>1.1490399268515696</v>
      </c>
      <c r="T55" s="99">
        <v>1.0122854914196568</v>
      </c>
    </row>
    <row r="56">
      <c r="A56" s="94" t="s">
        <v>115</v>
      </c>
      <c r="B56" s="95" t="s">
        <v>42</v>
      </c>
      <c r="C56" s="99">
        <v>0.9762579730687458</v>
      </c>
      <c r="D56" s="99">
        <v>0.9858544375998174</v>
      </c>
      <c r="E56" s="99">
        <v>0.9872076219022642</v>
      </c>
      <c r="F56" s="99">
        <v>0.9179856115107913</v>
      </c>
      <c r="G56" s="99">
        <v>0.9876160990712075</v>
      </c>
      <c r="H56" s="99">
        <v>0.9240082842122033</v>
      </c>
      <c r="I56" s="99">
        <v>1.0215264187866928</v>
      </c>
      <c r="J56" s="99">
        <v>1.092900964066608</v>
      </c>
      <c r="K56" s="99">
        <v>0.9024896265560166</v>
      </c>
      <c r="L56" s="99">
        <v>1.0159235668789808</v>
      </c>
      <c r="M56" s="99">
        <v>0.905020352781547</v>
      </c>
      <c r="N56" s="99">
        <v>1.1033892781489325</v>
      </c>
      <c r="O56" s="99">
        <v>0.8375451263537907</v>
      </c>
      <c r="P56" s="99">
        <v>0.899120777417862</v>
      </c>
      <c r="Q56" s="99">
        <v>0.9193083573487032</v>
      </c>
      <c r="R56" s="99">
        <v>1.122098022355976</v>
      </c>
      <c r="S56" s="99">
        <v>1.0606522401706797</v>
      </c>
      <c r="T56" s="99">
        <v>1.0546996879875195</v>
      </c>
    </row>
    <row r="57">
      <c r="A57" s="94" t="s">
        <v>94</v>
      </c>
      <c r="B57" s="95" t="s">
        <v>51</v>
      </c>
      <c r="C57" s="99">
        <v>0.9351523742026934</v>
      </c>
      <c r="D57" s="99">
        <v>1.005703855806525</v>
      </c>
      <c r="E57" s="99">
        <v>0.9235668789808917</v>
      </c>
      <c r="F57" s="99">
        <v>1.1683453237410069</v>
      </c>
      <c r="G57" s="99">
        <v>1.256965944272446</v>
      </c>
      <c r="H57" s="99">
        <v>0.9424884498964472</v>
      </c>
      <c r="I57" s="99">
        <v>1.24853228962818</v>
      </c>
      <c r="J57" s="99">
        <v>1.2199824715162138</v>
      </c>
      <c r="K57" s="99">
        <v>1.0317350545566313</v>
      </c>
      <c r="L57" s="99">
        <v>1.200636942675159</v>
      </c>
      <c r="M57" s="99">
        <v>1.1804613297150615</v>
      </c>
      <c r="N57" s="99">
        <v>1.0065178425941013</v>
      </c>
      <c r="O57" s="99">
        <v>1.2214199759326114</v>
      </c>
      <c r="P57" s="99">
        <v>1.2882924571957426</v>
      </c>
      <c r="Q57" s="99">
        <v>0.9506484149855907</v>
      </c>
      <c r="R57" s="99">
        <v>0.7730008598452279</v>
      </c>
      <c r="S57" s="99">
        <v>0.8131667174641877</v>
      </c>
      <c r="T57" s="99">
        <v>0.9585608424336973</v>
      </c>
    </row>
    <row r="58">
      <c r="A58" s="94" t="s">
        <v>90</v>
      </c>
      <c r="B58" s="95" t="s">
        <v>33</v>
      </c>
      <c r="C58" s="99">
        <v>0.9248759744861803</v>
      </c>
      <c r="D58" s="99">
        <v>0.946155601186402</v>
      </c>
      <c r="E58" s="99">
        <v>0.9732377027244019</v>
      </c>
      <c r="F58" s="99">
        <v>1.001438848920863</v>
      </c>
      <c r="G58" s="99">
        <v>1.023529411764706</v>
      </c>
      <c r="H58" s="99">
        <v>0.986378843396527</v>
      </c>
      <c r="I58" s="99">
        <v>0.9080234833659492</v>
      </c>
      <c r="J58" s="99">
        <v>0.8641542506573181</v>
      </c>
      <c r="K58" s="99">
        <v>1.0718457046257877</v>
      </c>
      <c r="L58" s="99">
        <v>1.0159235668789808</v>
      </c>
      <c r="M58" s="99">
        <v>0.9443690637720491</v>
      </c>
      <c r="N58" s="99">
        <v>1.0395958937591654</v>
      </c>
      <c r="O58" s="99">
        <v>0.8375451263537907</v>
      </c>
      <c r="P58" s="99">
        <v>0.8320222119389171</v>
      </c>
      <c r="Q58" s="99">
        <v>0.9950468299711815</v>
      </c>
      <c r="R58" s="99">
        <v>1.0223559759243337</v>
      </c>
      <c r="S58" s="99">
        <v>1.0429747028345018</v>
      </c>
      <c r="T58" s="99">
        <v>0.9726989079563183</v>
      </c>
    </row>
    <row r="59" ht="15.0" customHeight="1">
      <c r="A59" s="94" t="s">
        <v>112</v>
      </c>
      <c r="B59" s="95" t="s">
        <v>44</v>
      </c>
      <c r="C59" s="99">
        <v>0.9145995747696671</v>
      </c>
      <c r="D59" s="99">
        <v>0.866757928359571</v>
      </c>
      <c r="E59" s="99">
        <v>1.0524005780656212</v>
      </c>
      <c r="F59" s="99">
        <v>1.126618705035971</v>
      </c>
      <c r="G59" s="99">
        <v>1.0773993808049536</v>
      </c>
      <c r="H59" s="99">
        <v>1.0464393818703202</v>
      </c>
      <c r="I59" s="99">
        <v>0.8512720156555773</v>
      </c>
      <c r="J59" s="99">
        <v>0.7879053461875548</v>
      </c>
      <c r="K59" s="99">
        <v>1.0607038573843552</v>
      </c>
      <c r="L59" s="99">
        <v>0.8312101910828025</v>
      </c>
      <c r="M59" s="99">
        <v>0.7476255088195388</v>
      </c>
      <c r="N59" s="99">
        <v>1.0844875346260385</v>
      </c>
      <c r="O59" s="99">
        <v>1.256317689530686</v>
      </c>
      <c r="P59" s="99">
        <v>1.006478482184174</v>
      </c>
      <c r="Q59" s="99">
        <v>1.2536023054755043</v>
      </c>
      <c r="R59" s="99">
        <v>1.1719690455717973</v>
      </c>
      <c r="S59" s="99">
        <v>1.0783297775068577</v>
      </c>
      <c r="T59" s="99">
        <v>1.0999414976599065</v>
      </c>
    </row>
    <row r="60">
      <c r="A60" s="94" t="s">
        <v>77</v>
      </c>
      <c r="B60" s="95" t="s">
        <v>37</v>
      </c>
      <c r="C60" s="99">
        <v>0.9145995747696671</v>
      </c>
      <c r="D60" s="99">
        <v>0.8998402920374172</v>
      </c>
      <c r="E60" s="99">
        <v>1.013595247016004</v>
      </c>
      <c r="F60" s="99">
        <v>0.6676258992805755</v>
      </c>
      <c r="G60" s="99">
        <v>0.7003095975232199</v>
      </c>
      <c r="H60" s="99">
        <v>0.9586585948701608</v>
      </c>
      <c r="I60" s="99">
        <v>0.6810176125244618</v>
      </c>
      <c r="J60" s="99">
        <v>0.5591586327782647</v>
      </c>
      <c r="K60" s="99">
        <v>1.1765790686952513</v>
      </c>
      <c r="L60" s="99">
        <v>0.9235668789808916</v>
      </c>
      <c r="M60" s="99">
        <v>0.8656716417910452</v>
      </c>
      <c r="N60" s="99">
        <v>1.0419586116995272</v>
      </c>
      <c r="O60" s="99">
        <v>0.6979542719614923</v>
      </c>
      <c r="P60" s="99">
        <v>0.7783433595557612</v>
      </c>
      <c r="Q60" s="99">
        <v>0.8905799711815562</v>
      </c>
      <c r="R60" s="99">
        <v>0.6483233018056751</v>
      </c>
      <c r="S60" s="99">
        <v>0.7071014934471198</v>
      </c>
      <c r="T60" s="99">
        <v>0.9104914196567864</v>
      </c>
    </row>
    <row r="61">
      <c r="A61" s="94" t="s">
        <v>103</v>
      </c>
      <c r="B61" s="95" t="s">
        <v>27</v>
      </c>
      <c r="C61" s="99">
        <v>0.8940467753366408</v>
      </c>
      <c r="D61" s="99">
        <v>0.9858544375998174</v>
      </c>
      <c r="E61" s="99">
        <v>0.9018358935931061</v>
      </c>
      <c r="F61" s="99">
        <v>1.084892086330935</v>
      </c>
      <c r="G61" s="99">
        <v>1.1851393188854489</v>
      </c>
      <c r="H61" s="99">
        <v>0.9009080771068981</v>
      </c>
      <c r="I61" s="99">
        <v>1.1350293542074363</v>
      </c>
      <c r="J61" s="99">
        <v>1.092900964066608</v>
      </c>
      <c r="K61" s="99">
        <v>1.049562010142923</v>
      </c>
      <c r="L61" s="99">
        <v>1.0159235668789808</v>
      </c>
      <c r="M61" s="99">
        <v>1.0230664857530534</v>
      </c>
      <c r="N61" s="99">
        <v>0.9852533811308455</v>
      </c>
      <c r="O61" s="99">
        <v>1.0120336943441637</v>
      </c>
      <c r="P61" s="99">
        <v>1.0601573345673299</v>
      </c>
      <c r="Q61" s="99">
        <v>0.9741534582132564</v>
      </c>
      <c r="R61" s="99">
        <v>0.9226139294926914</v>
      </c>
      <c r="S61" s="99">
        <v>0.9369094788174337</v>
      </c>
      <c r="T61" s="99">
        <v>0.984009360374415</v>
      </c>
    </row>
    <row r="62">
      <c r="A62" s="94" t="s">
        <v>73</v>
      </c>
      <c r="B62" s="95" t="s">
        <v>31</v>
      </c>
      <c r="C62" s="99">
        <v>0.8940467753366408</v>
      </c>
      <c r="D62" s="99">
        <v>0.8733744010951402</v>
      </c>
      <c r="E62" s="99">
        <v>1.0244607397098968</v>
      </c>
      <c r="F62" s="99">
        <v>0.6258992805755395</v>
      </c>
      <c r="G62" s="99">
        <v>0.7541795665634675</v>
      </c>
      <c r="H62" s="99">
        <v>0.8477776007646965</v>
      </c>
      <c r="I62" s="99">
        <v>1.0215264187866928</v>
      </c>
      <c r="J62" s="99">
        <v>1.0420683610867658</v>
      </c>
      <c r="K62" s="99">
        <v>0.9715690794528969</v>
      </c>
      <c r="L62" s="99">
        <v>1.1082802547770698</v>
      </c>
      <c r="M62" s="99">
        <v>1.0230664857530534</v>
      </c>
      <c r="N62" s="99">
        <v>1.0395958937591654</v>
      </c>
      <c r="O62" s="99">
        <v>0.5234657039711192</v>
      </c>
      <c r="P62" s="99">
        <v>0.6441462285978713</v>
      </c>
      <c r="Q62" s="99">
        <v>0.8278998559077809</v>
      </c>
      <c r="R62" s="99">
        <v>0.8976784178847809</v>
      </c>
      <c r="S62" s="99">
        <v>0.8750380981408107</v>
      </c>
      <c r="T62" s="99">
        <v>1.0235959438377538</v>
      </c>
    </row>
    <row r="63">
      <c r="A63" s="94" t="s">
        <v>100</v>
      </c>
      <c r="B63" s="95" t="s">
        <v>41</v>
      </c>
      <c r="C63" s="99">
        <v>0.8837703756201277</v>
      </c>
      <c r="D63" s="99">
        <v>0.893223819301848</v>
      </c>
      <c r="E63" s="99">
        <v>0.9965209013541724</v>
      </c>
      <c r="F63" s="99">
        <v>0.8762589928057553</v>
      </c>
      <c r="G63" s="99">
        <v>0.8080495356037152</v>
      </c>
      <c r="H63" s="99">
        <v>1.0672295682650947</v>
      </c>
      <c r="I63" s="99">
        <v>0.9647749510763208</v>
      </c>
      <c r="J63" s="99">
        <v>1.0420683610867658</v>
      </c>
      <c r="K63" s="99">
        <v>0.9225449515905947</v>
      </c>
      <c r="L63" s="99">
        <v>1.0159235668789808</v>
      </c>
      <c r="M63" s="99">
        <v>0.9837177747625512</v>
      </c>
      <c r="N63" s="99">
        <v>1.0726739449242297</v>
      </c>
      <c r="O63" s="99">
        <v>0.5583634175691938</v>
      </c>
      <c r="P63" s="99">
        <v>0.5636279500231374</v>
      </c>
      <c r="Q63" s="99">
        <v>0.9610951008645532</v>
      </c>
      <c r="R63" s="99">
        <v>0.7480653482373173</v>
      </c>
      <c r="S63" s="99">
        <v>0.7512953367875648</v>
      </c>
      <c r="T63" s="99">
        <v>1.0066302652106085</v>
      </c>
    </row>
    <row r="64">
      <c r="A64" s="94" t="s">
        <v>116</v>
      </c>
      <c r="B64" s="95" t="s">
        <v>34</v>
      </c>
      <c r="C64" s="99">
        <v>0.7810063784549967</v>
      </c>
      <c r="D64" s="99">
        <v>0.8072096737394477</v>
      </c>
      <c r="E64" s="99">
        <v>0.9639244232724937</v>
      </c>
      <c r="F64" s="99">
        <v>1.043165467625899</v>
      </c>
      <c r="G64" s="99">
        <v>1.023529411764706</v>
      </c>
      <c r="H64" s="99">
        <v>0.9979289469491796</v>
      </c>
      <c r="I64" s="99">
        <v>0.7377690802348337</v>
      </c>
      <c r="J64" s="99">
        <v>0.8641542506573181</v>
      </c>
      <c r="K64" s="99">
        <v>0.8133548486245582</v>
      </c>
      <c r="L64" s="99">
        <v>0.8312101910828025</v>
      </c>
      <c r="M64" s="99">
        <v>0.9837177747625512</v>
      </c>
      <c r="N64" s="99">
        <v>0.8198631253055237</v>
      </c>
      <c r="O64" s="99">
        <v>0.8375451263537907</v>
      </c>
      <c r="P64" s="99">
        <v>0.8588616381304951</v>
      </c>
      <c r="Q64" s="99">
        <v>0.9898234870317002</v>
      </c>
      <c r="R64" s="99">
        <v>0.8228718830610491</v>
      </c>
      <c r="S64" s="99">
        <v>0.8661993294727218</v>
      </c>
      <c r="T64" s="99">
        <v>0.9472503900156006</v>
      </c>
    </row>
    <row r="65">
      <c r="A65" s="94" t="s">
        <v>96</v>
      </c>
      <c r="B65" s="95" t="s">
        <v>25</v>
      </c>
      <c r="C65" s="99">
        <v>0.7501771793054574</v>
      </c>
      <c r="D65" s="99">
        <v>0.7211955281770477</v>
      </c>
      <c r="E65" s="99">
        <v>1.0461917250976824</v>
      </c>
      <c r="F65" s="99">
        <v>1.001438848920863</v>
      </c>
      <c r="G65" s="99">
        <v>0.9337461300309599</v>
      </c>
      <c r="H65" s="99">
        <v>1.0741596303966863</v>
      </c>
      <c r="I65" s="99">
        <v>1.5890410958904109</v>
      </c>
      <c r="J65" s="99">
        <v>1.448729184925504</v>
      </c>
      <c r="K65" s="99">
        <v>1.0852159213155064</v>
      </c>
      <c r="L65" s="99">
        <v>1.0159235668789808</v>
      </c>
      <c r="M65" s="99">
        <v>1.1804613297150615</v>
      </c>
      <c r="N65" s="99">
        <v>0.8434903047091411</v>
      </c>
      <c r="O65" s="99">
        <v>0.628158844765343</v>
      </c>
      <c r="P65" s="99">
        <v>0.7112447940768162</v>
      </c>
      <c r="Q65" s="99">
        <v>0.90625</v>
      </c>
      <c r="R65" s="99">
        <v>1.0472914875322443</v>
      </c>
      <c r="S65" s="99">
        <v>1.0694910088387686</v>
      </c>
      <c r="T65" s="99">
        <v>0.9924921996879876</v>
      </c>
    </row>
    <row r="66">
      <c r="A66" s="94" t="s">
        <v>91</v>
      </c>
      <c r="B66" s="95" t="s">
        <v>40</v>
      </c>
      <c r="C66" s="99">
        <v>0.6885187810063786</v>
      </c>
      <c r="D66" s="99">
        <v>0.7013461099703399</v>
      </c>
      <c r="E66" s="99">
        <v>0.9763421292083713</v>
      </c>
      <c r="F66" s="99">
        <v>0.5424460431654675</v>
      </c>
      <c r="G66" s="99">
        <v>0.5027863777089783</v>
      </c>
      <c r="H66" s="99">
        <v>1.113429982475705</v>
      </c>
      <c r="I66" s="99">
        <v>0.6810176125244618</v>
      </c>
      <c r="J66" s="99">
        <v>0.6099912357581069</v>
      </c>
      <c r="K66" s="99">
        <v>1.0807591824189335</v>
      </c>
      <c r="L66" s="99">
        <v>0.7388535031847133</v>
      </c>
      <c r="M66" s="99">
        <v>0.6689280868385348</v>
      </c>
      <c r="N66" s="99">
        <v>1.1199283037314647</v>
      </c>
      <c r="O66" s="99">
        <v>0.7677496991576416</v>
      </c>
      <c r="P66" s="99">
        <v>0.7112447940768162</v>
      </c>
      <c r="Q66" s="99">
        <v>1.0969020172910662</v>
      </c>
      <c r="R66" s="99">
        <v>0.7480653482373173</v>
      </c>
      <c r="S66" s="99">
        <v>0.7071014934471198</v>
      </c>
      <c r="T66" s="99">
        <v>1.0688377535101403</v>
      </c>
    </row>
    <row r="67">
      <c r="A67" s="94" t="s">
        <v>110</v>
      </c>
      <c r="B67" s="95" t="s">
        <v>55</v>
      </c>
      <c r="C67" s="99">
        <v>0.6063075832742738</v>
      </c>
      <c r="D67" s="99">
        <v>0.5888660734656628</v>
      </c>
      <c r="E67" s="99">
        <v>1.027565166193866</v>
      </c>
      <c r="F67" s="99">
        <v>0.7928057553956832</v>
      </c>
      <c r="G67" s="99">
        <v>0.6464396284829722</v>
      </c>
      <c r="H67" s="99">
        <v>1.2266209972917</v>
      </c>
      <c r="I67" s="99">
        <v>0.7377690802348337</v>
      </c>
      <c r="J67" s="99">
        <v>0.6862401402278703</v>
      </c>
      <c r="K67" s="99">
        <v>1.0562471184877824</v>
      </c>
      <c r="L67" s="99">
        <v>0.8312101910828025</v>
      </c>
      <c r="M67" s="99">
        <v>0.786974219810041</v>
      </c>
      <c r="N67" s="99">
        <v>1.0915756884471237</v>
      </c>
      <c r="O67" s="99">
        <v>0.5583634175691938</v>
      </c>
      <c r="P67" s="99">
        <v>0.5636279500231374</v>
      </c>
      <c r="Q67" s="99">
        <v>1.0002701729106627</v>
      </c>
      <c r="R67" s="99">
        <v>0.6483233018056751</v>
      </c>
      <c r="S67" s="99">
        <v>0.6452301127704968</v>
      </c>
      <c r="T67" s="99">
        <v>1.0066302652106085</v>
      </c>
    </row>
    <row r="68">
      <c r="A68" s="94" t="s">
        <v>80</v>
      </c>
      <c r="B68" s="95" t="s">
        <v>35</v>
      </c>
      <c r="C68" s="99">
        <v>0.5652019844082212</v>
      </c>
      <c r="D68" s="99">
        <v>0.5359342915811087</v>
      </c>
      <c r="E68" s="99">
        <v>1.0524005780656212</v>
      </c>
      <c r="F68" s="99">
        <v>0.3755395683453237</v>
      </c>
      <c r="G68" s="99">
        <v>0.37708978328173376</v>
      </c>
      <c r="H68" s="99">
        <v>0.9794487812649354</v>
      </c>
      <c r="I68" s="99">
        <v>0.3972602739726027</v>
      </c>
      <c r="J68" s="99">
        <v>0.35582822085889565</v>
      </c>
      <c r="K68" s="99">
        <v>1.0406485323497772</v>
      </c>
      <c r="L68" s="99">
        <v>0.4617834394904458</v>
      </c>
      <c r="M68" s="99">
        <v>0.4328358208955226</v>
      </c>
      <c r="N68" s="99">
        <v>0.9616262017272281</v>
      </c>
      <c r="O68" s="99">
        <v>0.48856799037304455</v>
      </c>
      <c r="P68" s="99">
        <v>0.5099490976399814</v>
      </c>
      <c r="Q68" s="99">
        <v>0.9872118155619596</v>
      </c>
      <c r="R68" s="99">
        <v>0.5984522785898538</v>
      </c>
      <c r="S68" s="99">
        <v>0.6010362694300517</v>
      </c>
      <c r="T68" s="99">
        <v>0.9953198127925118</v>
      </c>
    </row>
    <row r="69">
      <c r="A69" s="94" t="s">
        <v>71</v>
      </c>
      <c r="B69" s="95" t="s">
        <v>46</v>
      </c>
      <c r="C69" s="99">
        <v>0.5035435861091426</v>
      </c>
      <c r="D69" s="99">
        <v>0.5028519279032625</v>
      </c>
      <c r="E69" s="99">
        <v>1.0073863940480652</v>
      </c>
      <c r="F69" s="99">
        <v>0.6258992805755395</v>
      </c>
      <c r="G69" s="99">
        <v>0.5925696594427244</v>
      </c>
      <c r="H69" s="99">
        <v>1.0441293611597897</v>
      </c>
      <c r="I69" s="99">
        <v>0.5675146771037182</v>
      </c>
      <c r="J69" s="99">
        <v>0.6099912357581069</v>
      </c>
      <c r="K69" s="99">
        <v>0.9648839711080375</v>
      </c>
      <c r="L69" s="99">
        <v>0.7388535031847133</v>
      </c>
      <c r="M69" s="99">
        <v>0.6295793758480328</v>
      </c>
      <c r="N69" s="99">
        <v>1.2002607137037637</v>
      </c>
      <c r="O69" s="99">
        <v>0.5583634175691938</v>
      </c>
      <c r="P69" s="99">
        <v>0.6575659416936603</v>
      </c>
      <c r="Q69" s="99">
        <v>0.869686599423631</v>
      </c>
      <c r="R69" s="99">
        <v>0.6732588134135856</v>
      </c>
      <c r="S69" s="99">
        <v>0.6629076501066747</v>
      </c>
      <c r="T69" s="99">
        <v>1.0292511700468019</v>
      </c>
    </row>
    <row r="70">
      <c r="A70" s="94" t="s">
        <v>106</v>
      </c>
      <c r="B70" s="95" t="s">
        <v>50</v>
      </c>
      <c r="C70" s="99">
        <v>0.44188518781006386</v>
      </c>
      <c r="D70" s="99">
        <v>0.42345425507643164</v>
      </c>
      <c r="E70" s="99">
        <v>1.0570572177915751</v>
      </c>
      <c r="F70" s="99">
        <v>0.3755395683453237</v>
      </c>
      <c r="G70" s="99">
        <v>0.395046439628483</v>
      </c>
      <c r="H70" s="99">
        <v>0.9794487812649354</v>
      </c>
      <c r="I70" s="99">
        <v>0.3972602739726027</v>
      </c>
      <c r="J70" s="99">
        <v>0.3812445223488168</v>
      </c>
      <c r="K70" s="99">
        <v>1.0228215767634854</v>
      </c>
      <c r="L70" s="99">
        <v>0.4617834394904458</v>
      </c>
      <c r="M70" s="99">
        <v>0.5508819538670287</v>
      </c>
      <c r="N70" s="99">
        <v>0.9498126120254194</v>
      </c>
      <c r="O70" s="99">
        <v>0.5583634175691938</v>
      </c>
      <c r="P70" s="99">
        <v>0.5367885238315594</v>
      </c>
      <c r="Q70" s="99">
        <v>1.0316102305475503</v>
      </c>
      <c r="R70" s="99">
        <v>0.5485812553740328</v>
      </c>
      <c r="S70" s="99">
        <v>0.5921975007619629</v>
      </c>
      <c r="T70" s="99">
        <v>0.9472503900156006</v>
      </c>
    </row>
    <row r="71">
      <c r="A71" s="24"/>
      <c r="B71" s="94"/>
    </row>
    <row r="72">
      <c r="A72" s="94"/>
      <c r="B72" s="57" t="s">
        <v>1816</v>
      </c>
      <c r="C72" s="24" t="s">
        <v>1805</v>
      </c>
    </row>
    <row r="73">
      <c r="A73" s="94"/>
      <c r="B73" s="100"/>
      <c r="C73" s="101" t="s">
        <v>1806</v>
      </c>
      <c r="D73" s="89"/>
      <c r="E73" s="90"/>
      <c r="F73" s="101" t="s">
        <v>1807</v>
      </c>
      <c r="G73" s="89"/>
      <c r="H73" s="90"/>
      <c r="I73" s="101" t="s">
        <v>1808</v>
      </c>
      <c r="J73" s="89"/>
      <c r="K73" s="90"/>
      <c r="L73" s="101" t="s">
        <v>1809</v>
      </c>
      <c r="M73" s="89"/>
      <c r="N73" s="90"/>
      <c r="O73" s="101" t="s">
        <v>1810</v>
      </c>
      <c r="P73" s="89"/>
      <c r="Q73" s="90"/>
      <c r="R73" s="101" t="s">
        <v>1811</v>
      </c>
      <c r="S73" s="89"/>
      <c r="T73" s="89"/>
    </row>
    <row r="74">
      <c r="A74" s="94"/>
      <c r="B74" s="91" t="s">
        <v>1352</v>
      </c>
      <c r="C74" s="98" t="s">
        <v>1355</v>
      </c>
      <c r="D74" s="98" t="s">
        <v>1356</v>
      </c>
      <c r="E74" s="98" t="s">
        <v>1813</v>
      </c>
      <c r="F74" s="98" t="s">
        <v>1355</v>
      </c>
      <c r="G74" s="98" t="s">
        <v>1356</v>
      </c>
      <c r="H74" s="98" t="s">
        <v>1813</v>
      </c>
      <c r="I74" s="98" t="s">
        <v>1355</v>
      </c>
      <c r="J74" s="98" t="s">
        <v>1356</v>
      </c>
      <c r="K74" s="98" t="s">
        <v>1813</v>
      </c>
      <c r="L74" s="98" t="s">
        <v>1355</v>
      </c>
      <c r="M74" s="98" t="s">
        <v>1356</v>
      </c>
      <c r="N74" s="98" t="s">
        <v>1813</v>
      </c>
      <c r="O74" s="98" t="s">
        <v>1355</v>
      </c>
      <c r="P74" s="98" t="s">
        <v>1356</v>
      </c>
      <c r="Q74" s="98" t="s">
        <v>1813</v>
      </c>
      <c r="R74" s="98" t="s">
        <v>1355</v>
      </c>
      <c r="S74" s="98" t="s">
        <v>1356</v>
      </c>
      <c r="T74" s="98" t="s">
        <v>1813</v>
      </c>
      <c r="U74" s="63"/>
      <c r="V74" s="63"/>
      <c r="W74" s="63"/>
      <c r="X74" s="63"/>
      <c r="Y74" s="63"/>
      <c r="Z74" s="63"/>
      <c r="AA74" s="63"/>
    </row>
    <row r="75">
      <c r="A75" s="94" t="s">
        <v>100</v>
      </c>
      <c r="B75" s="95" t="s">
        <v>41</v>
      </c>
      <c r="C75" s="96">
        <v>16.3</v>
      </c>
      <c r="D75" s="96">
        <v>25.5</v>
      </c>
      <c r="E75" s="96">
        <v>63.9</v>
      </c>
      <c r="F75" s="96">
        <v>3.9</v>
      </c>
      <c r="G75" s="96">
        <v>8.2</v>
      </c>
      <c r="H75" s="96">
        <v>47.2</v>
      </c>
      <c r="I75" s="96">
        <v>3.1</v>
      </c>
      <c r="J75" s="96">
        <v>7.3</v>
      </c>
      <c r="K75" s="96">
        <v>43.2</v>
      </c>
      <c r="L75" s="96">
        <v>2.3</v>
      </c>
      <c r="M75" s="96">
        <v>5.1</v>
      </c>
      <c r="N75" s="96">
        <v>45.4</v>
      </c>
      <c r="O75" s="96">
        <v>2.9</v>
      </c>
      <c r="P75" s="96">
        <v>8.0</v>
      </c>
      <c r="Q75" s="96">
        <v>36.5</v>
      </c>
      <c r="R75" s="96">
        <v>6.1</v>
      </c>
      <c r="S75" s="96">
        <v>16.6</v>
      </c>
      <c r="T75" s="96">
        <v>36.5</v>
      </c>
      <c r="U75" s="63"/>
      <c r="V75" s="63"/>
      <c r="W75" s="63"/>
      <c r="X75" s="63"/>
      <c r="Y75" s="63"/>
      <c r="Z75" s="63"/>
      <c r="AA75" s="63"/>
    </row>
    <row r="76">
      <c r="A76" s="94" t="s">
        <v>77</v>
      </c>
      <c r="B76" s="95" t="s">
        <v>37</v>
      </c>
      <c r="C76" s="96">
        <v>13.9</v>
      </c>
      <c r="D76" s="96">
        <v>20.8</v>
      </c>
      <c r="E76" s="96">
        <v>66.9</v>
      </c>
      <c r="F76" s="96">
        <v>2.6</v>
      </c>
      <c r="G76" s="96">
        <v>7.1</v>
      </c>
      <c r="H76" s="96">
        <v>36.6</v>
      </c>
      <c r="I76" s="96">
        <v>2.0</v>
      </c>
      <c r="J76" s="96">
        <v>3.9</v>
      </c>
      <c r="K76" s="96">
        <v>50.3</v>
      </c>
      <c r="L76" s="96">
        <v>1.9</v>
      </c>
      <c r="M76" s="96">
        <v>3.8</v>
      </c>
      <c r="N76" s="96">
        <v>50.7</v>
      </c>
      <c r="O76" s="96">
        <v>3.1</v>
      </c>
      <c r="P76" s="96">
        <v>9.4</v>
      </c>
      <c r="Q76" s="96">
        <v>33.4</v>
      </c>
      <c r="R76" s="96">
        <v>4.1</v>
      </c>
      <c r="S76" s="96">
        <v>13.3</v>
      </c>
      <c r="T76" s="96">
        <v>31.1</v>
      </c>
      <c r="U76" s="63"/>
      <c r="V76" s="63"/>
      <c r="W76" s="63"/>
      <c r="X76" s="63"/>
      <c r="Y76" s="63"/>
      <c r="Z76" s="63"/>
      <c r="AA76" s="63"/>
    </row>
    <row r="77">
      <c r="A77" s="94" t="s">
        <v>84</v>
      </c>
      <c r="B77" s="95" t="s">
        <v>39</v>
      </c>
      <c r="C77" s="96">
        <v>13.8</v>
      </c>
      <c r="D77" s="96">
        <v>23.9</v>
      </c>
      <c r="E77" s="96">
        <v>57.9</v>
      </c>
      <c r="F77" s="96">
        <v>3.8</v>
      </c>
      <c r="G77" s="96">
        <v>8.2</v>
      </c>
      <c r="H77" s="96">
        <v>46.7</v>
      </c>
      <c r="I77" s="96">
        <v>2.5</v>
      </c>
      <c r="J77" s="96">
        <v>5.0</v>
      </c>
      <c r="K77" s="96">
        <v>49.9</v>
      </c>
      <c r="L77" s="96">
        <v>1.6</v>
      </c>
      <c r="M77" s="96">
        <v>3.4</v>
      </c>
      <c r="N77" s="96">
        <v>47.4</v>
      </c>
      <c r="O77" s="96">
        <v>2.7</v>
      </c>
      <c r="P77" s="96">
        <v>7.5</v>
      </c>
      <c r="Q77" s="96">
        <v>36.9</v>
      </c>
      <c r="R77" s="96">
        <v>4.2</v>
      </c>
      <c r="S77" s="96">
        <v>13.5</v>
      </c>
      <c r="T77" s="96">
        <v>30.7</v>
      </c>
      <c r="U77" s="63"/>
      <c r="V77" s="63"/>
      <c r="W77" s="63"/>
      <c r="X77" s="63"/>
      <c r="Y77" s="63"/>
      <c r="Z77" s="63"/>
      <c r="AA77" s="63"/>
    </row>
    <row r="78">
      <c r="A78" s="94" t="s">
        <v>70</v>
      </c>
      <c r="B78" s="95" t="s">
        <v>45</v>
      </c>
      <c r="C78" s="96">
        <v>13.5</v>
      </c>
      <c r="D78" s="96">
        <v>19.2</v>
      </c>
      <c r="E78" s="96">
        <v>70.1</v>
      </c>
      <c r="F78" s="96">
        <v>2.4</v>
      </c>
      <c r="G78" s="96">
        <v>6.1</v>
      </c>
      <c r="H78" s="96">
        <v>39.8</v>
      </c>
      <c r="I78" s="96">
        <v>1.7</v>
      </c>
      <c r="J78" s="96">
        <v>4.2</v>
      </c>
      <c r="K78" s="96">
        <v>40.1</v>
      </c>
      <c r="L78" s="96">
        <v>1.1</v>
      </c>
      <c r="M78" s="96">
        <v>2.8</v>
      </c>
      <c r="N78" s="96">
        <v>41.3</v>
      </c>
      <c r="O78" s="96">
        <v>4.3</v>
      </c>
      <c r="P78" s="96">
        <v>9.4</v>
      </c>
      <c r="Q78" s="96">
        <v>45.2</v>
      </c>
      <c r="R78" s="96">
        <v>5.1</v>
      </c>
      <c r="S78" s="96">
        <v>13.7</v>
      </c>
      <c r="T78" s="96">
        <v>37.1</v>
      </c>
      <c r="U78" s="63"/>
      <c r="V78" s="63"/>
      <c r="W78" s="63"/>
      <c r="X78" s="63"/>
      <c r="Y78" s="63"/>
      <c r="Z78" s="63"/>
      <c r="AA78" s="63"/>
    </row>
    <row r="79">
      <c r="A79" s="94" t="s">
        <v>80</v>
      </c>
      <c r="B79" s="95" t="s">
        <v>35</v>
      </c>
      <c r="C79" s="96">
        <v>12.2</v>
      </c>
      <c r="D79" s="96">
        <v>18.5</v>
      </c>
      <c r="E79" s="96">
        <v>65.9</v>
      </c>
      <c r="F79" s="96">
        <v>2.4</v>
      </c>
      <c r="G79" s="96">
        <v>5.3</v>
      </c>
      <c r="H79" s="96">
        <v>45.7</v>
      </c>
      <c r="I79" s="96">
        <v>1.5</v>
      </c>
      <c r="J79" s="96">
        <v>3.4</v>
      </c>
      <c r="K79" s="96">
        <v>45.8</v>
      </c>
      <c r="L79" s="96">
        <v>1.0</v>
      </c>
      <c r="M79" s="96">
        <v>2.3</v>
      </c>
      <c r="N79" s="96">
        <v>45.9</v>
      </c>
      <c r="O79" s="96">
        <v>3.6</v>
      </c>
      <c r="P79" s="96">
        <v>8.9</v>
      </c>
      <c r="Q79" s="96">
        <v>40.6</v>
      </c>
      <c r="R79" s="96">
        <v>5.4</v>
      </c>
      <c r="S79" s="96">
        <v>15.1</v>
      </c>
      <c r="T79" s="96">
        <v>35.5</v>
      </c>
      <c r="U79" s="63"/>
      <c r="V79" s="63"/>
      <c r="W79" s="63"/>
      <c r="X79" s="63"/>
      <c r="Y79" s="63"/>
      <c r="Z79" s="63"/>
      <c r="AA79" s="63"/>
    </row>
    <row r="80">
      <c r="A80" s="94" t="s">
        <v>106</v>
      </c>
      <c r="B80" s="95" t="s">
        <v>50</v>
      </c>
      <c r="C80" s="96">
        <v>11.2</v>
      </c>
      <c r="D80" s="96">
        <v>16.4</v>
      </c>
      <c r="E80" s="96">
        <v>68.1</v>
      </c>
      <c r="F80" s="96">
        <v>2.5</v>
      </c>
      <c r="G80" s="96">
        <v>5.2</v>
      </c>
      <c r="H80" s="96">
        <v>47.8</v>
      </c>
      <c r="I80" s="96">
        <v>1.5</v>
      </c>
      <c r="J80" s="96">
        <v>3.7</v>
      </c>
      <c r="K80" s="96">
        <v>40.1</v>
      </c>
      <c r="L80" s="96">
        <v>1.1</v>
      </c>
      <c r="M80" s="96">
        <v>3.2</v>
      </c>
      <c r="N80" s="96">
        <v>35.1</v>
      </c>
      <c r="O80" s="96">
        <v>3.9</v>
      </c>
      <c r="P80" s="96">
        <v>9.6</v>
      </c>
      <c r="Q80" s="96">
        <v>40.5</v>
      </c>
      <c r="R80" s="96">
        <v>5.9</v>
      </c>
      <c r="S80" s="96">
        <v>17.1</v>
      </c>
      <c r="T80" s="96">
        <v>34.8</v>
      </c>
      <c r="U80" s="63"/>
      <c r="V80" s="63"/>
      <c r="W80" s="63"/>
      <c r="X80" s="63"/>
      <c r="Y80" s="63"/>
      <c r="Z80" s="63"/>
      <c r="AA80" s="63"/>
    </row>
    <row r="81">
      <c r="A81" s="94" t="s">
        <v>110</v>
      </c>
      <c r="B81" s="95" t="s">
        <v>55</v>
      </c>
      <c r="C81" s="96">
        <v>11.1</v>
      </c>
      <c r="D81" s="96">
        <v>17.2</v>
      </c>
      <c r="E81" s="96">
        <v>64.4</v>
      </c>
      <c r="F81" s="96">
        <v>3.3</v>
      </c>
      <c r="G81" s="96">
        <v>6.3</v>
      </c>
      <c r="H81" s="96">
        <v>52.0</v>
      </c>
      <c r="I81" s="96">
        <v>2.3</v>
      </c>
      <c r="J81" s="96">
        <v>4.8</v>
      </c>
      <c r="K81" s="96">
        <v>46.6</v>
      </c>
      <c r="L81" s="96">
        <v>1.5</v>
      </c>
      <c r="M81" s="96">
        <v>3.7</v>
      </c>
      <c r="N81" s="96">
        <v>41.6</v>
      </c>
      <c r="O81" s="96">
        <v>2.9</v>
      </c>
      <c r="P81" s="96">
        <v>7.4</v>
      </c>
      <c r="Q81" s="96">
        <v>39.2</v>
      </c>
      <c r="R81" s="96">
        <v>4.6</v>
      </c>
      <c r="S81" s="96">
        <v>13.8</v>
      </c>
      <c r="T81" s="96">
        <v>33.0</v>
      </c>
      <c r="U81" s="63"/>
      <c r="V81" s="63"/>
      <c r="W81" s="63"/>
      <c r="X81" s="63"/>
      <c r="Y81" s="63"/>
      <c r="Z81" s="63"/>
      <c r="AA81" s="63"/>
    </row>
    <row r="82">
      <c r="A82" s="94" t="s">
        <v>87</v>
      </c>
      <c r="B82" s="95" t="s">
        <v>38</v>
      </c>
      <c r="C82" s="96">
        <v>11.0</v>
      </c>
      <c r="D82" s="96">
        <v>16.6</v>
      </c>
      <c r="E82" s="96">
        <v>66.1</v>
      </c>
      <c r="F82" s="96">
        <v>1.9</v>
      </c>
      <c r="G82" s="96">
        <v>4.8</v>
      </c>
      <c r="H82" s="96">
        <v>39.0</v>
      </c>
      <c r="I82" s="96">
        <v>1.7</v>
      </c>
      <c r="J82" s="96">
        <v>3.3</v>
      </c>
      <c r="K82" s="96">
        <v>52.5</v>
      </c>
      <c r="L82" s="96">
        <v>1.3</v>
      </c>
      <c r="M82" s="96">
        <v>2.7</v>
      </c>
      <c r="N82" s="96">
        <v>47.2</v>
      </c>
      <c r="O82" s="96">
        <v>2.5</v>
      </c>
      <c r="P82" s="96">
        <v>6.9</v>
      </c>
      <c r="Q82" s="96">
        <v>35.9</v>
      </c>
      <c r="R82" s="96">
        <v>3.6</v>
      </c>
      <c r="S82" s="96">
        <v>11.2</v>
      </c>
      <c r="T82" s="96">
        <v>32.5</v>
      </c>
      <c r="U82" s="63"/>
      <c r="V82" s="63"/>
      <c r="W82" s="63"/>
      <c r="X82" s="63"/>
      <c r="Y82" s="63"/>
      <c r="Z82" s="63"/>
      <c r="AA82" s="63"/>
    </row>
    <row r="83">
      <c r="A83" s="94" t="s">
        <v>73</v>
      </c>
      <c r="B83" s="95" t="s">
        <v>31</v>
      </c>
      <c r="C83" s="96">
        <v>10.7</v>
      </c>
      <c r="D83" s="96">
        <v>16.4</v>
      </c>
      <c r="E83" s="96">
        <v>65.3</v>
      </c>
      <c r="F83" s="96">
        <v>2.1</v>
      </c>
      <c r="G83" s="96">
        <v>5.3</v>
      </c>
      <c r="H83" s="96">
        <v>38.9</v>
      </c>
      <c r="I83" s="96">
        <v>2.2</v>
      </c>
      <c r="J83" s="96">
        <v>5.2</v>
      </c>
      <c r="K83" s="96">
        <v>41.1</v>
      </c>
      <c r="L83" s="96">
        <v>1.5</v>
      </c>
      <c r="M83" s="96">
        <v>3.3</v>
      </c>
      <c r="N83" s="96">
        <v>45.3</v>
      </c>
      <c r="O83" s="96">
        <v>1.8</v>
      </c>
      <c r="P83" s="96">
        <v>5.6</v>
      </c>
      <c r="Q83" s="96">
        <v>31.8</v>
      </c>
      <c r="R83" s="96">
        <v>4.6</v>
      </c>
      <c r="S83" s="96">
        <v>12.2</v>
      </c>
      <c r="T83" s="96">
        <v>38.1</v>
      </c>
      <c r="U83" s="63"/>
      <c r="V83" s="63"/>
      <c r="W83" s="63"/>
      <c r="X83" s="63"/>
      <c r="Y83" s="63"/>
      <c r="Z83" s="63"/>
      <c r="AA83" s="63"/>
    </row>
    <row r="84">
      <c r="A84" s="94" t="s">
        <v>90</v>
      </c>
      <c r="B84" s="95" t="s">
        <v>33</v>
      </c>
      <c r="C84" s="96">
        <v>10.6</v>
      </c>
      <c r="D84" s="96">
        <v>17.2</v>
      </c>
      <c r="E84" s="96">
        <v>61.8</v>
      </c>
      <c r="F84" s="96">
        <v>2.8</v>
      </c>
      <c r="G84" s="96">
        <v>6.5</v>
      </c>
      <c r="H84" s="96">
        <v>43.2</v>
      </c>
      <c r="I84" s="96">
        <v>2.0</v>
      </c>
      <c r="J84" s="96">
        <v>4.2</v>
      </c>
      <c r="K84" s="96">
        <v>48.3</v>
      </c>
      <c r="L84" s="96">
        <v>1.4</v>
      </c>
      <c r="M84" s="96">
        <v>3.1</v>
      </c>
      <c r="N84" s="96">
        <v>44.4</v>
      </c>
      <c r="O84" s="96">
        <v>3.1</v>
      </c>
      <c r="P84" s="96">
        <v>8.0</v>
      </c>
      <c r="Q84" s="96">
        <v>39.3</v>
      </c>
      <c r="R84" s="96">
        <v>5.1</v>
      </c>
      <c r="S84" s="96">
        <v>14.3</v>
      </c>
      <c r="T84" s="96">
        <v>35.9</v>
      </c>
      <c r="U84" s="63"/>
      <c r="V84" s="63"/>
      <c r="W84" s="63"/>
      <c r="X84" s="63"/>
      <c r="Y84" s="63"/>
      <c r="Z84" s="63"/>
      <c r="AA84" s="63"/>
    </row>
    <row r="85">
      <c r="A85" s="94" t="s">
        <v>81</v>
      </c>
      <c r="B85" s="95" t="s">
        <v>32</v>
      </c>
      <c r="C85" s="96">
        <v>10.5</v>
      </c>
      <c r="D85" s="96">
        <v>17.1</v>
      </c>
      <c r="E85" s="96">
        <v>61.5</v>
      </c>
      <c r="F85" s="96">
        <v>3.7</v>
      </c>
      <c r="G85" s="96">
        <v>8.5</v>
      </c>
      <c r="H85" s="96">
        <v>44.1</v>
      </c>
      <c r="I85" s="96">
        <v>3.0</v>
      </c>
      <c r="J85" s="96">
        <v>6.0</v>
      </c>
      <c r="K85" s="96">
        <v>50.5</v>
      </c>
      <c r="L85" s="96">
        <v>1.6</v>
      </c>
      <c r="M85" s="96">
        <v>4.1</v>
      </c>
      <c r="N85" s="96">
        <v>39.7</v>
      </c>
      <c r="O85" s="96">
        <v>3.3</v>
      </c>
      <c r="P85" s="96">
        <v>7.9</v>
      </c>
      <c r="Q85" s="96">
        <v>41.2</v>
      </c>
      <c r="R85" s="96">
        <v>5.4</v>
      </c>
      <c r="S85" s="96">
        <v>15.2</v>
      </c>
      <c r="T85" s="96">
        <v>35.6</v>
      </c>
      <c r="U85" s="63"/>
      <c r="V85" s="63"/>
      <c r="W85" s="63"/>
      <c r="X85" s="63"/>
      <c r="Y85" s="63"/>
      <c r="Z85" s="63"/>
      <c r="AA85" s="63"/>
    </row>
    <row r="86">
      <c r="A86" s="94" t="s">
        <v>109</v>
      </c>
      <c r="B86" s="95" t="s">
        <v>28</v>
      </c>
      <c r="C86" s="96">
        <v>10.3</v>
      </c>
      <c r="D86" s="96">
        <v>14.9</v>
      </c>
      <c r="E86" s="96">
        <v>69.4</v>
      </c>
      <c r="F86" s="96">
        <v>2.7</v>
      </c>
      <c r="G86" s="96">
        <v>5.8</v>
      </c>
      <c r="H86" s="96">
        <v>46.1</v>
      </c>
      <c r="I86" s="96">
        <v>1.7</v>
      </c>
      <c r="J86" s="96">
        <v>4.1</v>
      </c>
      <c r="K86" s="96">
        <v>42.0</v>
      </c>
      <c r="L86" s="96">
        <v>0.8</v>
      </c>
      <c r="M86" s="96">
        <v>1.9</v>
      </c>
      <c r="N86" s="96">
        <v>40.8</v>
      </c>
      <c r="O86" s="96">
        <v>2.7</v>
      </c>
      <c r="P86" s="96">
        <v>7.5</v>
      </c>
      <c r="Q86" s="96">
        <v>36.7</v>
      </c>
      <c r="R86" s="96">
        <v>4.1</v>
      </c>
      <c r="S86" s="96">
        <v>11.9</v>
      </c>
      <c r="T86" s="96">
        <v>34.2</v>
      </c>
      <c r="U86" s="63"/>
      <c r="V86" s="63"/>
      <c r="W86" s="63"/>
      <c r="X86" s="63"/>
      <c r="Y86" s="63"/>
      <c r="Z86" s="63"/>
      <c r="AA86" s="63"/>
    </row>
    <row r="87">
      <c r="A87" s="94" t="s">
        <v>91</v>
      </c>
      <c r="B87" s="95" t="s">
        <v>40</v>
      </c>
      <c r="C87" s="96">
        <v>10.2</v>
      </c>
      <c r="D87" s="96">
        <v>16.6</v>
      </c>
      <c r="E87" s="96">
        <v>61.1</v>
      </c>
      <c r="F87" s="96">
        <v>1.9</v>
      </c>
      <c r="G87" s="96">
        <v>4.4</v>
      </c>
      <c r="H87" s="96">
        <v>43.8</v>
      </c>
      <c r="I87" s="96">
        <v>2.1</v>
      </c>
      <c r="J87" s="96">
        <v>4.2</v>
      </c>
      <c r="K87" s="96">
        <v>49.5</v>
      </c>
      <c r="L87" s="96">
        <v>1.5</v>
      </c>
      <c r="M87" s="96">
        <v>2.9</v>
      </c>
      <c r="N87" s="96">
        <v>50.2</v>
      </c>
      <c r="O87" s="96">
        <v>3.8</v>
      </c>
      <c r="P87" s="96">
        <v>8.6</v>
      </c>
      <c r="Q87" s="96">
        <v>44.6</v>
      </c>
      <c r="R87" s="96">
        <v>4.9</v>
      </c>
      <c r="S87" s="96">
        <v>13.1</v>
      </c>
      <c r="T87" s="96">
        <v>37.3</v>
      </c>
      <c r="U87" s="63"/>
      <c r="V87" s="63"/>
      <c r="W87" s="63"/>
      <c r="X87" s="63"/>
      <c r="Y87" s="63"/>
      <c r="Z87" s="63"/>
      <c r="AA87" s="63"/>
    </row>
    <row r="88">
      <c r="A88" s="94" t="s">
        <v>103</v>
      </c>
      <c r="B88" s="95" t="s">
        <v>27</v>
      </c>
      <c r="C88" s="96">
        <v>10.1</v>
      </c>
      <c r="D88" s="96">
        <v>18.1</v>
      </c>
      <c r="E88" s="96">
        <v>56.0</v>
      </c>
      <c r="F88" s="96">
        <v>2.8</v>
      </c>
      <c r="G88" s="96">
        <v>7.5</v>
      </c>
      <c r="H88" s="96">
        <v>36.7</v>
      </c>
      <c r="I88" s="96">
        <v>2.4</v>
      </c>
      <c r="J88" s="96">
        <v>5.1</v>
      </c>
      <c r="K88" s="96">
        <v>47.8</v>
      </c>
      <c r="L88" s="96">
        <v>1.5</v>
      </c>
      <c r="M88" s="96">
        <v>3.6</v>
      </c>
      <c r="N88" s="96">
        <v>40.6</v>
      </c>
      <c r="O88" s="96">
        <v>3.6</v>
      </c>
      <c r="P88" s="96">
        <v>9.6</v>
      </c>
      <c r="Q88" s="96">
        <v>37.2</v>
      </c>
      <c r="R88" s="96">
        <v>4.5</v>
      </c>
      <c r="S88" s="96">
        <v>13.4</v>
      </c>
      <c r="T88" s="96">
        <v>33.7</v>
      </c>
      <c r="U88" s="63"/>
      <c r="V88" s="63"/>
      <c r="W88" s="63"/>
      <c r="X88" s="63"/>
      <c r="Y88" s="63"/>
      <c r="Z88" s="63"/>
      <c r="AA88" s="63"/>
    </row>
    <row r="89">
      <c r="A89" s="94" t="s">
        <v>71</v>
      </c>
      <c r="B89" s="95" t="s">
        <v>46</v>
      </c>
      <c r="C89" s="96">
        <v>10.0</v>
      </c>
      <c r="D89" s="96">
        <v>16.1</v>
      </c>
      <c r="E89" s="96">
        <v>62.5</v>
      </c>
      <c r="F89" s="96">
        <v>2.9</v>
      </c>
      <c r="G89" s="96">
        <v>6.5</v>
      </c>
      <c r="H89" s="96">
        <v>44.9</v>
      </c>
      <c r="I89" s="96">
        <v>2.1</v>
      </c>
      <c r="J89" s="96">
        <v>4.5</v>
      </c>
      <c r="K89" s="96">
        <v>46.9</v>
      </c>
      <c r="L89" s="96">
        <v>1.6</v>
      </c>
      <c r="M89" s="96">
        <v>3.0</v>
      </c>
      <c r="N89" s="96">
        <v>52.9</v>
      </c>
      <c r="O89" s="96">
        <v>3.1</v>
      </c>
      <c r="P89" s="96">
        <v>9.5</v>
      </c>
      <c r="Q89" s="96">
        <v>32.4</v>
      </c>
      <c r="R89" s="96">
        <v>5.6</v>
      </c>
      <c r="S89" s="96">
        <v>15.1</v>
      </c>
      <c r="T89" s="96">
        <v>37.1</v>
      </c>
      <c r="U89" s="63"/>
      <c r="V89" s="63"/>
      <c r="W89" s="63"/>
      <c r="X89" s="63"/>
      <c r="Y89" s="63"/>
      <c r="Z89" s="63"/>
      <c r="AA89" s="63"/>
    </row>
    <row r="90">
      <c r="A90" s="94" t="s">
        <v>113</v>
      </c>
      <c r="B90" s="95" t="s">
        <v>135</v>
      </c>
      <c r="C90" s="96">
        <v>9.9</v>
      </c>
      <c r="D90" s="96">
        <v>15.5</v>
      </c>
      <c r="E90" s="96">
        <v>63.9</v>
      </c>
      <c r="F90" s="96">
        <v>2.6</v>
      </c>
      <c r="G90" s="96">
        <v>5.8</v>
      </c>
      <c r="H90" s="96">
        <v>44.3</v>
      </c>
      <c r="I90" s="96">
        <v>1.2</v>
      </c>
      <c r="J90" s="96">
        <v>3.7</v>
      </c>
      <c r="K90" s="96">
        <v>33.2</v>
      </c>
      <c r="L90" s="96">
        <v>1.1</v>
      </c>
      <c r="M90" s="96">
        <v>2.8</v>
      </c>
      <c r="N90" s="96">
        <v>38.8</v>
      </c>
      <c r="O90" s="96">
        <v>3.0</v>
      </c>
      <c r="P90" s="96">
        <v>7.4</v>
      </c>
      <c r="Q90" s="96">
        <v>40.7</v>
      </c>
      <c r="R90" s="96">
        <v>4.7</v>
      </c>
      <c r="S90" s="96">
        <v>12.0</v>
      </c>
      <c r="T90" s="96">
        <v>39.3</v>
      </c>
      <c r="U90" s="63"/>
      <c r="V90" s="63"/>
      <c r="W90" s="63"/>
      <c r="X90" s="63"/>
      <c r="Y90" s="63"/>
      <c r="Z90" s="63"/>
      <c r="AA90" s="63"/>
    </row>
    <row r="91">
      <c r="A91" s="94" t="s">
        <v>74</v>
      </c>
      <c r="B91" s="95" t="s">
        <v>149</v>
      </c>
      <c r="C91" s="96">
        <v>8.7</v>
      </c>
      <c r="D91" s="96">
        <v>14.1</v>
      </c>
      <c r="E91" s="96">
        <v>61.7</v>
      </c>
      <c r="F91" s="96">
        <v>2.1</v>
      </c>
      <c r="G91" s="96">
        <v>5.0</v>
      </c>
      <c r="H91" s="96">
        <v>42.3</v>
      </c>
      <c r="I91" s="96">
        <v>1.0</v>
      </c>
      <c r="J91" s="96">
        <v>2.9</v>
      </c>
      <c r="K91" s="96">
        <v>35.4</v>
      </c>
      <c r="L91" s="96">
        <v>0.9</v>
      </c>
      <c r="M91" s="96">
        <v>2.3</v>
      </c>
      <c r="N91" s="96">
        <v>38.7</v>
      </c>
      <c r="O91" s="96">
        <v>2.6</v>
      </c>
      <c r="P91" s="96">
        <v>6.8</v>
      </c>
      <c r="Q91" s="96">
        <v>38.8</v>
      </c>
      <c r="R91" s="96">
        <v>3.9</v>
      </c>
      <c r="S91" s="96">
        <v>11.5</v>
      </c>
      <c r="T91" s="96">
        <v>33.9</v>
      </c>
      <c r="U91" s="63"/>
      <c r="V91" s="63"/>
      <c r="W91" s="63"/>
      <c r="X91" s="63"/>
      <c r="Y91" s="63"/>
      <c r="Z91" s="63"/>
      <c r="AA91" s="63"/>
    </row>
    <row r="92">
      <c r="A92" s="94" t="s">
        <v>97</v>
      </c>
      <c r="B92" s="95" t="s">
        <v>29</v>
      </c>
      <c r="C92" s="96">
        <v>8.0</v>
      </c>
      <c r="D92" s="96">
        <v>12.7</v>
      </c>
      <c r="E92" s="96">
        <v>63.3</v>
      </c>
      <c r="F92" s="96">
        <v>1.8</v>
      </c>
      <c r="G92" s="96">
        <v>3.9</v>
      </c>
      <c r="H92" s="96">
        <v>46.8</v>
      </c>
      <c r="I92" s="96">
        <v>1.4</v>
      </c>
      <c r="J92" s="96">
        <v>2.8</v>
      </c>
      <c r="K92" s="96">
        <v>51.2</v>
      </c>
      <c r="L92" s="96">
        <v>0.7</v>
      </c>
      <c r="M92" s="96">
        <v>1.7</v>
      </c>
      <c r="N92" s="96">
        <v>39.7</v>
      </c>
      <c r="O92" s="96">
        <v>2.4</v>
      </c>
      <c r="P92" s="96">
        <v>6.8</v>
      </c>
      <c r="Q92" s="96">
        <v>35.2</v>
      </c>
      <c r="R92" s="96">
        <v>3.4</v>
      </c>
      <c r="S92" s="96">
        <v>8.7</v>
      </c>
      <c r="T92" s="96">
        <v>38.7</v>
      </c>
      <c r="U92" s="63"/>
      <c r="V92" s="63"/>
      <c r="W92" s="63"/>
      <c r="X92" s="63"/>
      <c r="Y92" s="63"/>
      <c r="Z92" s="63"/>
      <c r="AA92" s="63"/>
    </row>
    <row r="93">
      <c r="A93" s="94" t="s">
        <v>116</v>
      </c>
      <c r="B93" s="95" t="s">
        <v>34</v>
      </c>
      <c r="C93" s="96">
        <v>7.8</v>
      </c>
      <c r="D93" s="96">
        <v>12.7</v>
      </c>
      <c r="E93" s="96">
        <v>61.6</v>
      </c>
      <c r="F93" s="96">
        <v>2.2</v>
      </c>
      <c r="G93" s="96">
        <v>5.6</v>
      </c>
      <c r="H93" s="96">
        <v>40.0</v>
      </c>
      <c r="I93" s="96">
        <v>1.2</v>
      </c>
      <c r="J93" s="96">
        <v>3.4</v>
      </c>
      <c r="K93" s="96">
        <v>36.0</v>
      </c>
      <c r="L93" s="96">
        <v>0.9</v>
      </c>
      <c r="M93" s="96">
        <v>2.4</v>
      </c>
      <c r="N93" s="96">
        <v>37.0</v>
      </c>
      <c r="O93" s="96">
        <v>2.7</v>
      </c>
      <c r="P93" s="96">
        <v>6.9</v>
      </c>
      <c r="Q93" s="96">
        <v>39.2</v>
      </c>
      <c r="R93" s="96">
        <v>3.5</v>
      </c>
      <c r="S93" s="96">
        <v>10.2</v>
      </c>
      <c r="T93" s="96">
        <v>33.9</v>
      </c>
      <c r="U93" s="63"/>
      <c r="V93" s="63"/>
      <c r="W93" s="63"/>
      <c r="X93" s="63"/>
      <c r="Y93" s="63"/>
      <c r="Z93" s="63"/>
      <c r="AA93" s="63"/>
    </row>
    <row r="94">
      <c r="A94" s="94" t="s">
        <v>102</v>
      </c>
      <c r="B94" s="95" t="s">
        <v>53</v>
      </c>
      <c r="C94" s="96">
        <v>7.6</v>
      </c>
      <c r="D94" s="96">
        <v>10.9</v>
      </c>
      <c r="E94" s="96">
        <v>70.0</v>
      </c>
      <c r="F94" s="96">
        <v>2.1</v>
      </c>
      <c r="G94" s="96">
        <v>5.0</v>
      </c>
      <c r="H94" s="96">
        <v>41.4</v>
      </c>
      <c r="I94" s="96">
        <v>1.3</v>
      </c>
      <c r="J94" s="96">
        <v>2.4</v>
      </c>
      <c r="K94" s="96">
        <v>53.2</v>
      </c>
      <c r="L94" s="96">
        <v>0.8</v>
      </c>
      <c r="M94" s="96">
        <v>1.6</v>
      </c>
      <c r="N94" s="96">
        <v>48.4</v>
      </c>
      <c r="O94" s="96">
        <v>2.0</v>
      </c>
      <c r="P94" s="96">
        <v>5.4</v>
      </c>
      <c r="Q94" s="96">
        <v>37.1</v>
      </c>
      <c r="R94" s="96">
        <v>2.9</v>
      </c>
      <c r="S94" s="96">
        <v>8.5</v>
      </c>
      <c r="T94" s="96">
        <v>33.5</v>
      </c>
      <c r="U94" s="63"/>
      <c r="V94" s="63"/>
      <c r="W94" s="63"/>
      <c r="X94" s="63"/>
      <c r="Y94" s="63"/>
      <c r="Z94" s="63"/>
      <c r="AA94" s="63"/>
    </row>
    <row r="95">
      <c r="A95" s="94" t="s">
        <v>107</v>
      </c>
      <c r="B95" s="95" t="s">
        <v>48</v>
      </c>
      <c r="C95" s="96">
        <v>7.6</v>
      </c>
      <c r="D95" s="96">
        <v>11.6</v>
      </c>
      <c r="E95" s="96">
        <v>65.2</v>
      </c>
      <c r="F95" s="96">
        <v>2.3</v>
      </c>
      <c r="G95" s="96">
        <v>5.5</v>
      </c>
      <c r="H95" s="96">
        <v>42.1</v>
      </c>
      <c r="I95" s="96">
        <v>1.3</v>
      </c>
      <c r="J95" s="96">
        <v>3.4</v>
      </c>
      <c r="K95" s="96">
        <v>38.8</v>
      </c>
      <c r="L95" s="96">
        <v>0.6</v>
      </c>
      <c r="M95" s="96">
        <v>1.6</v>
      </c>
      <c r="N95" s="96">
        <v>38.3</v>
      </c>
      <c r="O95" s="96">
        <v>2.3</v>
      </c>
      <c r="P95" s="96">
        <v>6.0</v>
      </c>
      <c r="Q95" s="96">
        <v>38.2</v>
      </c>
      <c r="R95" s="96">
        <v>3.6</v>
      </c>
      <c r="S95" s="96">
        <v>10.1</v>
      </c>
      <c r="T95" s="96">
        <v>35.7</v>
      </c>
      <c r="U95" s="63"/>
      <c r="V95" s="63"/>
      <c r="W95" s="63"/>
      <c r="X95" s="63"/>
      <c r="Y95" s="63"/>
      <c r="Z95" s="63"/>
      <c r="AA95" s="63"/>
    </row>
    <row r="96">
      <c r="A96" s="94" t="s">
        <v>115</v>
      </c>
      <c r="B96" s="95" t="s">
        <v>42</v>
      </c>
      <c r="C96" s="96">
        <v>6.7</v>
      </c>
      <c r="D96" s="96">
        <v>10.9</v>
      </c>
      <c r="E96" s="96">
        <v>61.8</v>
      </c>
      <c r="F96" s="96">
        <v>1.8</v>
      </c>
      <c r="G96" s="96">
        <v>4.5</v>
      </c>
      <c r="H96" s="96">
        <v>39.7</v>
      </c>
      <c r="I96" s="96">
        <v>1.3</v>
      </c>
      <c r="J96" s="96">
        <v>2.9</v>
      </c>
      <c r="K96" s="96">
        <v>43.4</v>
      </c>
      <c r="L96" s="96">
        <v>0.7</v>
      </c>
      <c r="M96" s="96">
        <v>1.4</v>
      </c>
      <c r="N96" s="96">
        <v>46.7</v>
      </c>
      <c r="O96" s="96">
        <v>1.9</v>
      </c>
      <c r="P96" s="96">
        <v>5.1</v>
      </c>
      <c r="Q96" s="96">
        <v>36.4</v>
      </c>
      <c r="R96" s="96">
        <v>3.4</v>
      </c>
      <c r="S96" s="96">
        <v>9.0</v>
      </c>
      <c r="T96" s="96">
        <v>38.1</v>
      </c>
      <c r="U96" s="63"/>
      <c r="V96" s="63"/>
      <c r="W96" s="63"/>
      <c r="X96" s="63"/>
      <c r="Y96" s="63"/>
      <c r="Z96" s="63"/>
      <c r="AA96" s="63"/>
    </row>
    <row r="97">
      <c r="A97" s="94" t="s">
        <v>99</v>
      </c>
      <c r="B97" s="95" t="s">
        <v>43</v>
      </c>
      <c r="C97" s="96">
        <v>6.6</v>
      </c>
      <c r="D97" s="96">
        <v>10.8</v>
      </c>
      <c r="E97" s="96">
        <v>60.6</v>
      </c>
      <c r="F97" s="96">
        <v>1.4</v>
      </c>
      <c r="G97" s="96">
        <v>3.3</v>
      </c>
      <c r="H97" s="96">
        <v>41.8</v>
      </c>
      <c r="I97" s="96">
        <v>1.3</v>
      </c>
      <c r="J97" s="96">
        <v>3.1</v>
      </c>
      <c r="K97" s="96">
        <v>42.5</v>
      </c>
      <c r="L97" s="96">
        <v>0.6</v>
      </c>
      <c r="M97" s="96">
        <v>1.5</v>
      </c>
      <c r="N97" s="96">
        <v>40.0</v>
      </c>
      <c r="O97" s="96">
        <v>1.8</v>
      </c>
      <c r="P97" s="96">
        <v>4.9</v>
      </c>
      <c r="Q97" s="96">
        <v>37.2</v>
      </c>
      <c r="R97" s="96">
        <v>1.6</v>
      </c>
      <c r="S97" s="96">
        <v>5.7</v>
      </c>
      <c r="T97" s="96">
        <v>28.3</v>
      </c>
      <c r="U97" s="63"/>
      <c r="V97" s="63"/>
      <c r="W97" s="63"/>
      <c r="X97" s="63"/>
      <c r="Y97" s="63"/>
      <c r="Z97" s="63"/>
      <c r="AA97" s="63"/>
    </row>
    <row r="98">
      <c r="A98" s="94" t="s">
        <v>112</v>
      </c>
      <c r="B98" s="95" t="s">
        <v>44</v>
      </c>
      <c r="C98" s="96">
        <v>6.6</v>
      </c>
      <c r="D98" s="96">
        <v>9.6</v>
      </c>
      <c r="E98" s="96">
        <v>69.1</v>
      </c>
      <c r="F98" s="96">
        <v>2.1</v>
      </c>
      <c r="G98" s="96">
        <v>4.4</v>
      </c>
      <c r="H98" s="96">
        <v>46.4</v>
      </c>
      <c r="I98" s="96">
        <v>1.0</v>
      </c>
      <c r="J98" s="96">
        <v>2.2</v>
      </c>
      <c r="K98" s="96">
        <v>46.9</v>
      </c>
      <c r="L98" s="96">
        <v>0.6</v>
      </c>
      <c r="M98" s="96">
        <v>1.5</v>
      </c>
      <c r="N98" s="96">
        <v>41.1</v>
      </c>
      <c r="O98" s="96">
        <v>2.4</v>
      </c>
      <c r="P98" s="96">
        <v>5.3</v>
      </c>
      <c r="Q98" s="96">
        <v>44.7</v>
      </c>
      <c r="R98" s="96">
        <v>3.1</v>
      </c>
      <c r="S98" s="96">
        <v>7.8</v>
      </c>
      <c r="T98" s="96">
        <v>39.3</v>
      </c>
      <c r="U98" s="63"/>
      <c r="V98" s="63"/>
      <c r="W98" s="63"/>
      <c r="X98" s="63"/>
      <c r="Y98" s="63"/>
      <c r="Z98" s="63"/>
      <c r="AA98" s="63"/>
    </row>
    <row r="99">
      <c r="A99" s="94" t="s">
        <v>76</v>
      </c>
      <c r="B99" s="95" t="s">
        <v>30</v>
      </c>
      <c r="C99" s="96">
        <v>6.4</v>
      </c>
      <c r="D99" s="96">
        <v>9.5</v>
      </c>
      <c r="E99" s="96">
        <v>66.9</v>
      </c>
      <c r="F99" s="96">
        <v>1.1</v>
      </c>
      <c r="G99" s="96">
        <v>3.1</v>
      </c>
      <c r="H99" s="96">
        <v>37.4</v>
      </c>
      <c r="I99" s="96">
        <v>0.9</v>
      </c>
      <c r="J99" s="96">
        <v>2.1</v>
      </c>
      <c r="K99" s="96">
        <v>43.9</v>
      </c>
      <c r="L99" s="96">
        <v>0.6</v>
      </c>
      <c r="M99" s="96">
        <v>1.5</v>
      </c>
      <c r="N99" s="96">
        <v>41.6</v>
      </c>
      <c r="O99" s="96">
        <v>2.5</v>
      </c>
      <c r="P99" s="96">
        <v>6.5</v>
      </c>
      <c r="Q99" s="96">
        <v>39.5</v>
      </c>
      <c r="R99" s="96">
        <v>2.8</v>
      </c>
      <c r="S99" s="96">
        <v>7.0</v>
      </c>
      <c r="T99" s="96">
        <v>40.0</v>
      </c>
      <c r="U99" s="63"/>
      <c r="V99" s="63"/>
      <c r="W99" s="63"/>
      <c r="X99" s="63"/>
      <c r="Y99" s="63"/>
      <c r="Z99" s="63"/>
      <c r="AA99" s="63"/>
    </row>
    <row r="100">
      <c r="A100" s="94" t="s">
        <v>85</v>
      </c>
      <c r="B100" s="95" t="s">
        <v>49</v>
      </c>
      <c r="C100" s="96">
        <v>6.3</v>
      </c>
      <c r="D100" s="96">
        <v>9.3</v>
      </c>
      <c r="E100" s="96">
        <v>67.2</v>
      </c>
      <c r="F100" s="96">
        <v>1.4</v>
      </c>
      <c r="G100" s="96">
        <v>2.9</v>
      </c>
      <c r="H100" s="96">
        <v>47.6</v>
      </c>
      <c r="I100" s="96">
        <v>1.2</v>
      </c>
      <c r="J100" s="96">
        <v>2.9</v>
      </c>
      <c r="K100" s="96">
        <v>43.2</v>
      </c>
      <c r="L100" s="96">
        <v>0.6</v>
      </c>
      <c r="M100" s="96">
        <v>1.7</v>
      </c>
      <c r="N100" s="96">
        <v>36.7</v>
      </c>
      <c r="O100" s="96">
        <v>1.9</v>
      </c>
      <c r="P100" s="96">
        <v>4.8</v>
      </c>
      <c r="Q100" s="96">
        <v>38.5</v>
      </c>
      <c r="R100" s="96">
        <v>3.0</v>
      </c>
      <c r="S100" s="96">
        <v>6.9</v>
      </c>
      <c r="T100" s="96">
        <v>43.5</v>
      </c>
      <c r="U100" s="63"/>
      <c r="V100" s="63"/>
      <c r="W100" s="63"/>
      <c r="X100" s="63"/>
      <c r="Y100" s="63"/>
      <c r="Z100" s="63"/>
      <c r="AA100" s="63"/>
    </row>
    <row r="101">
      <c r="A101" s="94" t="s">
        <v>96</v>
      </c>
      <c r="B101" s="95" t="s">
        <v>25</v>
      </c>
      <c r="C101" s="96">
        <v>6.3</v>
      </c>
      <c r="D101" s="96">
        <v>9.7</v>
      </c>
      <c r="E101" s="96">
        <v>64.8</v>
      </c>
      <c r="F101" s="96">
        <v>2.0</v>
      </c>
      <c r="G101" s="96">
        <v>4.3</v>
      </c>
      <c r="H101" s="96">
        <v>47.2</v>
      </c>
      <c r="I101" s="96">
        <v>2.4</v>
      </c>
      <c r="J101" s="96">
        <v>4.7</v>
      </c>
      <c r="K101" s="96">
        <v>51.2</v>
      </c>
      <c r="L101" s="96">
        <v>0.9</v>
      </c>
      <c r="M101" s="96">
        <v>2.6</v>
      </c>
      <c r="N101" s="96">
        <v>34.1</v>
      </c>
      <c r="O101" s="96">
        <v>1.7</v>
      </c>
      <c r="P101" s="96">
        <v>4.9</v>
      </c>
      <c r="Q101" s="96">
        <v>33.8</v>
      </c>
      <c r="R101" s="96">
        <v>3.8</v>
      </c>
      <c r="S101" s="96">
        <v>10.5</v>
      </c>
      <c r="T101" s="96">
        <v>36.0</v>
      </c>
      <c r="U101" s="63"/>
      <c r="V101" s="63"/>
      <c r="W101" s="63"/>
      <c r="X101" s="63"/>
      <c r="Y101" s="63"/>
      <c r="Z101" s="63"/>
      <c r="AA101" s="63"/>
    </row>
    <row r="102">
      <c r="A102" s="94" t="s">
        <v>94</v>
      </c>
      <c r="B102" s="95" t="s">
        <v>51</v>
      </c>
      <c r="C102" s="96">
        <v>5.9</v>
      </c>
      <c r="D102" s="96">
        <v>9.9</v>
      </c>
      <c r="E102" s="96">
        <v>59.3</v>
      </c>
      <c r="F102" s="96">
        <v>2.0</v>
      </c>
      <c r="G102" s="96">
        <v>4.6</v>
      </c>
      <c r="H102" s="96">
        <v>43.7</v>
      </c>
      <c r="I102" s="96">
        <v>1.5</v>
      </c>
      <c r="J102" s="96">
        <v>3.0</v>
      </c>
      <c r="K102" s="96">
        <v>49.0</v>
      </c>
      <c r="L102" s="96">
        <v>0.7</v>
      </c>
      <c r="M102" s="96">
        <v>1.8</v>
      </c>
      <c r="N102" s="96">
        <v>37.5</v>
      </c>
      <c r="O102" s="96">
        <v>2.0</v>
      </c>
      <c r="P102" s="96">
        <v>6.1</v>
      </c>
      <c r="Q102" s="96">
        <v>32.3</v>
      </c>
      <c r="R102" s="96">
        <v>1.9</v>
      </c>
      <c r="S102" s="96">
        <v>5.7</v>
      </c>
      <c r="T102" s="96">
        <v>33.1</v>
      </c>
      <c r="U102" s="63"/>
      <c r="V102" s="63"/>
      <c r="W102" s="63"/>
      <c r="X102" s="63"/>
      <c r="Y102" s="63"/>
      <c r="Z102" s="63"/>
      <c r="AA102" s="63"/>
    </row>
    <row r="103">
      <c r="A103" s="94" t="s">
        <v>93</v>
      </c>
      <c r="B103" s="95" t="s">
        <v>26</v>
      </c>
      <c r="C103" s="96">
        <v>5.6</v>
      </c>
      <c r="D103" s="96">
        <v>8.7</v>
      </c>
      <c r="E103" s="96">
        <v>64.6</v>
      </c>
      <c r="F103" s="96">
        <v>1.3</v>
      </c>
      <c r="G103" s="96">
        <v>3.0</v>
      </c>
      <c r="H103" s="96">
        <v>44.8</v>
      </c>
      <c r="I103" s="96">
        <v>0.9</v>
      </c>
      <c r="J103" s="96">
        <v>2.0</v>
      </c>
      <c r="K103" s="96">
        <v>43.4</v>
      </c>
      <c r="L103" s="96">
        <v>0.5</v>
      </c>
      <c r="M103" s="96">
        <v>1.3</v>
      </c>
      <c r="N103" s="96">
        <v>40.6</v>
      </c>
      <c r="O103" s="96">
        <v>2.0</v>
      </c>
      <c r="P103" s="96">
        <v>4.5</v>
      </c>
      <c r="Q103" s="96">
        <v>44.8</v>
      </c>
      <c r="R103" s="96">
        <v>2.5</v>
      </c>
      <c r="S103" s="96">
        <v>6.9</v>
      </c>
      <c r="T103" s="96">
        <v>36.6</v>
      </c>
      <c r="U103" s="63"/>
      <c r="V103" s="63"/>
      <c r="W103" s="63"/>
      <c r="X103" s="63"/>
      <c r="Y103" s="63"/>
      <c r="Z103" s="63"/>
      <c r="AA103" s="63"/>
    </row>
    <row r="104">
      <c r="A104" s="94" t="s">
        <v>88</v>
      </c>
      <c r="B104" s="95" t="s">
        <v>47</v>
      </c>
      <c r="C104" s="96">
        <v>5.6</v>
      </c>
      <c r="D104" s="96">
        <v>9.2</v>
      </c>
      <c r="E104" s="96">
        <v>61.3</v>
      </c>
      <c r="F104" s="96">
        <v>1.1</v>
      </c>
      <c r="G104" s="96">
        <v>2.8</v>
      </c>
      <c r="H104" s="96">
        <v>40.1</v>
      </c>
      <c r="I104" s="96">
        <v>1.0</v>
      </c>
      <c r="J104" s="96">
        <v>2.3</v>
      </c>
      <c r="K104" s="96">
        <v>42.0</v>
      </c>
      <c r="L104" s="96">
        <v>0.9</v>
      </c>
      <c r="M104" s="96">
        <v>2.1</v>
      </c>
      <c r="N104" s="96">
        <v>43.2</v>
      </c>
      <c r="O104" s="96">
        <v>2.3</v>
      </c>
      <c r="P104" s="96">
        <v>5.7</v>
      </c>
      <c r="Q104" s="96">
        <v>41.0</v>
      </c>
      <c r="R104" s="96">
        <v>1.9</v>
      </c>
      <c r="S104" s="96">
        <v>6.1</v>
      </c>
      <c r="T104" s="96">
        <v>30.5</v>
      </c>
      <c r="U104" s="63"/>
      <c r="V104" s="63"/>
      <c r="W104" s="63"/>
      <c r="X104" s="63"/>
      <c r="Y104" s="63"/>
      <c r="Z104" s="63"/>
      <c r="AA104" s="63"/>
    </row>
    <row r="105">
      <c r="A105" s="94"/>
    </row>
    <row r="106">
      <c r="A106" s="94"/>
      <c r="B106" s="24" t="s">
        <v>1814</v>
      </c>
      <c r="C106" s="9">
        <v>9.366666666666667</v>
      </c>
      <c r="D106" s="9">
        <v>14.653333333333332</v>
      </c>
      <c r="E106" s="9">
        <v>64.07333333333332</v>
      </c>
      <c r="F106" s="9">
        <v>2.2999999999999994</v>
      </c>
      <c r="G106" s="9">
        <v>5.313333333333334</v>
      </c>
      <c r="H106" s="9">
        <v>43.269999999999996</v>
      </c>
      <c r="I106" s="9">
        <v>1.6899999999999997</v>
      </c>
      <c r="J106" s="9">
        <v>3.7566666666666677</v>
      </c>
      <c r="K106" s="9">
        <v>44.93000000000002</v>
      </c>
      <c r="L106" s="9">
        <v>1.0933333333333335</v>
      </c>
      <c r="M106" s="9">
        <v>2.5566666666666658</v>
      </c>
      <c r="N106" s="9">
        <v>42.36333333333333</v>
      </c>
      <c r="O106" s="9">
        <v>2.693333333333334</v>
      </c>
      <c r="P106" s="9">
        <v>7.030000000000001</v>
      </c>
      <c r="Q106" s="9">
        <v>38.29333333333334</v>
      </c>
      <c r="R106" s="9">
        <v>3.9733333333333336</v>
      </c>
      <c r="S106" s="9">
        <v>11.203333333333331</v>
      </c>
      <c r="T106" s="9">
        <v>35.45</v>
      </c>
    </row>
    <row r="107">
      <c r="A107" s="94"/>
    </row>
    <row r="108">
      <c r="A108" s="94"/>
      <c r="B108" s="102" t="s">
        <v>1815</v>
      </c>
    </row>
    <row r="109">
      <c r="A109" s="94"/>
      <c r="B109" s="100"/>
      <c r="C109" s="101" t="s">
        <v>1806</v>
      </c>
      <c r="D109" s="89"/>
      <c r="E109" s="90"/>
      <c r="F109" s="101" t="s">
        <v>1807</v>
      </c>
      <c r="G109" s="89"/>
      <c r="H109" s="90"/>
      <c r="I109" s="101" t="s">
        <v>1808</v>
      </c>
      <c r="J109" s="89"/>
      <c r="K109" s="90"/>
      <c r="L109" s="101" t="s">
        <v>1809</v>
      </c>
      <c r="M109" s="89"/>
      <c r="N109" s="90"/>
      <c r="O109" s="101" t="s">
        <v>1810</v>
      </c>
      <c r="P109" s="89"/>
      <c r="Q109" s="90"/>
      <c r="R109" s="101" t="s">
        <v>1811</v>
      </c>
      <c r="S109" s="89"/>
      <c r="T109" s="89"/>
    </row>
    <row r="110">
      <c r="A110" s="94"/>
      <c r="B110" s="91" t="s">
        <v>1352</v>
      </c>
      <c r="C110" s="98" t="s">
        <v>1355</v>
      </c>
      <c r="D110" s="98" t="s">
        <v>1356</v>
      </c>
      <c r="E110" s="98" t="s">
        <v>1813</v>
      </c>
      <c r="F110" s="98" t="s">
        <v>1355</v>
      </c>
      <c r="G110" s="98" t="s">
        <v>1356</v>
      </c>
      <c r="H110" s="98" t="s">
        <v>1813</v>
      </c>
      <c r="I110" s="98" t="s">
        <v>1355</v>
      </c>
      <c r="J110" s="98" t="s">
        <v>1356</v>
      </c>
      <c r="K110" s="98" t="s">
        <v>1813</v>
      </c>
      <c r="L110" s="98" t="s">
        <v>1355</v>
      </c>
      <c r="M110" s="98" t="s">
        <v>1356</v>
      </c>
      <c r="N110" s="98" t="s">
        <v>1813</v>
      </c>
      <c r="O110" s="98" t="s">
        <v>1355</v>
      </c>
      <c r="P110" s="98" t="s">
        <v>1356</v>
      </c>
      <c r="Q110" s="98" t="s">
        <v>1813</v>
      </c>
      <c r="R110" s="98" t="s">
        <v>1355</v>
      </c>
      <c r="S110" s="98" t="s">
        <v>1356</v>
      </c>
      <c r="T110" s="98" t="s">
        <v>1813</v>
      </c>
    </row>
    <row r="111">
      <c r="A111" s="94" t="s">
        <v>100</v>
      </c>
      <c r="B111" s="95" t="s">
        <v>41</v>
      </c>
      <c r="C111" s="99">
        <v>1.7402135231316727</v>
      </c>
      <c r="D111" s="99">
        <v>1.740218380345769</v>
      </c>
      <c r="E111" s="99">
        <v>0.9972947664134847</v>
      </c>
      <c r="F111" s="99">
        <v>1.695652173913044</v>
      </c>
      <c r="G111" s="99">
        <v>1.5432873274780423</v>
      </c>
      <c r="H111" s="99">
        <v>1.0908250519990756</v>
      </c>
      <c r="I111" s="99">
        <v>1.8343195266272192</v>
      </c>
      <c r="J111" s="99">
        <v>1.9432120674356694</v>
      </c>
      <c r="K111" s="99">
        <v>0.9614956599154236</v>
      </c>
      <c r="L111" s="99">
        <v>2.1036585365853653</v>
      </c>
      <c r="M111" s="99">
        <v>1.994784876140809</v>
      </c>
      <c r="N111" s="99">
        <v>1.0716814855614132</v>
      </c>
      <c r="O111" s="99">
        <v>1.0767326732673266</v>
      </c>
      <c r="P111" s="99">
        <v>1.1379800853485063</v>
      </c>
      <c r="Q111" s="99">
        <v>0.9531685236768801</v>
      </c>
      <c r="R111" s="99">
        <v>1.535234899328859</v>
      </c>
      <c r="S111" s="99">
        <v>1.4817018744421306</v>
      </c>
      <c r="T111" s="99">
        <v>1.0296191819464033</v>
      </c>
    </row>
    <row r="112">
      <c r="A112" s="94" t="s">
        <v>77</v>
      </c>
      <c r="B112" s="95" t="s">
        <v>37</v>
      </c>
      <c r="C112" s="99">
        <v>1.4839857651245552</v>
      </c>
      <c r="D112" s="99">
        <v>1.4194722474977253</v>
      </c>
      <c r="E112" s="99">
        <v>1.0441161169493292</v>
      </c>
      <c r="F112" s="99">
        <v>1.130434782608696</v>
      </c>
      <c r="G112" s="99">
        <v>1.3362609786700121</v>
      </c>
      <c r="H112" s="99">
        <v>0.8458516293043681</v>
      </c>
      <c r="I112" s="99">
        <v>1.1834319526627222</v>
      </c>
      <c r="J112" s="99">
        <v>1.038154392191659</v>
      </c>
      <c r="K112" s="99">
        <v>1.1195192521700417</v>
      </c>
      <c r="L112" s="99">
        <v>1.7378048780487803</v>
      </c>
      <c r="M112" s="99">
        <v>1.4863102998696223</v>
      </c>
      <c r="N112" s="99">
        <v>1.1967896766071289</v>
      </c>
      <c r="O112" s="99">
        <v>1.150990099009901</v>
      </c>
      <c r="P112" s="99">
        <v>1.3371266002844948</v>
      </c>
      <c r="Q112" s="99">
        <v>0.8722144846796657</v>
      </c>
      <c r="R112" s="99">
        <v>1.0318791946308723</v>
      </c>
      <c r="S112" s="99">
        <v>1.1871466825349601</v>
      </c>
      <c r="T112" s="99">
        <v>0.8772919605077574</v>
      </c>
    </row>
    <row r="113">
      <c r="A113" s="94" t="s">
        <v>84</v>
      </c>
      <c r="B113" s="95" t="s">
        <v>39</v>
      </c>
      <c r="C113" s="99">
        <v>1.4733096085409252</v>
      </c>
      <c r="D113" s="99">
        <v>1.6310282074613285</v>
      </c>
      <c r="E113" s="99">
        <v>0.903652065341796</v>
      </c>
      <c r="F113" s="99">
        <v>1.6521739130434787</v>
      </c>
      <c r="G113" s="99">
        <v>1.5432873274780423</v>
      </c>
      <c r="H113" s="99">
        <v>1.0792697018719668</v>
      </c>
      <c r="I113" s="99">
        <v>1.4792899408284026</v>
      </c>
      <c r="J113" s="99">
        <v>1.330967169476486</v>
      </c>
      <c r="K113" s="99">
        <v>1.1106165145782323</v>
      </c>
      <c r="L113" s="99">
        <v>1.4634146341463414</v>
      </c>
      <c r="M113" s="99">
        <v>1.3298565840938728</v>
      </c>
      <c r="N113" s="99">
        <v>1.1188921236918719</v>
      </c>
      <c r="O113" s="99">
        <v>1.0024752475247525</v>
      </c>
      <c r="P113" s="99">
        <v>1.0668563300142246</v>
      </c>
      <c r="Q113" s="99">
        <v>0.9636142061281335</v>
      </c>
      <c r="R113" s="99">
        <v>1.0570469798657718</v>
      </c>
      <c r="S113" s="99">
        <v>1.2049985123475158</v>
      </c>
      <c r="T113" s="99">
        <v>0.8660084626234131</v>
      </c>
    </row>
    <row r="114">
      <c r="A114" s="94" t="s">
        <v>70</v>
      </c>
      <c r="B114" s="95" t="s">
        <v>45</v>
      </c>
      <c r="C114" s="99">
        <v>1.4412811387900355</v>
      </c>
      <c r="D114" s="99">
        <v>1.3102820746132848</v>
      </c>
      <c r="E114" s="99">
        <v>1.0940588908542297</v>
      </c>
      <c r="F114" s="99">
        <v>1.0434782608695654</v>
      </c>
      <c r="G114" s="99">
        <v>1.1480552070263486</v>
      </c>
      <c r="H114" s="99">
        <v>0.9198058701178646</v>
      </c>
      <c r="I114" s="99">
        <v>1.0059171597633136</v>
      </c>
      <c r="J114" s="99">
        <v>1.1180124223602481</v>
      </c>
      <c r="K114" s="99">
        <v>0.8924994435789001</v>
      </c>
      <c r="L114" s="99">
        <v>1.0060975609756098</v>
      </c>
      <c r="M114" s="99">
        <v>1.0951760104302481</v>
      </c>
      <c r="N114" s="99">
        <v>0.9748996773939728</v>
      </c>
      <c r="O114" s="99">
        <v>1.5965346534653462</v>
      </c>
      <c r="P114" s="99">
        <v>1.3371266002844948</v>
      </c>
      <c r="Q114" s="99">
        <v>1.1803621169916434</v>
      </c>
      <c r="R114" s="99">
        <v>1.2835570469798656</v>
      </c>
      <c r="S114" s="99">
        <v>1.2228503421600716</v>
      </c>
      <c r="T114" s="99">
        <v>1.0465444287729195</v>
      </c>
    </row>
    <row r="115">
      <c r="A115" s="94" t="s">
        <v>80</v>
      </c>
      <c r="B115" s="95" t="s">
        <v>35</v>
      </c>
      <c r="C115" s="99">
        <v>1.3024911032028468</v>
      </c>
      <c r="D115" s="99">
        <v>1.2625113739763423</v>
      </c>
      <c r="E115" s="99">
        <v>1.0285090001040478</v>
      </c>
      <c r="F115" s="99">
        <v>1.0434782608695654</v>
      </c>
      <c r="G115" s="99">
        <v>0.9974905897114176</v>
      </c>
      <c r="H115" s="99">
        <v>1.0561590016177491</v>
      </c>
      <c r="I115" s="99">
        <v>0.8875739644970415</v>
      </c>
      <c r="J115" s="99">
        <v>0.9050576752440104</v>
      </c>
      <c r="K115" s="99">
        <v>1.019363454262185</v>
      </c>
      <c r="L115" s="99">
        <v>0.9146341463414633</v>
      </c>
      <c r="M115" s="99">
        <v>0.8996088657105609</v>
      </c>
      <c r="N115" s="99">
        <v>1.083484145094028</v>
      </c>
      <c r="O115" s="99">
        <v>1.3366336633663365</v>
      </c>
      <c r="P115" s="99">
        <v>1.2660028449502132</v>
      </c>
      <c r="Q115" s="99">
        <v>1.0602367688022283</v>
      </c>
      <c r="R115" s="99">
        <v>1.3590604026845639</v>
      </c>
      <c r="S115" s="99">
        <v>1.347813150847962</v>
      </c>
      <c r="T115" s="99">
        <v>1.001410437235543</v>
      </c>
    </row>
    <row r="116">
      <c r="A116" s="94" t="s">
        <v>106</v>
      </c>
      <c r="B116" s="95" t="s">
        <v>50</v>
      </c>
      <c r="C116" s="99">
        <v>1.195729537366548</v>
      </c>
      <c r="D116" s="99">
        <v>1.1191992720655142</v>
      </c>
      <c r="E116" s="99">
        <v>1.0628446571636667</v>
      </c>
      <c r="F116" s="99">
        <v>1.0869565217391308</v>
      </c>
      <c r="G116" s="99">
        <v>0.9786700125470513</v>
      </c>
      <c r="H116" s="99">
        <v>1.1046914721516061</v>
      </c>
      <c r="I116" s="99">
        <v>0.8875739644970415</v>
      </c>
      <c r="J116" s="99">
        <v>0.9849157054125997</v>
      </c>
      <c r="K116" s="99">
        <v>0.8924994435789001</v>
      </c>
      <c r="L116" s="99">
        <v>1.0060975609756098</v>
      </c>
      <c r="M116" s="99">
        <v>1.2516297262059979</v>
      </c>
      <c r="N116" s="99">
        <v>0.8285466991895508</v>
      </c>
      <c r="O116" s="99">
        <v>1.4480198019801978</v>
      </c>
      <c r="P116" s="99">
        <v>1.3655761024182074</v>
      </c>
      <c r="Q116" s="99">
        <v>1.057625348189415</v>
      </c>
      <c r="R116" s="99">
        <v>1.4848993288590604</v>
      </c>
      <c r="S116" s="99">
        <v>1.5263314489735202</v>
      </c>
      <c r="T116" s="99">
        <v>0.9816643159379406</v>
      </c>
    </row>
    <row r="117">
      <c r="A117" s="94" t="s">
        <v>110</v>
      </c>
      <c r="B117" s="95" t="s">
        <v>55</v>
      </c>
      <c r="C117" s="99">
        <v>1.185053380782918</v>
      </c>
      <c r="D117" s="99">
        <v>1.1737943585077344</v>
      </c>
      <c r="E117" s="99">
        <v>1.0050983248361256</v>
      </c>
      <c r="F117" s="99">
        <v>1.4347826086956526</v>
      </c>
      <c r="G117" s="99">
        <v>1.1856963613550813</v>
      </c>
      <c r="H117" s="99">
        <v>1.2017564132193206</v>
      </c>
      <c r="I117" s="99">
        <v>1.3609467455621302</v>
      </c>
      <c r="J117" s="99">
        <v>1.2777284826974264</v>
      </c>
      <c r="K117" s="99">
        <v>1.0371689294458042</v>
      </c>
      <c r="L117" s="99">
        <v>1.371951219512195</v>
      </c>
      <c r="M117" s="99">
        <v>1.447196870925685</v>
      </c>
      <c r="N117" s="99">
        <v>0.9819812731135417</v>
      </c>
      <c r="O117" s="99">
        <v>1.0767326732673266</v>
      </c>
      <c r="P117" s="99">
        <v>1.0526315789473684</v>
      </c>
      <c r="Q117" s="99">
        <v>1.0236768802228413</v>
      </c>
      <c r="R117" s="99">
        <v>1.157718120805369</v>
      </c>
      <c r="S117" s="99">
        <v>1.2317762570663495</v>
      </c>
      <c r="T117" s="99">
        <v>0.930888575458392</v>
      </c>
    </row>
    <row r="118">
      <c r="A118" s="94" t="s">
        <v>87</v>
      </c>
      <c r="B118" s="95" t="s">
        <v>38</v>
      </c>
      <c r="C118" s="99">
        <v>1.1743772241992882</v>
      </c>
      <c r="D118" s="99">
        <v>1.1328480436760693</v>
      </c>
      <c r="E118" s="99">
        <v>1.0316304234731037</v>
      </c>
      <c r="F118" s="99">
        <v>0.8260869565217394</v>
      </c>
      <c r="G118" s="99">
        <v>0.9033877038895858</v>
      </c>
      <c r="H118" s="99">
        <v>0.9013173099144904</v>
      </c>
      <c r="I118" s="99">
        <v>1.0059171597633136</v>
      </c>
      <c r="J118" s="99">
        <v>0.8784383318544806</v>
      </c>
      <c r="K118" s="99">
        <v>1.1684843089249939</v>
      </c>
      <c r="L118" s="99">
        <v>1.1890243902439024</v>
      </c>
      <c r="M118" s="99">
        <v>1.0560625814863107</v>
      </c>
      <c r="N118" s="99">
        <v>1.1141710598788261</v>
      </c>
      <c r="O118" s="99">
        <v>0.928217821782178</v>
      </c>
      <c r="P118" s="99">
        <v>0.9815078236130866</v>
      </c>
      <c r="Q118" s="99">
        <v>0.9374999999999999</v>
      </c>
      <c r="R118" s="99">
        <v>0.9060402684563758</v>
      </c>
      <c r="S118" s="99">
        <v>0.9997024695031241</v>
      </c>
      <c r="T118" s="99">
        <v>0.9167842031029618</v>
      </c>
    </row>
    <row r="119">
      <c r="A119" s="94" t="s">
        <v>73</v>
      </c>
      <c r="B119" s="95" t="s">
        <v>31</v>
      </c>
      <c r="C119" s="99">
        <v>1.1423487544483983</v>
      </c>
      <c r="D119" s="99">
        <v>1.1191992720655142</v>
      </c>
      <c r="E119" s="99">
        <v>1.0191447299968788</v>
      </c>
      <c r="F119" s="99">
        <v>0.9130434782608698</v>
      </c>
      <c r="G119" s="99">
        <v>0.9974905897114176</v>
      </c>
      <c r="H119" s="99">
        <v>0.8990062398890687</v>
      </c>
      <c r="I119" s="99">
        <v>1.3017751479289943</v>
      </c>
      <c r="J119" s="99">
        <v>1.3842058562555453</v>
      </c>
      <c r="K119" s="99">
        <v>0.9147562875584239</v>
      </c>
      <c r="L119" s="99">
        <v>1.371951219512195</v>
      </c>
      <c r="M119" s="99">
        <v>1.290743155149935</v>
      </c>
      <c r="N119" s="99">
        <v>1.0693209536548902</v>
      </c>
      <c r="O119" s="99">
        <v>0.6683168316831682</v>
      </c>
      <c r="P119" s="99">
        <v>0.7965860597439544</v>
      </c>
      <c r="Q119" s="99">
        <v>0.8304317548746517</v>
      </c>
      <c r="R119" s="99">
        <v>1.157718120805369</v>
      </c>
      <c r="S119" s="99">
        <v>1.0889616185659032</v>
      </c>
      <c r="T119" s="99">
        <v>1.0747531734837799</v>
      </c>
    </row>
    <row r="120">
      <c r="A120" s="94" t="s">
        <v>90</v>
      </c>
      <c r="B120" s="95" t="s">
        <v>33</v>
      </c>
      <c r="C120" s="99">
        <v>1.1316725978647686</v>
      </c>
      <c r="D120" s="99">
        <v>1.1737943585077344</v>
      </c>
      <c r="E120" s="99">
        <v>0.9645198210383936</v>
      </c>
      <c r="F120" s="99">
        <v>1.2173913043478264</v>
      </c>
      <c r="G120" s="99">
        <v>1.223337515683814</v>
      </c>
      <c r="H120" s="99">
        <v>0.9983822509822049</v>
      </c>
      <c r="I120" s="99">
        <v>1.1834319526627222</v>
      </c>
      <c r="J120" s="99">
        <v>1.1180124223602481</v>
      </c>
      <c r="K120" s="99">
        <v>1.0750055642109944</v>
      </c>
      <c r="L120" s="99">
        <v>1.2804878048780486</v>
      </c>
      <c r="M120" s="99">
        <v>1.2125162972620604</v>
      </c>
      <c r="N120" s="99">
        <v>1.048076166496184</v>
      </c>
      <c r="O120" s="99">
        <v>1.150990099009901</v>
      </c>
      <c r="P120" s="99">
        <v>1.1379800853485063</v>
      </c>
      <c r="Q120" s="99">
        <v>1.0262883008356545</v>
      </c>
      <c r="R120" s="99">
        <v>1.2835570469798656</v>
      </c>
      <c r="S120" s="99">
        <v>1.2764058315977391</v>
      </c>
      <c r="T120" s="99">
        <v>1.0126939351198871</v>
      </c>
    </row>
    <row r="121">
      <c r="A121" s="94" t="s">
        <v>81</v>
      </c>
      <c r="B121" s="95" t="s">
        <v>32</v>
      </c>
      <c r="C121" s="99">
        <v>1.1209964412811386</v>
      </c>
      <c r="D121" s="99">
        <v>1.166969972702457</v>
      </c>
      <c r="E121" s="99">
        <v>0.9598376859848092</v>
      </c>
      <c r="F121" s="99">
        <v>1.6086956521739135</v>
      </c>
      <c r="G121" s="99">
        <v>1.5997490589711414</v>
      </c>
      <c r="H121" s="99">
        <v>1.0191818812110007</v>
      </c>
      <c r="I121" s="99">
        <v>1.775147928994083</v>
      </c>
      <c r="J121" s="99">
        <v>1.5971606033717831</v>
      </c>
      <c r="K121" s="99">
        <v>1.1239706209659466</v>
      </c>
      <c r="L121" s="99">
        <v>1.4634146341463414</v>
      </c>
      <c r="M121" s="99">
        <v>1.6036505867014346</v>
      </c>
      <c r="N121" s="99">
        <v>0.937131166889606</v>
      </c>
      <c r="O121" s="99">
        <v>1.225247524752475</v>
      </c>
      <c r="P121" s="99">
        <v>1.12375533428165</v>
      </c>
      <c r="Q121" s="99">
        <v>1.0759052924791086</v>
      </c>
      <c r="R121" s="99">
        <v>1.3590604026845639</v>
      </c>
      <c r="S121" s="99">
        <v>1.35673906575424</v>
      </c>
      <c r="T121" s="99">
        <v>1.004231311706629</v>
      </c>
    </row>
    <row r="122">
      <c r="A122" s="94" t="s">
        <v>109</v>
      </c>
      <c r="B122" s="95" t="s">
        <v>28</v>
      </c>
      <c r="C122" s="99">
        <v>1.0996441281138791</v>
      </c>
      <c r="D122" s="99">
        <v>1.0168334849863514</v>
      </c>
      <c r="E122" s="99">
        <v>1.0831339090625327</v>
      </c>
      <c r="F122" s="99">
        <v>1.1739130434782612</v>
      </c>
      <c r="G122" s="99">
        <v>1.0915934755332495</v>
      </c>
      <c r="H122" s="99">
        <v>1.0654032817194363</v>
      </c>
      <c r="I122" s="99">
        <v>1.0059171597633136</v>
      </c>
      <c r="J122" s="99">
        <v>1.0913930789707182</v>
      </c>
      <c r="K122" s="99">
        <v>0.9347874471399951</v>
      </c>
      <c r="L122" s="99">
        <v>0.7317073170731707</v>
      </c>
      <c r="M122" s="99">
        <v>0.7431551499348111</v>
      </c>
      <c r="N122" s="99">
        <v>0.9630970178613582</v>
      </c>
      <c r="O122" s="99">
        <v>1.0024752475247525</v>
      </c>
      <c r="P122" s="99">
        <v>1.0668563300142246</v>
      </c>
      <c r="Q122" s="99">
        <v>0.958391364902507</v>
      </c>
      <c r="R122" s="99">
        <v>1.0318791946308723</v>
      </c>
      <c r="S122" s="99">
        <v>1.0621838738470695</v>
      </c>
      <c r="T122" s="99">
        <v>0.9647390691114246</v>
      </c>
    </row>
    <row r="123">
      <c r="A123" s="94" t="s">
        <v>91</v>
      </c>
      <c r="B123" s="95" t="s">
        <v>40</v>
      </c>
      <c r="C123" s="99">
        <v>1.088967971530249</v>
      </c>
      <c r="D123" s="99">
        <v>1.1328480436760693</v>
      </c>
      <c r="E123" s="99">
        <v>0.9535948392466966</v>
      </c>
      <c r="F123" s="99">
        <v>0.8260869565217394</v>
      </c>
      <c r="G123" s="99">
        <v>0.8281053952321203</v>
      </c>
      <c r="H123" s="99">
        <v>1.0122486711347354</v>
      </c>
      <c r="I123" s="99">
        <v>1.2426035502958583</v>
      </c>
      <c r="J123" s="99">
        <v>1.1180124223602481</v>
      </c>
      <c r="K123" s="99">
        <v>1.1017137769864227</v>
      </c>
      <c r="L123" s="99">
        <v>1.371951219512195</v>
      </c>
      <c r="M123" s="99">
        <v>1.1342894393741856</v>
      </c>
      <c r="N123" s="99">
        <v>1.1849870170745143</v>
      </c>
      <c r="O123" s="99">
        <v>1.4108910891089106</v>
      </c>
      <c r="P123" s="99">
        <v>1.2233285917496441</v>
      </c>
      <c r="Q123" s="99">
        <v>1.164693593314763</v>
      </c>
      <c r="R123" s="99">
        <v>1.233221476510067</v>
      </c>
      <c r="S123" s="99">
        <v>1.1692948527224043</v>
      </c>
      <c r="T123" s="99">
        <v>1.0521861777150916</v>
      </c>
    </row>
    <row r="124">
      <c r="A124" s="94" t="s">
        <v>103</v>
      </c>
      <c r="B124" s="95" t="s">
        <v>27</v>
      </c>
      <c r="C124" s="99">
        <v>1.0782918149466192</v>
      </c>
      <c r="D124" s="99">
        <v>1.2352138307552323</v>
      </c>
      <c r="E124" s="99">
        <v>0.8739985433357612</v>
      </c>
      <c r="F124" s="99">
        <v>1.2173913043478264</v>
      </c>
      <c r="G124" s="99">
        <v>1.4115432873274778</v>
      </c>
      <c r="H124" s="99">
        <v>0.8481626993297898</v>
      </c>
      <c r="I124" s="99">
        <v>1.4201183431952664</v>
      </c>
      <c r="J124" s="99">
        <v>1.3575865128660154</v>
      </c>
      <c r="K124" s="99">
        <v>1.0638771422212325</v>
      </c>
      <c r="L124" s="99">
        <v>1.371951219512195</v>
      </c>
      <c r="M124" s="99">
        <v>1.4080834419817476</v>
      </c>
      <c r="N124" s="99">
        <v>0.9583759540483123</v>
      </c>
      <c r="O124" s="99">
        <v>1.3366336633663365</v>
      </c>
      <c r="P124" s="99">
        <v>1.3655761024182074</v>
      </c>
      <c r="Q124" s="99">
        <v>0.9714484679665738</v>
      </c>
      <c r="R124" s="99">
        <v>1.1325503355704698</v>
      </c>
      <c r="S124" s="99">
        <v>1.196072597441238</v>
      </c>
      <c r="T124" s="99">
        <v>0.9506346967559943</v>
      </c>
    </row>
    <row r="125">
      <c r="A125" s="94" t="s">
        <v>71</v>
      </c>
      <c r="B125" s="95" t="s">
        <v>46</v>
      </c>
      <c r="C125" s="99">
        <v>1.0676156583629892</v>
      </c>
      <c r="D125" s="99">
        <v>1.0987261146496816</v>
      </c>
      <c r="E125" s="99">
        <v>0.9754448028300907</v>
      </c>
      <c r="F125" s="99">
        <v>1.2608695652173916</v>
      </c>
      <c r="G125" s="99">
        <v>1.223337515683814</v>
      </c>
      <c r="H125" s="99">
        <v>1.037670441414375</v>
      </c>
      <c r="I125" s="99">
        <v>1.2426035502958583</v>
      </c>
      <c r="J125" s="99">
        <v>1.1978704525288373</v>
      </c>
      <c r="K125" s="99">
        <v>1.043845982639661</v>
      </c>
      <c r="L125" s="99">
        <v>1.4634146341463414</v>
      </c>
      <c r="M125" s="99">
        <v>1.173402868318123</v>
      </c>
      <c r="N125" s="99">
        <v>1.2487213785506335</v>
      </c>
      <c r="O125" s="99">
        <v>1.150990099009901</v>
      </c>
      <c r="P125" s="99">
        <v>1.351351351351351</v>
      </c>
      <c r="Q125" s="99">
        <v>0.8461002785515319</v>
      </c>
      <c r="R125" s="99">
        <v>1.4093959731543622</v>
      </c>
      <c r="S125" s="99">
        <v>1.347813150847962</v>
      </c>
      <c r="T125" s="99">
        <v>1.0465444287729195</v>
      </c>
    </row>
    <row r="126">
      <c r="A126" s="94" t="s">
        <v>113</v>
      </c>
      <c r="B126" s="95" t="s">
        <v>135</v>
      </c>
      <c r="C126" s="99">
        <v>1.0569395017793595</v>
      </c>
      <c r="D126" s="99">
        <v>1.0577797998180165</v>
      </c>
      <c r="E126" s="99">
        <v>0.9972947664134847</v>
      </c>
      <c r="F126" s="99">
        <v>1.130434782608696</v>
      </c>
      <c r="G126" s="99">
        <v>1.0915934755332495</v>
      </c>
      <c r="H126" s="99">
        <v>1.0238040212618442</v>
      </c>
      <c r="I126" s="99">
        <v>0.7100591715976332</v>
      </c>
      <c r="J126" s="99">
        <v>0.9849157054125997</v>
      </c>
      <c r="K126" s="99">
        <v>0.7389272201201866</v>
      </c>
      <c r="L126" s="99">
        <v>1.0060975609756098</v>
      </c>
      <c r="M126" s="99">
        <v>1.0951760104302481</v>
      </c>
      <c r="N126" s="99">
        <v>0.9158863797308994</v>
      </c>
      <c r="O126" s="99">
        <v>1.1138613861386137</v>
      </c>
      <c r="P126" s="99">
        <v>1.0526315789473684</v>
      </c>
      <c r="Q126" s="99">
        <v>1.0628481894150417</v>
      </c>
      <c r="R126" s="99">
        <v>1.1828859060402683</v>
      </c>
      <c r="S126" s="99">
        <v>1.0711097887533474</v>
      </c>
      <c r="T126" s="99">
        <v>1.1086036671368122</v>
      </c>
    </row>
    <row r="127">
      <c r="A127" s="94" t="s">
        <v>74</v>
      </c>
      <c r="B127" s="95" t="s">
        <v>149</v>
      </c>
      <c r="C127" s="99">
        <v>0.9288256227758006</v>
      </c>
      <c r="D127" s="99">
        <v>0.9622383985441311</v>
      </c>
      <c r="E127" s="99">
        <v>0.9629591093538655</v>
      </c>
      <c r="F127" s="99">
        <v>0.9130434782608698</v>
      </c>
      <c r="G127" s="99">
        <v>0.9410288582183185</v>
      </c>
      <c r="H127" s="99">
        <v>0.9775826207534088</v>
      </c>
      <c r="I127" s="99">
        <v>0.5917159763313611</v>
      </c>
      <c r="J127" s="99">
        <v>0.7719609582963618</v>
      </c>
      <c r="K127" s="99">
        <v>0.7878922768751387</v>
      </c>
      <c r="L127" s="99">
        <v>0.823170731707317</v>
      </c>
      <c r="M127" s="99">
        <v>0.8996088657105609</v>
      </c>
      <c r="N127" s="99">
        <v>0.9135258478243766</v>
      </c>
      <c r="O127" s="99">
        <v>0.9653465346534652</v>
      </c>
      <c r="P127" s="99">
        <v>0.9672830725462302</v>
      </c>
      <c r="Q127" s="99">
        <v>1.0132311977715875</v>
      </c>
      <c r="R127" s="99">
        <v>0.9815436241610738</v>
      </c>
      <c r="S127" s="99">
        <v>1.026480214221958</v>
      </c>
      <c r="T127" s="99">
        <v>0.9562764456981663</v>
      </c>
    </row>
    <row r="128">
      <c r="A128" s="94" t="s">
        <v>97</v>
      </c>
      <c r="B128" s="95" t="s">
        <v>29</v>
      </c>
      <c r="C128" s="99">
        <v>0.8540925266903914</v>
      </c>
      <c r="D128" s="99">
        <v>0.8666969972702456</v>
      </c>
      <c r="E128" s="99">
        <v>0.9879304963063158</v>
      </c>
      <c r="F128" s="99">
        <v>0.7826086956521742</v>
      </c>
      <c r="G128" s="99">
        <v>0.7340025094102884</v>
      </c>
      <c r="H128" s="99">
        <v>1.0815807718973884</v>
      </c>
      <c r="I128" s="99">
        <v>0.8284023668639054</v>
      </c>
      <c r="J128" s="99">
        <v>0.745341614906832</v>
      </c>
      <c r="K128" s="99">
        <v>1.139550411751613</v>
      </c>
      <c r="L128" s="99">
        <v>0.6402439024390243</v>
      </c>
      <c r="M128" s="99">
        <v>0.6649282920469364</v>
      </c>
      <c r="N128" s="99">
        <v>0.937131166889606</v>
      </c>
      <c r="O128" s="99">
        <v>0.8910891089108909</v>
      </c>
      <c r="P128" s="99">
        <v>0.9672830725462302</v>
      </c>
      <c r="Q128" s="99">
        <v>0.9192200557103064</v>
      </c>
      <c r="R128" s="99">
        <v>0.8557046979865771</v>
      </c>
      <c r="S128" s="99">
        <v>0.7765545968461768</v>
      </c>
      <c r="T128" s="99">
        <v>1.0916784203102963</v>
      </c>
    </row>
    <row r="129">
      <c r="A129" s="94" t="s">
        <v>116</v>
      </c>
      <c r="B129" s="95" t="s">
        <v>34</v>
      </c>
      <c r="C129" s="99">
        <v>0.8327402135231317</v>
      </c>
      <c r="D129" s="99">
        <v>0.8666969972702456</v>
      </c>
      <c r="E129" s="99">
        <v>0.9613983976693374</v>
      </c>
      <c r="F129" s="99">
        <v>0.9565217391304351</v>
      </c>
      <c r="G129" s="99">
        <v>1.0539523212045168</v>
      </c>
      <c r="H129" s="99">
        <v>0.9244280101687082</v>
      </c>
      <c r="I129" s="99">
        <v>0.7100591715976332</v>
      </c>
      <c r="J129" s="99">
        <v>0.9050576752440104</v>
      </c>
      <c r="K129" s="99">
        <v>0.8012463832628529</v>
      </c>
      <c r="L129" s="99">
        <v>0.823170731707317</v>
      </c>
      <c r="M129" s="99">
        <v>0.9387222946544983</v>
      </c>
      <c r="N129" s="99">
        <v>0.8733968054134866</v>
      </c>
      <c r="O129" s="99">
        <v>1.0024752475247525</v>
      </c>
      <c r="P129" s="99">
        <v>0.9815078236130866</v>
      </c>
      <c r="Q129" s="99">
        <v>1.0236768802228413</v>
      </c>
      <c r="R129" s="99">
        <v>0.8808724832214765</v>
      </c>
      <c r="S129" s="99">
        <v>0.9104433204403453</v>
      </c>
      <c r="T129" s="99">
        <v>0.9562764456981663</v>
      </c>
    </row>
    <row r="130">
      <c r="A130" s="94" t="s">
        <v>102</v>
      </c>
      <c r="B130" s="95" t="s">
        <v>53</v>
      </c>
      <c r="C130" s="99">
        <v>0.8113879003558718</v>
      </c>
      <c r="D130" s="99">
        <v>0.7438580527752503</v>
      </c>
      <c r="E130" s="99">
        <v>1.0924981791697015</v>
      </c>
      <c r="F130" s="99">
        <v>0.9130434782608698</v>
      </c>
      <c r="G130" s="99">
        <v>0.9410288582183185</v>
      </c>
      <c r="H130" s="99">
        <v>0.9567829905246129</v>
      </c>
      <c r="I130" s="99">
        <v>0.7692307692307694</v>
      </c>
      <c r="J130" s="99">
        <v>0.6388642413487132</v>
      </c>
      <c r="K130" s="99">
        <v>1.1840640997106606</v>
      </c>
      <c r="L130" s="99">
        <v>0.7317073170731707</v>
      </c>
      <c r="M130" s="99">
        <v>0.6258148631029989</v>
      </c>
      <c r="N130" s="99">
        <v>1.1424974427571013</v>
      </c>
      <c r="O130" s="99">
        <v>0.7425742574257425</v>
      </c>
      <c r="P130" s="99">
        <v>0.7681365576102418</v>
      </c>
      <c r="Q130" s="99">
        <v>0.9688370473537604</v>
      </c>
      <c r="R130" s="99">
        <v>0.7298657718120805</v>
      </c>
      <c r="S130" s="99">
        <v>0.758702767033621</v>
      </c>
      <c r="T130" s="99">
        <v>0.9449929478138223</v>
      </c>
    </row>
    <row r="131">
      <c r="A131" s="94" t="s">
        <v>107</v>
      </c>
      <c r="B131" s="95" t="s">
        <v>48</v>
      </c>
      <c r="C131" s="99">
        <v>0.8113879003558718</v>
      </c>
      <c r="D131" s="99">
        <v>0.791628753412193</v>
      </c>
      <c r="E131" s="99">
        <v>1.0175840183123506</v>
      </c>
      <c r="F131" s="99">
        <v>1.0000000000000002</v>
      </c>
      <c r="G131" s="99">
        <v>1.0351317440401504</v>
      </c>
      <c r="H131" s="99">
        <v>0.9729604807025654</v>
      </c>
      <c r="I131" s="99">
        <v>0.7692307692307694</v>
      </c>
      <c r="J131" s="99">
        <v>0.9050576752440104</v>
      </c>
      <c r="K131" s="99">
        <v>0.8635655464055192</v>
      </c>
      <c r="L131" s="99">
        <v>0.548780487804878</v>
      </c>
      <c r="M131" s="99">
        <v>0.6258148631029989</v>
      </c>
      <c r="N131" s="99">
        <v>0.9040837201982846</v>
      </c>
      <c r="O131" s="99">
        <v>0.8539603960396037</v>
      </c>
      <c r="P131" s="99">
        <v>0.8534850640113797</v>
      </c>
      <c r="Q131" s="99">
        <v>0.9975626740947076</v>
      </c>
      <c r="R131" s="99">
        <v>0.9060402684563758</v>
      </c>
      <c r="S131" s="99">
        <v>0.9015174055340673</v>
      </c>
      <c r="T131" s="99">
        <v>1.007052186177715</v>
      </c>
    </row>
    <row r="132">
      <c r="A132" s="94" t="s">
        <v>115</v>
      </c>
      <c r="B132" s="95" t="s">
        <v>42</v>
      </c>
      <c r="C132" s="99">
        <v>0.7153024911032029</v>
      </c>
      <c r="D132" s="99">
        <v>0.7438580527752503</v>
      </c>
      <c r="E132" s="99">
        <v>0.9645198210383936</v>
      </c>
      <c r="F132" s="99">
        <v>0.7826086956521742</v>
      </c>
      <c r="G132" s="99">
        <v>0.8469259723964867</v>
      </c>
      <c r="H132" s="99">
        <v>0.917494800092443</v>
      </c>
      <c r="I132" s="99">
        <v>0.7692307692307694</v>
      </c>
      <c r="J132" s="99">
        <v>0.7719609582963618</v>
      </c>
      <c r="K132" s="99">
        <v>0.9659470287113282</v>
      </c>
      <c r="L132" s="99">
        <v>0.6402439024390243</v>
      </c>
      <c r="M132" s="99">
        <v>0.5475880052151241</v>
      </c>
      <c r="N132" s="99">
        <v>1.1023684003462115</v>
      </c>
      <c r="O132" s="99">
        <v>0.7054455445544553</v>
      </c>
      <c r="P132" s="99">
        <v>0.7254623044096726</v>
      </c>
      <c r="Q132" s="99">
        <v>0.9505571030640667</v>
      </c>
      <c r="R132" s="99">
        <v>0.8557046979865771</v>
      </c>
      <c r="S132" s="99">
        <v>0.8033323415650105</v>
      </c>
      <c r="T132" s="99">
        <v>1.0747531734837799</v>
      </c>
    </row>
    <row r="133">
      <c r="A133" s="94" t="s">
        <v>99</v>
      </c>
      <c r="B133" s="95" t="s">
        <v>43</v>
      </c>
      <c r="C133" s="99">
        <v>0.7046263345195729</v>
      </c>
      <c r="D133" s="99">
        <v>0.7370336669699727</v>
      </c>
      <c r="E133" s="99">
        <v>0.945791280824056</v>
      </c>
      <c r="F133" s="99">
        <v>0.6086956521739132</v>
      </c>
      <c r="G133" s="99">
        <v>0.6210790464240902</v>
      </c>
      <c r="H133" s="99">
        <v>0.9660272706263</v>
      </c>
      <c r="I133" s="99">
        <v>0.7692307692307694</v>
      </c>
      <c r="J133" s="99">
        <v>0.8251996450754213</v>
      </c>
      <c r="K133" s="99">
        <v>0.945915869129757</v>
      </c>
      <c r="L133" s="99">
        <v>0.548780487804878</v>
      </c>
      <c r="M133" s="99">
        <v>0.5867014341590615</v>
      </c>
      <c r="N133" s="99">
        <v>0.9442127626091746</v>
      </c>
      <c r="O133" s="99">
        <v>0.6683168316831682</v>
      </c>
      <c r="P133" s="99">
        <v>0.6970128022759601</v>
      </c>
      <c r="Q133" s="99">
        <v>0.9714484679665738</v>
      </c>
      <c r="R133" s="99">
        <v>0.40268456375838924</v>
      </c>
      <c r="S133" s="99">
        <v>0.50877714965784</v>
      </c>
      <c r="T133" s="99">
        <v>0.7983074753173484</v>
      </c>
    </row>
    <row r="134">
      <c r="A134" s="94" t="s">
        <v>112</v>
      </c>
      <c r="B134" s="95" t="s">
        <v>44</v>
      </c>
      <c r="C134" s="99">
        <v>0.7046263345195729</v>
      </c>
      <c r="D134" s="99">
        <v>0.6551410373066424</v>
      </c>
      <c r="E134" s="99">
        <v>1.078451774008948</v>
      </c>
      <c r="F134" s="99">
        <v>0.9130434782608698</v>
      </c>
      <c r="G134" s="99">
        <v>0.8281053952321203</v>
      </c>
      <c r="H134" s="99">
        <v>1.0723364917957015</v>
      </c>
      <c r="I134" s="99">
        <v>0.5917159763313611</v>
      </c>
      <c r="J134" s="99">
        <v>0.5856255545696538</v>
      </c>
      <c r="K134" s="99">
        <v>1.043845982639661</v>
      </c>
      <c r="L134" s="99">
        <v>0.548780487804878</v>
      </c>
      <c r="M134" s="99">
        <v>0.5867014341590615</v>
      </c>
      <c r="N134" s="99">
        <v>0.970178613580927</v>
      </c>
      <c r="O134" s="99">
        <v>0.8910891089108909</v>
      </c>
      <c r="P134" s="99">
        <v>0.7539118065433853</v>
      </c>
      <c r="Q134" s="99">
        <v>1.1673050139275767</v>
      </c>
      <c r="R134" s="99">
        <v>0.7802013422818792</v>
      </c>
      <c r="S134" s="99">
        <v>0.6962213626896758</v>
      </c>
      <c r="T134" s="99">
        <v>1.1086036671368122</v>
      </c>
    </row>
    <row r="135">
      <c r="A135" s="94" t="s">
        <v>76</v>
      </c>
      <c r="B135" s="95" t="s">
        <v>30</v>
      </c>
      <c r="C135" s="99">
        <v>0.6832740213523132</v>
      </c>
      <c r="D135" s="99">
        <v>0.648316651501365</v>
      </c>
      <c r="E135" s="99">
        <v>1.0441161169493292</v>
      </c>
      <c r="F135" s="99">
        <v>0.4782608695652176</v>
      </c>
      <c r="G135" s="99">
        <v>0.5834378920953575</v>
      </c>
      <c r="H135" s="99">
        <v>0.8643401895077422</v>
      </c>
      <c r="I135" s="99">
        <v>0.5325443786982249</v>
      </c>
      <c r="J135" s="99">
        <v>0.5590062111801241</v>
      </c>
      <c r="K135" s="99">
        <v>0.9770754507010901</v>
      </c>
      <c r="L135" s="99">
        <v>0.548780487804878</v>
      </c>
      <c r="M135" s="99">
        <v>0.5867014341590615</v>
      </c>
      <c r="N135" s="99">
        <v>0.9819812731135417</v>
      </c>
      <c r="O135" s="99">
        <v>0.928217821782178</v>
      </c>
      <c r="P135" s="99">
        <v>0.9246088193456613</v>
      </c>
      <c r="Q135" s="99">
        <v>1.0315111420612812</v>
      </c>
      <c r="R135" s="99">
        <v>0.7046979865771811</v>
      </c>
      <c r="S135" s="99">
        <v>0.6248140434394527</v>
      </c>
      <c r="T135" s="99">
        <v>1.1283497884344145</v>
      </c>
    </row>
    <row r="136">
      <c r="A136" s="94" t="s">
        <v>85</v>
      </c>
      <c r="B136" s="95" t="s">
        <v>49</v>
      </c>
      <c r="C136" s="99">
        <v>0.6725978647686832</v>
      </c>
      <c r="D136" s="99">
        <v>0.6346678798908099</v>
      </c>
      <c r="E136" s="99">
        <v>1.0487982520029135</v>
      </c>
      <c r="F136" s="99">
        <v>0.6086956521739132</v>
      </c>
      <c r="G136" s="99">
        <v>0.5457967377666247</v>
      </c>
      <c r="H136" s="99">
        <v>1.1000693321007629</v>
      </c>
      <c r="I136" s="99">
        <v>0.7100591715976332</v>
      </c>
      <c r="J136" s="99">
        <v>0.7719609582963618</v>
      </c>
      <c r="K136" s="99">
        <v>0.9614956599154236</v>
      </c>
      <c r="L136" s="99">
        <v>0.548780487804878</v>
      </c>
      <c r="M136" s="99">
        <v>0.6649282920469364</v>
      </c>
      <c r="N136" s="99">
        <v>0.8663152096939178</v>
      </c>
      <c r="O136" s="99">
        <v>0.7054455445544553</v>
      </c>
      <c r="P136" s="99">
        <v>0.6827880512091037</v>
      </c>
      <c r="Q136" s="99">
        <v>1.0053969359331476</v>
      </c>
      <c r="R136" s="99">
        <v>0.7550335570469798</v>
      </c>
      <c r="S136" s="99">
        <v>0.6158881285331748</v>
      </c>
      <c r="T136" s="99">
        <v>1.2270803949224258</v>
      </c>
    </row>
    <row r="137">
      <c r="A137" s="94" t="s">
        <v>96</v>
      </c>
      <c r="B137" s="95" t="s">
        <v>25</v>
      </c>
      <c r="C137" s="99">
        <v>0.6725978647686832</v>
      </c>
      <c r="D137" s="99">
        <v>0.66196542311192</v>
      </c>
      <c r="E137" s="99">
        <v>1.011341171574238</v>
      </c>
      <c r="F137" s="99">
        <v>0.8695652173913045</v>
      </c>
      <c r="G137" s="99">
        <v>0.8092848180677539</v>
      </c>
      <c r="H137" s="99">
        <v>1.0908250519990756</v>
      </c>
      <c r="I137" s="99">
        <v>1.4201183431952664</v>
      </c>
      <c r="J137" s="99">
        <v>1.2511091393078968</v>
      </c>
      <c r="K137" s="99">
        <v>1.139550411751613</v>
      </c>
      <c r="L137" s="99">
        <v>0.823170731707317</v>
      </c>
      <c r="M137" s="99">
        <v>1.0169491525423733</v>
      </c>
      <c r="N137" s="99">
        <v>0.8049413801243215</v>
      </c>
      <c r="O137" s="99">
        <v>0.6311881188118811</v>
      </c>
      <c r="P137" s="99">
        <v>0.6970128022759601</v>
      </c>
      <c r="Q137" s="99">
        <v>0.8826601671309191</v>
      </c>
      <c r="R137" s="99">
        <v>0.9563758389261744</v>
      </c>
      <c r="S137" s="99">
        <v>0.937221065159179</v>
      </c>
      <c r="T137" s="99">
        <v>1.0155148095909732</v>
      </c>
    </row>
    <row r="138">
      <c r="A138" s="94" t="s">
        <v>94</v>
      </c>
      <c r="B138" s="95" t="s">
        <v>51</v>
      </c>
      <c r="C138" s="99">
        <v>0.6298932384341637</v>
      </c>
      <c r="D138" s="99">
        <v>0.6756141947224751</v>
      </c>
      <c r="E138" s="99">
        <v>0.92550202892519</v>
      </c>
      <c r="F138" s="99">
        <v>0.8695652173913045</v>
      </c>
      <c r="G138" s="99">
        <v>0.865746549560853</v>
      </c>
      <c r="H138" s="99">
        <v>1.0099376011093137</v>
      </c>
      <c r="I138" s="99">
        <v>0.8875739644970415</v>
      </c>
      <c r="J138" s="99">
        <v>0.7985803016858916</v>
      </c>
      <c r="K138" s="99">
        <v>1.0905853549966609</v>
      </c>
      <c r="L138" s="99">
        <v>0.6402439024390243</v>
      </c>
      <c r="M138" s="99">
        <v>0.7040417209908738</v>
      </c>
      <c r="N138" s="99">
        <v>0.8851994649461012</v>
      </c>
      <c r="O138" s="99">
        <v>0.7425742574257425</v>
      </c>
      <c r="P138" s="99">
        <v>0.867709815078236</v>
      </c>
      <c r="Q138" s="99">
        <v>0.8434888579387185</v>
      </c>
      <c r="R138" s="99">
        <v>0.4781879194630872</v>
      </c>
      <c r="S138" s="99">
        <v>0.50877714965784</v>
      </c>
      <c r="T138" s="99">
        <v>0.9337094499294781</v>
      </c>
    </row>
    <row r="139">
      <c r="A139" s="94" t="s">
        <v>93</v>
      </c>
      <c r="B139" s="95" t="s">
        <v>26</v>
      </c>
      <c r="C139" s="99">
        <v>0.597864768683274</v>
      </c>
      <c r="D139" s="99">
        <v>0.5937215650591446</v>
      </c>
      <c r="E139" s="99">
        <v>1.0082197482051816</v>
      </c>
      <c r="F139" s="99">
        <v>0.565217391304348</v>
      </c>
      <c r="G139" s="99">
        <v>0.5646173149309911</v>
      </c>
      <c r="H139" s="99">
        <v>1.035359371388953</v>
      </c>
      <c r="I139" s="99">
        <v>0.5325443786982249</v>
      </c>
      <c r="J139" s="99">
        <v>0.5323868677905943</v>
      </c>
      <c r="K139" s="99">
        <v>0.9659470287113282</v>
      </c>
      <c r="L139" s="99">
        <v>0.45731707317073167</v>
      </c>
      <c r="M139" s="99">
        <v>0.5084745762711866</v>
      </c>
      <c r="N139" s="99">
        <v>0.9583759540483123</v>
      </c>
      <c r="O139" s="99">
        <v>0.7425742574257425</v>
      </c>
      <c r="P139" s="99">
        <v>0.6401137980085347</v>
      </c>
      <c r="Q139" s="99">
        <v>1.1699164345403898</v>
      </c>
      <c r="R139" s="99">
        <v>0.6291946308724832</v>
      </c>
      <c r="S139" s="99">
        <v>0.6158881285331748</v>
      </c>
      <c r="T139" s="99">
        <v>1.0324400564174894</v>
      </c>
    </row>
    <row r="140">
      <c r="A140" s="94" t="s">
        <v>88</v>
      </c>
      <c r="B140" s="95" t="s">
        <v>47</v>
      </c>
      <c r="C140" s="99">
        <v>0.597864768683274</v>
      </c>
      <c r="D140" s="99">
        <v>0.6278434940855323</v>
      </c>
      <c r="E140" s="99">
        <v>0.9567162626157529</v>
      </c>
      <c r="F140" s="99">
        <v>0.4782608695652176</v>
      </c>
      <c r="G140" s="99">
        <v>0.5269761606022584</v>
      </c>
      <c r="H140" s="99">
        <v>0.92673908019413</v>
      </c>
      <c r="I140" s="99">
        <v>0.5917159763313611</v>
      </c>
      <c r="J140" s="99">
        <v>0.6122448979591835</v>
      </c>
      <c r="K140" s="99">
        <v>0.9347874471399951</v>
      </c>
      <c r="L140" s="99">
        <v>0.823170731707317</v>
      </c>
      <c r="M140" s="99">
        <v>0.8213820078226861</v>
      </c>
      <c r="N140" s="99">
        <v>1.0197497836179088</v>
      </c>
      <c r="O140" s="99">
        <v>0.8539603960396037</v>
      </c>
      <c r="P140" s="99">
        <v>0.8108108108108107</v>
      </c>
      <c r="Q140" s="99">
        <v>1.0706824512534818</v>
      </c>
      <c r="R140" s="99">
        <v>0.4781879194630872</v>
      </c>
      <c r="S140" s="99">
        <v>0.5444808092829516</v>
      </c>
      <c r="T140" s="99">
        <v>0.8603667136812411</v>
      </c>
    </row>
    <row r="141">
      <c r="A141" s="94"/>
    </row>
    <row r="142">
      <c r="A142" s="94"/>
      <c r="B142" s="57" t="s">
        <v>1817</v>
      </c>
      <c r="C142" s="24" t="s">
        <v>1805</v>
      </c>
    </row>
    <row r="143">
      <c r="A143" s="94"/>
      <c r="B143" s="63"/>
      <c r="C143" s="101" t="s">
        <v>1806</v>
      </c>
      <c r="D143" s="89"/>
      <c r="E143" s="90"/>
      <c r="F143" s="101" t="s">
        <v>1807</v>
      </c>
      <c r="G143" s="89"/>
      <c r="H143" s="90"/>
      <c r="I143" s="101" t="s">
        <v>1808</v>
      </c>
      <c r="J143" s="89"/>
      <c r="K143" s="90"/>
      <c r="L143" s="101" t="s">
        <v>1809</v>
      </c>
      <c r="M143" s="89"/>
      <c r="N143" s="90"/>
      <c r="O143" s="101" t="s">
        <v>1810</v>
      </c>
      <c r="P143" s="89"/>
      <c r="Q143" s="90"/>
      <c r="R143" s="101" t="s">
        <v>1811</v>
      </c>
      <c r="S143" s="89"/>
      <c r="T143" s="89"/>
      <c r="U143" s="63"/>
      <c r="V143" s="63"/>
      <c r="W143" s="63"/>
      <c r="X143" s="63"/>
      <c r="Y143" s="63"/>
      <c r="Z143" s="63"/>
      <c r="AA143" s="63"/>
    </row>
    <row r="144">
      <c r="A144" s="94"/>
      <c r="B144" s="92" t="s">
        <v>1352</v>
      </c>
      <c r="C144" s="93" t="s">
        <v>1355</v>
      </c>
      <c r="D144" s="93" t="s">
        <v>1356</v>
      </c>
      <c r="E144" s="93" t="s">
        <v>1813</v>
      </c>
      <c r="F144" s="93" t="s">
        <v>1355</v>
      </c>
      <c r="G144" s="93" t="s">
        <v>1356</v>
      </c>
      <c r="H144" s="93" t="s">
        <v>1813</v>
      </c>
      <c r="I144" s="93" t="s">
        <v>1355</v>
      </c>
      <c r="J144" s="93" t="s">
        <v>1356</v>
      </c>
      <c r="K144" s="93" t="s">
        <v>1813</v>
      </c>
      <c r="L144" s="93" t="s">
        <v>1355</v>
      </c>
      <c r="M144" s="93" t="s">
        <v>1356</v>
      </c>
      <c r="N144" s="93" t="s">
        <v>1813</v>
      </c>
      <c r="O144" s="93" t="s">
        <v>1355</v>
      </c>
      <c r="P144" s="93" t="s">
        <v>1356</v>
      </c>
      <c r="Q144" s="93" t="s">
        <v>1813</v>
      </c>
      <c r="R144" s="93" t="s">
        <v>1355</v>
      </c>
      <c r="S144" s="93" t="s">
        <v>1356</v>
      </c>
      <c r="T144" s="93" t="s">
        <v>1813</v>
      </c>
      <c r="U144" s="63"/>
      <c r="V144" s="63"/>
      <c r="W144" s="63"/>
      <c r="X144" s="63"/>
      <c r="Y144" s="63"/>
      <c r="Z144" s="63"/>
      <c r="AA144" s="63"/>
    </row>
    <row r="145">
      <c r="A145" s="94" t="s">
        <v>102</v>
      </c>
      <c r="B145" s="95" t="s">
        <v>53</v>
      </c>
      <c r="C145" s="96">
        <v>5.9</v>
      </c>
      <c r="D145" s="96">
        <v>8.3</v>
      </c>
      <c r="E145" s="96">
        <v>70.6</v>
      </c>
      <c r="F145" s="96">
        <v>1.6</v>
      </c>
      <c r="G145" s="96">
        <v>3.8</v>
      </c>
      <c r="H145" s="96">
        <v>42.2</v>
      </c>
      <c r="I145" s="96">
        <v>0.9</v>
      </c>
      <c r="J145" s="96">
        <v>1.7</v>
      </c>
      <c r="K145" s="96">
        <v>50.4</v>
      </c>
      <c r="L145" s="96">
        <v>0.5</v>
      </c>
      <c r="M145" s="96">
        <v>1.2</v>
      </c>
      <c r="N145" s="96">
        <v>45.3</v>
      </c>
      <c r="O145" s="96">
        <v>1.6</v>
      </c>
      <c r="P145" s="96">
        <v>4.1</v>
      </c>
      <c r="Q145" s="96">
        <v>38.7</v>
      </c>
      <c r="R145" s="96">
        <v>2.0</v>
      </c>
      <c r="S145" s="96">
        <v>6.4</v>
      </c>
      <c r="T145" s="96">
        <v>32.1</v>
      </c>
      <c r="U145" s="103"/>
      <c r="V145" s="103"/>
      <c r="W145" s="103"/>
      <c r="X145" s="103"/>
      <c r="Y145" s="103"/>
      <c r="Z145" s="103"/>
      <c r="AA145" s="103"/>
    </row>
    <row r="146">
      <c r="A146" s="94" t="s">
        <v>91</v>
      </c>
      <c r="B146" s="95" t="s">
        <v>40</v>
      </c>
      <c r="C146" s="96">
        <v>4.8</v>
      </c>
      <c r="D146" s="96">
        <v>7.7</v>
      </c>
      <c r="E146" s="96">
        <v>63.1</v>
      </c>
      <c r="F146" s="96">
        <v>1.0</v>
      </c>
      <c r="G146" s="96">
        <v>2.0</v>
      </c>
      <c r="H146" s="96">
        <v>51.1</v>
      </c>
      <c r="I146" s="96">
        <v>0.9</v>
      </c>
      <c r="J146" s="96">
        <v>1.7</v>
      </c>
      <c r="K146" s="96">
        <v>51.7</v>
      </c>
      <c r="L146" s="96">
        <v>0.7</v>
      </c>
      <c r="M146" s="96">
        <v>1.4</v>
      </c>
      <c r="N146" s="96">
        <v>53.1</v>
      </c>
      <c r="O146" s="96">
        <v>1.7</v>
      </c>
      <c r="P146" s="96">
        <v>3.8</v>
      </c>
      <c r="Q146" s="96">
        <v>44.7</v>
      </c>
      <c r="R146" s="96">
        <v>2.2</v>
      </c>
      <c r="S146" s="96">
        <v>5.7</v>
      </c>
      <c r="T146" s="96">
        <v>39.0</v>
      </c>
      <c r="U146" s="103"/>
      <c r="V146" s="103"/>
      <c r="W146" s="103"/>
      <c r="X146" s="103"/>
      <c r="Y146" s="103"/>
      <c r="Z146" s="103"/>
      <c r="AA146" s="103"/>
    </row>
    <row r="147">
      <c r="A147" s="94" t="s">
        <v>112</v>
      </c>
      <c r="B147" s="95" t="s">
        <v>44</v>
      </c>
      <c r="C147" s="96">
        <v>4.6</v>
      </c>
      <c r="D147" s="96">
        <v>6.7</v>
      </c>
      <c r="E147" s="96">
        <v>68.6</v>
      </c>
      <c r="F147" s="96">
        <v>1.5</v>
      </c>
      <c r="G147" s="96">
        <v>3.3</v>
      </c>
      <c r="H147" s="96">
        <v>45.0</v>
      </c>
      <c r="I147" s="96">
        <v>0.8</v>
      </c>
      <c r="J147" s="96">
        <v>1.8</v>
      </c>
      <c r="K147" s="96">
        <v>44.5</v>
      </c>
      <c r="L147" s="96">
        <v>0.5</v>
      </c>
      <c r="M147" s="96">
        <v>1.1</v>
      </c>
      <c r="N147" s="96">
        <v>46.5</v>
      </c>
      <c r="O147" s="96">
        <v>1.9</v>
      </c>
      <c r="P147" s="96">
        <v>4.3</v>
      </c>
      <c r="Q147" s="96">
        <v>45.6</v>
      </c>
      <c r="R147" s="96">
        <v>2.4</v>
      </c>
      <c r="S147" s="96">
        <v>6.5</v>
      </c>
      <c r="T147" s="96">
        <v>37.1</v>
      </c>
      <c r="U147" s="103"/>
      <c r="V147" s="103"/>
      <c r="W147" s="103"/>
      <c r="X147" s="103"/>
      <c r="Y147" s="103"/>
      <c r="Z147" s="103"/>
      <c r="AA147" s="103"/>
    </row>
    <row r="148">
      <c r="A148" s="94" t="s">
        <v>85</v>
      </c>
      <c r="B148" s="95" t="s">
        <v>49</v>
      </c>
      <c r="C148" s="96">
        <v>4.5</v>
      </c>
      <c r="D148" s="96">
        <v>6.6</v>
      </c>
      <c r="E148" s="96">
        <v>68.4</v>
      </c>
      <c r="F148" s="96">
        <v>1.0</v>
      </c>
      <c r="G148" s="96">
        <v>2.3</v>
      </c>
      <c r="H148" s="96">
        <v>42.3</v>
      </c>
      <c r="I148" s="96">
        <v>0.9</v>
      </c>
      <c r="J148" s="96">
        <v>2.0</v>
      </c>
      <c r="K148" s="96">
        <v>44.3</v>
      </c>
      <c r="L148" s="96">
        <v>0.5</v>
      </c>
      <c r="M148" s="96">
        <v>1.5</v>
      </c>
      <c r="N148" s="96">
        <v>36.1</v>
      </c>
      <c r="O148" s="96">
        <v>1.4</v>
      </c>
      <c r="P148" s="96">
        <v>3.3</v>
      </c>
      <c r="Q148" s="96">
        <v>43.7</v>
      </c>
      <c r="R148" s="96">
        <v>2.3</v>
      </c>
      <c r="S148" s="96">
        <v>5.3</v>
      </c>
      <c r="T148" s="96">
        <v>43.3</v>
      </c>
      <c r="U148" s="103"/>
      <c r="V148" s="103"/>
      <c r="W148" s="103"/>
      <c r="X148" s="103"/>
      <c r="Y148" s="103"/>
      <c r="Z148" s="103"/>
      <c r="AA148" s="103"/>
    </row>
    <row r="149">
      <c r="A149" s="94" t="s">
        <v>100</v>
      </c>
      <c r="B149" s="95" t="s">
        <v>41</v>
      </c>
      <c r="C149" s="96">
        <v>4.4</v>
      </c>
      <c r="D149" s="96">
        <v>7.0</v>
      </c>
      <c r="E149" s="96">
        <v>62.4</v>
      </c>
      <c r="F149" s="96">
        <v>1.1</v>
      </c>
      <c r="G149" s="96">
        <v>2.3</v>
      </c>
      <c r="H149" s="96">
        <v>47.4</v>
      </c>
      <c r="I149" s="96">
        <v>0.9</v>
      </c>
      <c r="J149" s="96">
        <v>2.1</v>
      </c>
      <c r="K149" s="96">
        <v>41.0</v>
      </c>
      <c r="L149" s="96">
        <v>0.6</v>
      </c>
      <c r="M149" s="96">
        <v>1.4</v>
      </c>
      <c r="N149" s="96">
        <v>42.6</v>
      </c>
      <c r="O149" s="96">
        <v>0.8</v>
      </c>
      <c r="P149" s="96">
        <v>2.4</v>
      </c>
      <c r="Q149" s="96">
        <v>35.0</v>
      </c>
      <c r="R149" s="96">
        <v>1.8</v>
      </c>
      <c r="S149" s="96">
        <v>4.8</v>
      </c>
      <c r="T149" s="96">
        <v>36.9</v>
      </c>
      <c r="U149" s="103"/>
      <c r="V149" s="103"/>
      <c r="W149" s="103"/>
      <c r="X149" s="103"/>
      <c r="Y149" s="103"/>
      <c r="Z149" s="103"/>
      <c r="AA149" s="103"/>
    </row>
    <row r="150">
      <c r="A150" s="94" t="s">
        <v>115</v>
      </c>
      <c r="B150" s="95" t="s">
        <v>42</v>
      </c>
      <c r="C150" s="96">
        <v>3.9</v>
      </c>
      <c r="D150" s="96">
        <v>6.1</v>
      </c>
      <c r="E150" s="96">
        <v>64.1</v>
      </c>
      <c r="F150" s="96">
        <v>1.0</v>
      </c>
      <c r="G150" s="96">
        <v>2.5</v>
      </c>
      <c r="H150" s="96">
        <v>38.9</v>
      </c>
      <c r="I150" s="96">
        <v>0.7</v>
      </c>
      <c r="J150" s="96">
        <v>1.7</v>
      </c>
      <c r="K150" s="96">
        <v>44.0</v>
      </c>
      <c r="L150" s="96">
        <v>0.4</v>
      </c>
      <c r="M150" s="96">
        <v>0.8</v>
      </c>
      <c r="N150" s="96">
        <v>49.1</v>
      </c>
      <c r="O150" s="96">
        <v>1.0</v>
      </c>
      <c r="P150" s="96">
        <v>2.8</v>
      </c>
      <c r="Q150" s="96">
        <v>34.9</v>
      </c>
      <c r="R150" s="96">
        <v>2.0</v>
      </c>
      <c r="S150" s="96">
        <v>5.3</v>
      </c>
      <c r="T150" s="96">
        <v>38.3</v>
      </c>
      <c r="U150" s="103"/>
      <c r="V150" s="103"/>
      <c r="W150" s="103"/>
      <c r="X150" s="103"/>
      <c r="Y150" s="103"/>
      <c r="Z150" s="103"/>
      <c r="AA150" s="103"/>
    </row>
    <row r="151">
      <c r="A151" s="94" t="s">
        <v>81</v>
      </c>
      <c r="B151" s="95" t="s">
        <v>32</v>
      </c>
      <c r="C151" s="96">
        <v>3.8</v>
      </c>
      <c r="D151" s="96">
        <v>6.2</v>
      </c>
      <c r="E151" s="96">
        <v>60.9</v>
      </c>
      <c r="F151" s="96">
        <v>1.1</v>
      </c>
      <c r="G151" s="96">
        <v>2.6</v>
      </c>
      <c r="H151" s="96">
        <v>42.2</v>
      </c>
      <c r="I151" s="96">
        <v>1.1</v>
      </c>
      <c r="J151" s="96">
        <v>2.2</v>
      </c>
      <c r="K151" s="96">
        <v>51.7</v>
      </c>
      <c r="L151" s="96">
        <v>0.6</v>
      </c>
      <c r="M151" s="96">
        <v>1.5</v>
      </c>
      <c r="N151" s="96">
        <v>39.8</v>
      </c>
      <c r="O151" s="96">
        <v>1.1</v>
      </c>
      <c r="P151" s="96">
        <v>2.9</v>
      </c>
      <c r="Q151" s="96">
        <v>38.6</v>
      </c>
      <c r="R151" s="96">
        <v>2.0</v>
      </c>
      <c r="S151" s="96">
        <v>5.6</v>
      </c>
      <c r="T151" s="96">
        <v>36.1</v>
      </c>
      <c r="U151" s="103"/>
      <c r="V151" s="103"/>
      <c r="W151" s="103"/>
      <c r="X151" s="103"/>
      <c r="Y151" s="103"/>
      <c r="Z151" s="103"/>
      <c r="AA151" s="103"/>
    </row>
    <row r="152">
      <c r="A152" s="94" t="s">
        <v>76</v>
      </c>
      <c r="B152" s="95" t="s">
        <v>30</v>
      </c>
      <c r="C152" s="96">
        <v>3.8</v>
      </c>
      <c r="D152" s="96">
        <v>5.6</v>
      </c>
      <c r="E152" s="96">
        <v>67.1</v>
      </c>
      <c r="F152" s="96">
        <v>0.8</v>
      </c>
      <c r="G152" s="96">
        <v>1.9</v>
      </c>
      <c r="H152" s="96">
        <v>43.1</v>
      </c>
      <c r="I152" s="96">
        <v>0.6</v>
      </c>
      <c r="J152" s="96">
        <v>1.3</v>
      </c>
      <c r="K152" s="96">
        <v>45.5</v>
      </c>
      <c r="L152" s="96">
        <v>0.3</v>
      </c>
      <c r="M152" s="96">
        <v>0.9</v>
      </c>
      <c r="N152" s="96">
        <v>39.4</v>
      </c>
      <c r="O152" s="96">
        <v>1.6</v>
      </c>
      <c r="P152" s="96">
        <v>4.1</v>
      </c>
      <c r="Q152" s="96">
        <v>38.3</v>
      </c>
      <c r="R152" s="96">
        <v>1.6</v>
      </c>
      <c r="S152" s="96">
        <v>4.2</v>
      </c>
      <c r="T152" s="96">
        <v>38.1</v>
      </c>
      <c r="U152" s="103"/>
      <c r="V152" s="103"/>
      <c r="W152" s="103"/>
      <c r="X152" s="103"/>
      <c r="Y152" s="103"/>
      <c r="Z152" s="103"/>
      <c r="AA152" s="103"/>
    </row>
    <row r="153">
      <c r="A153" s="94" t="s">
        <v>93</v>
      </c>
      <c r="B153" s="95" t="s">
        <v>26</v>
      </c>
      <c r="C153" s="96">
        <v>3.7</v>
      </c>
      <c r="D153" s="96">
        <v>5.7</v>
      </c>
      <c r="E153" s="96">
        <v>65.6</v>
      </c>
      <c r="F153" s="96">
        <v>0.9</v>
      </c>
      <c r="G153" s="96">
        <v>1.9</v>
      </c>
      <c r="H153" s="96">
        <v>44.8</v>
      </c>
      <c r="I153" s="96">
        <v>0.7</v>
      </c>
      <c r="J153" s="96">
        <v>1.5</v>
      </c>
      <c r="K153" s="96">
        <v>43.8</v>
      </c>
      <c r="L153" s="96">
        <v>0.4</v>
      </c>
      <c r="M153" s="96">
        <v>0.9</v>
      </c>
      <c r="N153" s="96">
        <v>42.0</v>
      </c>
      <c r="O153" s="96">
        <v>1.3</v>
      </c>
      <c r="P153" s="96">
        <v>2.9</v>
      </c>
      <c r="Q153" s="96">
        <v>44.4</v>
      </c>
      <c r="R153" s="96">
        <v>1.5</v>
      </c>
      <c r="S153" s="96">
        <v>4.3</v>
      </c>
      <c r="T153" s="96">
        <v>35.7</v>
      </c>
      <c r="U153" s="103"/>
      <c r="V153" s="103"/>
      <c r="W153" s="103"/>
      <c r="X153" s="103"/>
      <c r="Y153" s="103"/>
      <c r="Z153" s="103"/>
      <c r="AA153" s="103"/>
    </row>
    <row r="154">
      <c r="A154" s="94" t="s">
        <v>94</v>
      </c>
      <c r="B154" s="95" t="s">
        <v>51</v>
      </c>
      <c r="C154" s="96">
        <v>3.7</v>
      </c>
      <c r="D154" s="96">
        <v>6.2</v>
      </c>
      <c r="E154" s="96">
        <v>60.5</v>
      </c>
      <c r="F154" s="96">
        <v>1.2</v>
      </c>
      <c r="G154" s="96">
        <v>2.8</v>
      </c>
      <c r="H154" s="96">
        <v>44.6</v>
      </c>
      <c r="I154" s="96">
        <v>1.1</v>
      </c>
      <c r="J154" s="96">
        <v>2.1</v>
      </c>
      <c r="K154" s="96">
        <v>51.0</v>
      </c>
      <c r="L154" s="96">
        <v>0.5</v>
      </c>
      <c r="M154" s="96">
        <v>1.3</v>
      </c>
      <c r="N154" s="96">
        <v>37.5</v>
      </c>
      <c r="O154" s="96">
        <v>1.4</v>
      </c>
      <c r="P154" s="96">
        <v>3.8</v>
      </c>
      <c r="Q154" s="96">
        <v>37.1</v>
      </c>
      <c r="R154" s="96">
        <v>1.3</v>
      </c>
      <c r="S154" s="96">
        <v>3.9</v>
      </c>
      <c r="T154" s="96">
        <v>32.7</v>
      </c>
      <c r="U154" s="103"/>
      <c r="V154" s="103"/>
      <c r="W154" s="103"/>
      <c r="X154" s="103"/>
      <c r="Y154" s="103"/>
      <c r="Z154" s="103"/>
      <c r="AA154" s="103"/>
    </row>
    <row r="155">
      <c r="A155" s="94" t="s">
        <v>87</v>
      </c>
      <c r="B155" s="95" t="s">
        <v>38</v>
      </c>
      <c r="C155" s="96">
        <v>3.6</v>
      </c>
      <c r="D155" s="96">
        <v>5.4</v>
      </c>
      <c r="E155" s="96">
        <v>66.4</v>
      </c>
      <c r="F155" s="96">
        <v>0.6</v>
      </c>
      <c r="G155" s="96">
        <v>1.5</v>
      </c>
      <c r="H155" s="96">
        <v>37.5</v>
      </c>
      <c r="I155" s="96">
        <v>0.5</v>
      </c>
      <c r="J155" s="96">
        <v>1.1</v>
      </c>
      <c r="K155" s="96">
        <v>47.8</v>
      </c>
      <c r="L155" s="96">
        <v>0.5</v>
      </c>
      <c r="M155" s="96">
        <v>0.9</v>
      </c>
      <c r="N155" s="96">
        <v>48.0</v>
      </c>
      <c r="O155" s="96">
        <v>0.8</v>
      </c>
      <c r="P155" s="96">
        <v>2.2</v>
      </c>
      <c r="Q155" s="96">
        <v>38.1</v>
      </c>
      <c r="R155" s="96">
        <v>1.2</v>
      </c>
      <c r="S155" s="96">
        <v>3.6</v>
      </c>
      <c r="T155" s="96">
        <v>33.4</v>
      </c>
      <c r="U155" s="103"/>
      <c r="V155" s="103"/>
      <c r="W155" s="103"/>
      <c r="X155" s="103"/>
      <c r="Y155" s="103"/>
      <c r="Z155" s="103"/>
      <c r="AA155" s="103"/>
    </row>
    <row r="156">
      <c r="A156" s="94" t="s">
        <v>90</v>
      </c>
      <c r="B156" s="95" t="s">
        <v>33</v>
      </c>
      <c r="C156" s="96">
        <v>3.6</v>
      </c>
      <c r="D156" s="96">
        <v>6.0</v>
      </c>
      <c r="E156" s="96">
        <v>60.8</v>
      </c>
      <c r="F156" s="96">
        <v>1.0</v>
      </c>
      <c r="G156" s="96">
        <v>2.4</v>
      </c>
      <c r="H156" s="96">
        <v>41.9</v>
      </c>
      <c r="I156" s="96">
        <v>0.8</v>
      </c>
      <c r="J156" s="96">
        <v>1.6</v>
      </c>
      <c r="K156" s="96">
        <v>49.1</v>
      </c>
      <c r="L156" s="96">
        <v>0.5</v>
      </c>
      <c r="M156" s="96">
        <v>1.2</v>
      </c>
      <c r="N156" s="96">
        <v>45.7</v>
      </c>
      <c r="O156" s="96">
        <v>1.1</v>
      </c>
      <c r="P156" s="96">
        <v>2.8</v>
      </c>
      <c r="Q156" s="96">
        <v>39.6</v>
      </c>
      <c r="R156" s="96">
        <v>1.8</v>
      </c>
      <c r="S156" s="96">
        <v>5.1</v>
      </c>
      <c r="T156" s="96">
        <v>34.8</v>
      </c>
      <c r="U156" s="103"/>
      <c r="V156" s="103"/>
      <c r="W156" s="103"/>
      <c r="X156" s="103"/>
      <c r="Y156" s="103"/>
      <c r="Z156" s="103"/>
      <c r="AA156" s="103"/>
    </row>
    <row r="157">
      <c r="A157" s="94" t="s">
        <v>99</v>
      </c>
      <c r="B157" s="95" t="s">
        <v>43</v>
      </c>
      <c r="C157" s="96">
        <v>3.4</v>
      </c>
      <c r="D157" s="96">
        <v>5.6</v>
      </c>
      <c r="E157" s="96">
        <v>60.1</v>
      </c>
      <c r="F157" s="96">
        <v>0.8</v>
      </c>
      <c r="G157" s="96">
        <v>1.8</v>
      </c>
      <c r="H157" s="96">
        <v>43.6</v>
      </c>
      <c r="I157" s="96">
        <v>0.7</v>
      </c>
      <c r="J157" s="96">
        <v>1.8</v>
      </c>
      <c r="K157" s="96">
        <v>41.5</v>
      </c>
      <c r="L157" s="96">
        <v>0.3</v>
      </c>
      <c r="M157" s="96">
        <v>0.8</v>
      </c>
      <c r="N157" s="96">
        <v>45.6</v>
      </c>
      <c r="O157" s="96">
        <v>1.0</v>
      </c>
      <c r="P157" s="96">
        <v>2.8</v>
      </c>
      <c r="Q157" s="96">
        <v>35.8</v>
      </c>
      <c r="R157" s="96">
        <v>1.0</v>
      </c>
      <c r="S157" s="96">
        <v>3.2</v>
      </c>
      <c r="T157" s="96">
        <v>29.8</v>
      </c>
      <c r="U157" s="103"/>
      <c r="V157" s="103"/>
      <c r="W157" s="103"/>
      <c r="X157" s="103"/>
      <c r="Y157" s="103"/>
      <c r="Z157" s="103"/>
      <c r="AA157" s="103"/>
    </row>
    <row r="158">
      <c r="A158" s="94" t="s">
        <v>73</v>
      </c>
      <c r="B158" s="95" t="s">
        <v>31</v>
      </c>
      <c r="C158" s="96">
        <v>3.4</v>
      </c>
      <c r="D158" s="96">
        <v>5.0</v>
      </c>
      <c r="E158" s="96">
        <v>67.0</v>
      </c>
      <c r="F158" s="96">
        <v>0.6</v>
      </c>
      <c r="G158" s="96">
        <v>1.6</v>
      </c>
      <c r="H158" s="96">
        <v>39.5</v>
      </c>
      <c r="I158" s="96">
        <v>0.7</v>
      </c>
      <c r="J158" s="96">
        <v>1.6</v>
      </c>
      <c r="K158" s="96">
        <v>43.6</v>
      </c>
      <c r="L158" s="96">
        <v>0.5</v>
      </c>
      <c r="M158" s="96">
        <v>1.0</v>
      </c>
      <c r="N158" s="96">
        <v>46.5</v>
      </c>
      <c r="O158" s="96">
        <v>0.6</v>
      </c>
      <c r="P158" s="96">
        <v>1.7</v>
      </c>
      <c r="Q158" s="96">
        <v>34.7</v>
      </c>
      <c r="R158" s="96">
        <v>1.4</v>
      </c>
      <c r="S158" s="96">
        <v>3.7</v>
      </c>
      <c r="T158" s="96">
        <v>37.5</v>
      </c>
      <c r="U158" s="103"/>
      <c r="V158" s="103"/>
      <c r="W158" s="103"/>
      <c r="X158" s="103"/>
      <c r="Y158" s="103"/>
      <c r="Z158" s="103"/>
      <c r="AA158" s="103"/>
    </row>
    <row r="159">
      <c r="A159" s="94" t="s">
        <v>110</v>
      </c>
      <c r="B159" s="95" t="s">
        <v>55</v>
      </c>
      <c r="C159" s="96">
        <v>3.4</v>
      </c>
      <c r="D159" s="96">
        <v>5.2</v>
      </c>
      <c r="E159" s="96">
        <v>66.4</v>
      </c>
      <c r="F159" s="96">
        <v>1.1</v>
      </c>
      <c r="G159" s="96">
        <v>2.3</v>
      </c>
      <c r="H159" s="96">
        <v>50.3</v>
      </c>
      <c r="I159" s="96">
        <v>0.8</v>
      </c>
      <c r="J159" s="96">
        <v>1.6</v>
      </c>
      <c r="K159" s="96">
        <v>48.8</v>
      </c>
      <c r="L159" s="96">
        <v>0.5</v>
      </c>
      <c r="M159" s="96">
        <v>1.2</v>
      </c>
      <c r="N159" s="96">
        <v>42.4</v>
      </c>
      <c r="O159" s="96">
        <v>0.9</v>
      </c>
      <c r="P159" s="96">
        <v>2.4</v>
      </c>
      <c r="Q159" s="96">
        <v>38.9</v>
      </c>
      <c r="R159" s="96">
        <v>1.6</v>
      </c>
      <c r="S159" s="96">
        <v>4.6</v>
      </c>
      <c r="T159" s="96">
        <v>35.3</v>
      </c>
      <c r="U159" s="103"/>
      <c r="V159" s="103"/>
      <c r="W159" s="103"/>
      <c r="X159" s="103"/>
      <c r="Y159" s="103"/>
      <c r="Z159" s="103"/>
      <c r="AA159" s="103"/>
    </row>
    <row r="160">
      <c r="A160" s="94" t="s">
        <v>113</v>
      </c>
      <c r="B160" s="95" t="s">
        <v>135</v>
      </c>
      <c r="C160" s="96">
        <v>3.3</v>
      </c>
      <c r="D160" s="96">
        <v>5.1</v>
      </c>
      <c r="E160" s="96">
        <v>64.3</v>
      </c>
      <c r="F160" s="96">
        <v>0.9</v>
      </c>
      <c r="G160" s="96">
        <v>2.0</v>
      </c>
      <c r="H160" s="96">
        <v>42.7</v>
      </c>
      <c r="I160" s="96">
        <v>0.4</v>
      </c>
      <c r="J160" s="96">
        <v>1.3</v>
      </c>
      <c r="K160" s="96">
        <v>35.5</v>
      </c>
      <c r="L160" s="96">
        <v>0.4</v>
      </c>
      <c r="M160" s="96">
        <v>1.0</v>
      </c>
      <c r="N160" s="96">
        <v>38.8</v>
      </c>
      <c r="O160" s="96">
        <v>1.0</v>
      </c>
      <c r="P160" s="96">
        <v>2.5</v>
      </c>
      <c r="Q160" s="96">
        <v>40.1</v>
      </c>
      <c r="R160" s="96">
        <v>1.6</v>
      </c>
      <c r="S160" s="96">
        <v>4.0</v>
      </c>
      <c r="T160" s="96">
        <v>39.0</v>
      </c>
      <c r="U160" s="103"/>
      <c r="V160" s="103"/>
      <c r="W160" s="103"/>
      <c r="X160" s="103"/>
      <c r="Y160" s="103"/>
      <c r="Z160" s="103"/>
      <c r="AA160" s="103"/>
    </row>
    <row r="161">
      <c r="A161" s="94" t="s">
        <v>70</v>
      </c>
      <c r="B161" s="95" t="s">
        <v>45</v>
      </c>
      <c r="C161" s="96">
        <v>3.3</v>
      </c>
      <c r="D161" s="96">
        <v>4.8</v>
      </c>
      <c r="E161" s="96">
        <v>69.7</v>
      </c>
      <c r="F161" s="96">
        <v>0.7</v>
      </c>
      <c r="G161" s="96">
        <v>1.6</v>
      </c>
      <c r="H161" s="96">
        <v>42.3</v>
      </c>
      <c r="I161" s="96">
        <v>0.5</v>
      </c>
      <c r="J161" s="96">
        <v>1.1</v>
      </c>
      <c r="K161" s="96">
        <v>44.0</v>
      </c>
      <c r="L161" s="96">
        <v>0.3</v>
      </c>
      <c r="M161" s="96">
        <v>0.8</v>
      </c>
      <c r="N161" s="96">
        <v>36.8</v>
      </c>
      <c r="O161" s="96">
        <v>1.1</v>
      </c>
      <c r="P161" s="96">
        <v>2.5</v>
      </c>
      <c r="Q161" s="96">
        <v>43.0</v>
      </c>
      <c r="R161" s="96">
        <v>1.2</v>
      </c>
      <c r="S161" s="96">
        <v>3.4</v>
      </c>
      <c r="T161" s="96">
        <v>36.5</v>
      </c>
      <c r="U161" s="103"/>
      <c r="V161" s="103"/>
      <c r="W161" s="103"/>
      <c r="X161" s="103"/>
      <c r="Y161" s="103"/>
      <c r="Z161" s="103"/>
      <c r="AA161" s="103"/>
    </row>
    <row r="162">
      <c r="A162" s="94" t="s">
        <v>84</v>
      </c>
      <c r="B162" s="95" t="s">
        <v>39</v>
      </c>
      <c r="C162" s="96">
        <v>3.2</v>
      </c>
      <c r="D162" s="96">
        <v>5.5</v>
      </c>
      <c r="E162" s="96">
        <v>57.5</v>
      </c>
      <c r="F162" s="96">
        <v>0.8</v>
      </c>
      <c r="G162" s="96">
        <v>1.8</v>
      </c>
      <c r="H162" s="96">
        <v>45.2</v>
      </c>
      <c r="I162" s="96">
        <v>0.6</v>
      </c>
      <c r="J162" s="96">
        <v>1.1</v>
      </c>
      <c r="K162" s="96">
        <v>49.4</v>
      </c>
      <c r="L162" s="96">
        <v>0.4</v>
      </c>
      <c r="M162" s="96">
        <v>0.8</v>
      </c>
      <c r="N162" s="96">
        <v>48.4</v>
      </c>
      <c r="O162" s="96">
        <v>0.6</v>
      </c>
      <c r="P162" s="96">
        <v>1.8</v>
      </c>
      <c r="Q162" s="96">
        <v>36.1</v>
      </c>
      <c r="R162" s="96">
        <v>1.0</v>
      </c>
      <c r="S162" s="96">
        <v>3.1</v>
      </c>
      <c r="T162" s="96">
        <v>31.4</v>
      </c>
      <c r="U162" s="103"/>
      <c r="V162" s="103"/>
      <c r="W162" s="103"/>
      <c r="X162" s="103"/>
      <c r="Y162" s="103"/>
      <c r="Z162" s="103"/>
      <c r="AA162" s="103"/>
    </row>
    <row r="163">
      <c r="A163" s="94" t="s">
        <v>116</v>
      </c>
      <c r="B163" s="95" t="s">
        <v>34</v>
      </c>
      <c r="C163" s="96">
        <v>3.0</v>
      </c>
      <c r="D163" s="96">
        <v>4.9</v>
      </c>
      <c r="E163" s="96">
        <v>61.9</v>
      </c>
      <c r="F163" s="96">
        <v>0.9</v>
      </c>
      <c r="G163" s="96">
        <v>2.3</v>
      </c>
      <c r="H163" s="96">
        <v>41.2</v>
      </c>
      <c r="I163" s="96">
        <v>0.5</v>
      </c>
      <c r="J163" s="96">
        <v>1.4</v>
      </c>
      <c r="K163" s="96">
        <v>35.2</v>
      </c>
      <c r="L163" s="96">
        <v>0.3</v>
      </c>
      <c r="M163" s="96">
        <v>1.0</v>
      </c>
      <c r="N163" s="96">
        <v>35.5</v>
      </c>
      <c r="O163" s="96">
        <v>1.0</v>
      </c>
      <c r="P163" s="96">
        <v>2.7</v>
      </c>
      <c r="Q163" s="96">
        <v>38.7</v>
      </c>
      <c r="R163" s="96">
        <v>1.4</v>
      </c>
      <c r="S163" s="96">
        <v>4.0</v>
      </c>
      <c r="T163" s="96">
        <v>34.4</v>
      </c>
      <c r="U163" s="103"/>
      <c r="V163" s="103"/>
      <c r="W163" s="103"/>
      <c r="X163" s="103"/>
      <c r="Y163" s="103"/>
      <c r="Z163" s="103"/>
      <c r="AA163" s="103"/>
    </row>
    <row r="164">
      <c r="A164" s="94" t="s">
        <v>71</v>
      </c>
      <c r="B164" s="95" t="s">
        <v>46</v>
      </c>
      <c r="C164" s="96">
        <v>2.8</v>
      </c>
      <c r="D164" s="96">
        <v>4.4</v>
      </c>
      <c r="E164" s="96">
        <v>64.0</v>
      </c>
      <c r="F164" s="96">
        <v>0.8</v>
      </c>
      <c r="G164" s="96">
        <v>1.9</v>
      </c>
      <c r="H164" s="96">
        <v>44.1</v>
      </c>
      <c r="I164" s="96">
        <v>0.6</v>
      </c>
      <c r="J164" s="96">
        <v>1.4</v>
      </c>
      <c r="K164" s="96">
        <v>42.7</v>
      </c>
      <c r="L164" s="96">
        <v>0.5</v>
      </c>
      <c r="M164" s="96">
        <v>0.9</v>
      </c>
      <c r="N164" s="96">
        <v>51.4</v>
      </c>
      <c r="O164" s="96">
        <v>0.9</v>
      </c>
      <c r="P164" s="96">
        <v>2.7</v>
      </c>
      <c r="Q164" s="96">
        <v>34.6</v>
      </c>
      <c r="R164" s="96">
        <v>1.6</v>
      </c>
      <c r="S164" s="96">
        <v>4.4</v>
      </c>
      <c r="T164" s="96">
        <v>36.1</v>
      </c>
      <c r="U164" s="103"/>
      <c r="V164" s="103"/>
      <c r="W164" s="103"/>
      <c r="X164" s="103"/>
      <c r="Y164" s="103"/>
      <c r="Z164" s="103"/>
      <c r="AA164" s="103"/>
    </row>
    <row r="165">
      <c r="A165" s="94" t="s">
        <v>106</v>
      </c>
      <c r="B165" s="95" t="s">
        <v>50</v>
      </c>
      <c r="C165" s="96">
        <v>2.8</v>
      </c>
      <c r="D165" s="96">
        <v>4.1</v>
      </c>
      <c r="E165" s="96">
        <v>68.2</v>
      </c>
      <c r="F165" s="96">
        <v>0.5</v>
      </c>
      <c r="G165" s="96">
        <v>1.2</v>
      </c>
      <c r="H165" s="96">
        <v>43.3</v>
      </c>
      <c r="I165" s="96">
        <v>0.5</v>
      </c>
      <c r="J165" s="96">
        <v>1.1</v>
      </c>
      <c r="K165" s="96">
        <v>45.6</v>
      </c>
      <c r="L165" s="96">
        <v>0.3</v>
      </c>
      <c r="M165" s="96">
        <v>0.8</v>
      </c>
      <c r="N165" s="96">
        <v>39.3</v>
      </c>
      <c r="O165" s="96">
        <v>1.1</v>
      </c>
      <c r="P165" s="96">
        <v>2.7</v>
      </c>
      <c r="Q165" s="96">
        <v>42.0</v>
      </c>
      <c r="R165" s="96">
        <v>1.5</v>
      </c>
      <c r="S165" s="96">
        <v>4.4</v>
      </c>
      <c r="T165" s="96">
        <v>34.6</v>
      </c>
      <c r="U165" s="103"/>
      <c r="V165" s="103"/>
      <c r="W165" s="103"/>
      <c r="X165" s="103"/>
      <c r="Y165" s="103"/>
      <c r="Z165" s="103"/>
      <c r="AA165" s="103"/>
    </row>
    <row r="166">
      <c r="A166" s="94" t="s">
        <v>103</v>
      </c>
      <c r="B166" s="95" t="s">
        <v>27</v>
      </c>
      <c r="C166" s="96">
        <v>2.7</v>
      </c>
      <c r="D166" s="96">
        <v>4.6</v>
      </c>
      <c r="E166" s="96">
        <v>57.8</v>
      </c>
      <c r="F166" s="96">
        <v>0.8</v>
      </c>
      <c r="G166" s="96">
        <v>2.1</v>
      </c>
      <c r="H166" s="96">
        <v>36.9</v>
      </c>
      <c r="I166" s="96">
        <v>0.7</v>
      </c>
      <c r="J166" s="96">
        <v>1.4</v>
      </c>
      <c r="K166" s="96">
        <v>46.2</v>
      </c>
      <c r="L166" s="96">
        <v>0.3</v>
      </c>
      <c r="M166" s="96">
        <v>0.9</v>
      </c>
      <c r="N166" s="96">
        <v>40.6</v>
      </c>
      <c r="O166" s="96">
        <v>0.9</v>
      </c>
      <c r="P166" s="96">
        <v>2.6</v>
      </c>
      <c r="Q166" s="96">
        <v>35.9</v>
      </c>
      <c r="R166" s="96">
        <v>1.2</v>
      </c>
      <c r="S166" s="96">
        <v>3.4</v>
      </c>
      <c r="T166" s="96">
        <v>35.7</v>
      </c>
      <c r="U166" s="103"/>
      <c r="V166" s="103"/>
      <c r="W166" s="103"/>
      <c r="X166" s="103"/>
      <c r="Y166" s="103"/>
      <c r="Z166" s="103"/>
      <c r="AA166" s="103"/>
    </row>
    <row r="167">
      <c r="A167" s="94" t="s">
        <v>88</v>
      </c>
      <c r="B167" s="95" t="s">
        <v>47</v>
      </c>
      <c r="C167" s="96">
        <v>2.3</v>
      </c>
      <c r="D167" s="96">
        <v>3.8</v>
      </c>
      <c r="E167" s="96">
        <v>61.7</v>
      </c>
      <c r="F167" s="96">
        <v>0.5</v>
      </c>
      <c r="G167" s="96">
        <v>1.2</v>
      </c>
      <c r="H167" s="96">
        <v>41.8</v>
      </c>
      <c r="I167" s="96">
        <v>0.4</v>
      </c>
      <c r="J167" s="96">
        <v>0.9</v>
      </c>
      <c r="K167" s="96">
        <v>46.5</v>
      </c>
      <c r="L167" s="96">
        <v>0.4</v>
      </c>
      <c r="M167" s="96">
        <v>0.8</v>
      </c>
      <c r="N167" s="96">
        <v>48.3</v>
      </c>
      <c r="O167" s="96">
        <v>1.0</v>
      </c>
      <c r="P167" s="96">
        <v>2.5</v>
      </c>
      <c r="Q167" s="96">
        <v>40.4</v>
      </c>
      <c r="R167" s="96">
        <v>0.9</v>
      </c>
      <c r="S167" s="96">
        <v>2.7</v>
      </c>
      <c r="T167" s="96">
        <v>31.2</v>
      </c>
      <c r="U167" s="103"/>
      <c r="V167" s="103"/>
      <c r="W167" s="103"/>
      <c r="X167" s="103"/>
      <c r="Y167" s="103"/>
      <c r="Z167" s="103"/>
      <c r="AA167" s="103"/>
    </row>
    <row r="168">
      <c r="A168" s="94" t="s">
        <v>97</v>
      </c>
      <c r="B168" s="95" t="s">
        <v>29</v>
      </c>
      <c r="C168" s="96">
        <v>2.3</v>
      </c>
      <c r="D168" s="96">
        <v>3.9</v>
      </c>
      <c r="E168" s="96">
        <v>59.5</v>
      </c>
      <c r="F168" s="96">
        <v>0.7</v>
      </c>
      <c r="G168" s="96">
        <v>1.3</v>
      </c>
      <c r="H168" s="96">
        <v>49.0</v>
      </c>
      <c r="I168" s="96">
        <v>0.4</v>
      </c>
      <c r="J168" s="96">
        <v>0.8</v>
      </c>
      <c r="K168" s="96">
        <v>53.3</v>
      </c>
      <c r="L168" s="96">
        <v>0.2</v>
      </c>
      <c r="M168" s="96">
        <v>0.6</v>
      </c>
      <c r="N168" s="96">
        <v>41.9</v>
      </c>
      <c r="O168" s="96">
        <v>0.8</v>
      </c>
      <c r="P168" s="96">
        <v>2.1</v>
      </c>
      <c r="Q168" s="96">
        <v>35.4</v>
      </c>
      <c r="R168" s="96">
        <v>1.1</v>
      </c>
      <c r="S168" s="96">
        <v>2.7</v>
      </c>
      <c r="T168" s="96">
        <v>40.5</v>
      </c>
      <c r="U168" s="103"/>
      <c r="V168" s="103"/>
      <c r="W168" s="103"/>
      <c r="X168" s="103"/>
      <c r="Y168" s="103"/>
      <c r="Z168" s="103"/>
      <c r="AA168" s="103"/>
    </row>
    <row r="169">
      <c r="A169" s="94" t="s">
        <v>80</v>
      </c>
      <c r="B169" s="95" t="s">
        <v>35</v>
      </c>
      <c r="C169" s="96">
        <v>2.1</v>
      </c>
      <c r="D169" s="96">
        <v>3.3</v>
      </c>
      <c r="E169" s="96">
        <v>65.2</v>
      </c>
      <c r="F169" s="96">
        <v>0.3</v>
      </c>
      <c r="G169" s="96">
        <v>0.8</v>
      </c>
      <c r="H169" s="96">
        <v>39.7</v>
      </c>
      <c r="I169" s="96">
        <v>0.2</v>
      </c>
      <c r="J169" s="96">
        <v>0.5</v>
      </c>
      <c r="K169" s="96">
        <v>40.0</v>
      </c>
      <c r="L169" s="96">
        <v>0.2</v>
      </c>
      <c r="M169" s="96">
        <v>0.4</v>
      </c>
      <c r="N169" s="96">
        <v>41.4</v>
      </c>
      <c r="O169" s="96">
        <v>0.6</v>
      </c>
      <c r="P169" s="96">
        <v>1.4</v>
      </c>
      <c r="Q169" s="96">
        <v>40.4</v>
      </c>
      <c r="R169" s="96">
        <v>1.0</v>
      </c>
      <c r="S169" s="96">
        <v>2.6</v>
      </c>
      <c r="T169" s="96">
        <v>37.2</v>
      </c>
      <c r="U169" s="103"/>
      <c r="V169" s="103"/>
      <c r="W169" s="103"/>
      <c r="X169" s="103"/>
      <c r="Y169" s="103"/>
      <c r="Z169" s="103"/>
      <c r="AA169" s="103"/>
    </row>
    <row r="170">
      <c r="A170" s="94" t="s">
        <v>109</v>
      </c>
      <c r="B170" s="95" t="s">
        <v>28</v>
      </c>
      <c r="C170" s="96">
        <v>1.9</v>
      </c>
      <c r="D170" s="96">
        <v>2.9</v>
      </c>
      <c r="E170" s="96">
        <v>65.3</v>
      </c>
      <c r="F170" s="96">
        <v>0.5</v>
      </c>
      <c r="G170" s="96">
        <v>1.3</v>
      </c>
      <c r="H170" s="96">
        <v>42.7</v>
      </c>
      <c r="I170" s="96">
        <v>0.3</v>
      </c>
      <c r="J170" s="96">
        <v>0.8</v>
      </c>
      <c r="K170" s="96">
        <v>40.0</v>
      </c>
      <c r="L170" s="96">
        <v>0.1</v>
      </c>
      <c r="M170" s="96">
        <v>0.4</v>
      </c>
      <c r="N170" s="96">
        <v>35.7</v>
      </c>
      <c r="O170" s="96">
        <v>0.5</v>
      </c>
      <c r="P170" s="96">
        <v>1.3</v>
      </c>
      <c r="Q170" s="96">
        <v>40.4</v>
      </c>
      <c r="R170" s="96">
        <v>0.7</v>
      </c>
      <c r="S170" s="96">
        <v>2.2</v>
      </c>
      <c r="T170" s="96">
        <v>32.7</v>
      </c>
      <c r="U170" s="103"/>
      <c r="V170" s="103"/>
      <c r="W170" s="103"/>
      <c r="X170" s="103"/>
      <c r="Y170" s="103"/>
      <c r="Z170" s="103"/>
      <c r="AA170" s="103"/>
    </row>
    <row r="171">
      <c r="A171" s="94" t="s">
        <v>96</v>
      </c>
      <c r="B171" s="95" t="s">
        <v>25</v>
      </c>
      <c r="C171" s="96">
        <v>1.9</v>
      </c>
      <c r="D171" s="96">
        <v>3.1</v>
      </c>
      <c r="E171" s="96">
        <v>63.1</v>
      </c>
      <c r="F171" s="96">
        <v>0.6</v>
      </c>
      <c r="G171" s="96">
        <v>1.2</v>
      </c>
      <c r="H171" s="96">
        <v>54.3</v>
      </c>
      <c r="I171" s="96">
        <v>0.8</v>
      </c>
      <c r="J171" s="96">
        <v>1.5</v>
      </c>
      <c r="K171" s="96">
        <v>50.9</v>
      </c>
      <c r="L171" s="96">
        <v>0.3</v>
      </c>
      <c r="M171" s="96">
        <v>0.9</v>
      </c>
      <c r="N171" s="96">
        <v>36.5</v>
      </c>
      <c r="O171" s="96">
        <v>0.5</v>
      </c>
      <c r="P171" s="96">
        <v>1.2</v>
      </c>
      <c r="Q171" s="96">
        <v>39.1</v>
      </c>
      <c r="R171" s="96">
        <v>1.1</v>
      </c>
      <c r="S171" s="96">
        <v>3.0</v>
      </c>
      <c r="T171" s="96">
        <v>37.6</v>
      </c>
      <c r="U171" s="103"/>
      <c r="V171" s="103"/>
      <c r="W171" s="103"/>
      <c r="X171" s="103"/>
      <c r="Y171" s="103"/>
      <c r="Z171" s="103"/>
      <c r="AA171" s="103"/>
    </row>
    <row r="172">
      <c r="A172" s="94" t="s">
        <v>74</v>
      </c>
      <c r="B172" s="95" t="s">
        <v>149</v>
      </c>
      <c r="C172" s="96">
        <v>1.4</v>
      </c>
      <c r="D172" s="96">
        <v>2.3</v>
      </c>
      <c r="E172" s="96">
        <v>62.4</v>
      </c>
      <c r="F172" s="96">
        <v>0.4</v>
      </c>
      <c r="G172" s="96">
        <v>0.7</v>
      </c>
      <c r="H172" s="96">
        <v>49.2</v>
      </c>
      <c r="I172" s="96">
        <v>0.2</v>
      </c>
      <c r="J172" s="96">
        <v>0.6</v>
      </c>
      <c r="K172" s="96">
        <v>38.3</v>
      </c>
      <c r="L172" s="96">
        <v>0.2</v>
      </c>
      <c r="M172" s="96">
        <v>0.5</v>
      </c>
      <c r="N172" s="96">
        <v>34.2</v>
      </c>
      <c r="O172" s="96">
        <v>0.5</v>
      </c>
      <c r="P172" s="96">
        <v>1.3</v>
      </c>
      <c r="Q172" s="96">
        <v>39.2</v>
      </c>
      <c r="R172" s="96">
        <v>0.9</v>
      </c>
      <c r="S172" s="96">
        <v>2.4</v>
      </c>
      <c r="T172" s="96">
        <v>37.8</v>
      </c>
      <c r="U172" s="103"/>
      <c r="V172" s="103"/>
      <c r="W172" s="103"/>
      <c r="X172" s="103"/>
      <c r="Y172" s="103"/>
      <c r="Z172" s="103"/>
      <c r="AA172" s="103"/>
    </row>
    <row r="173">
      <c r="A173" s="94" t="s">
        <v>107</v>
      </c>
      <c r="B173" s="95" t="s">
        <v>48</v>
      </c>
      <c r="C173" s="96">
        <v>0.5</v>
      </c>
      <c r="D173" s="96">
        <v>0.6</v>
      </c>
      <c r="E173" s="96">
        <v>88.9</v>
      </c>
      <c r="F173" s="96">
        <v>0.0</v>
      </c>
      <c r="G173" s="96">
        <v>0.1</v>
      </c>
      <c r="H173" s="96">
        <v>0.0</v>
      </c>
      <c r="I173" s="96">
        <v>0.1</v>
      </c>
      <c r="J173" s="96">
        <v>0.1</v>
      </c>
      <c r="K173" s="96">
        <v>100.0</v>
      </c>
      <c r="L173" s="96">
        <v>0.0</v>
      </c>
      <c r="M173" s="96">
        <v>0.1</v>
      </c>
      <c r="N173" s="96">
        <v>0.0</v>
      </c>
      <c r="O173" s="96">
        <v>0.1</v>
      </c>
      <c r="P173" s="96">
        <v>0.2</v>
      </c>
      <c r="Q173" s="96">
        <v>50.0</v>
      </c>
      <c r="R173" s="96">
        <v>0.3</v>
      </c>
      <c r="S173" s="96">
        <v>0.7</v>
      </c>
      <c r="T173" s="96">
        <v>40.0</v>
      </c>
      <c r="U173" s="103"/>
      <c r="V173" s="103"/>
      <c r="W173" s="103"/>
      <c r="X173" s="103"/>
      <c r="Y173" s="103"/>
      <c r="Z173" s="103"/>
      <c r="AA173" s="103"/>
    </row>
    <row r="174">
      <c r="A174" s="94" t="s">
        <v>77</v>
      </c>
      <c r="B174" s="104" t="s">
        <v>37</v>
      </c>
      <c r="C174" s="105">
        <v>2.3</v>
      </c>
      <c r="D174" s="105">
        <v>3.0</v>
      </c>
      <c r="E174" s="105">
        <v>75.6</v>
      </c>
      <c r="F174" s="105">
        <v>0.9</v>
      </c>
      <c r="G174" s="105">
        <v>1.7</v>
      </c>
      <c r="H174" s="105">
        <v>52.0</v>
      </c>
      <c r="I174" s="105">
        <v>0.6</v>
      </c>
      <c r="J174" s="105">
        <v>1.7</v>
      </c>
      <c r="K174" s="105">
        <v>36.0</v>
      </c>
      <c r="L174" s="105">
        <v>0.3</v>
      </c>
      <c r="M174" s="105">
        <v>1.0</v>
      </c>
      <c r="N174" s="105">
        <v>33.3</v>
      </c>
      <c r="O174" s="105">
        <v>0.2</v>
      </c>
      <c r="P174" s="105">
        <v>0.9</v>
      </c>
      <c r="Q174" s="105">
        <v>23.1</v>
      </c>
      <c r="R174" s="105">
        <v>1.0</v>
      </c>
      <c r="S174" s="105">
        <v>3.2</v>
      </c>
      <c r="T174" s="105">
        <v>31.3</v>
      </c>
      <c r="U174" s="103"/>
      <c r="V174" s="103"/>
      <c r="W174" s="103"/>
      <c r="X174" s="103"/>
      <c r="Y174" s="103"/>
      <c r="Z174" s="103"/>
      <c r="AA174" s="103"/>
    </row>
    <row r="175">
      <c r="A175" s="94"/>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c r="AA175" s="103"/>
    </row>
    <row r="176">
      <c r="A176" s="94"/>
      <c r="B176" s="106" t="s">
        <v>1814</v>
      </c>
      <c r="C176" s="63">
        <v>3.21</v>
      </c>
      <c r="D176" s="63">
        <v>4.986666666666667</v>
      </c>
      <c r="E176" s="63">
        <v>65.23666666666666</v>
      </c>
      <c r="F176" s="63">
        <v>0.82</v>
      </c>
      <c r="G176" s="63">
        <v>1.8733333333333333</v>
      </c>
      <c r="H176" s="63">
        <v>42.62666666666667</v>
      </c>
      <c r="I176" s="63">
        <v>0.6300000000000001</v>
      </c>
      <c r="J176" s="63">
        <v>1.3833333333333335</v>
      </c>
      <c r="K176" s="63">
        <v>46.74333333333334</v>
      </c>
      <c r="L176" s="63">
        <v>0.38333333333333347</v>
      </c>
      <c r="M176" s="63">
        <v>0.9333333333333333</v>
      </c>
      <c r="N176" s="63">
        <v>40.723333333333336</v>
      </c>
      <c r="O176" s="63">
        <v>0.9666666666666668</v>
      </c>
      <c r="P176" s="63">
        <v>2.49</v>
      </c>
      <c r="Q176" s="63">
        <v>38.88333333333333</v>
      </c>
      <c r="R176" s="63">
        <v>1.4200000000000002</v>
      </c>
      <c r="S176" s="63">
        <v>3.9466666666666677</v>
      </c>
      <c r="T176" s="63">
        <v>35.870000000000005</v>
      </c>
      <c r="U176" s="63"/>
      <c r="V176" s="63"/>
      <c r="W176" s="63"/>
      <c r="X176" s="63"/>
      <c r="Y176" s="63"/>
      <c r="Z176" s="63"/>
      <c r="AA176" s="63"/>
    </row>
    <row r="177">
      <c r="A177" s="94"/>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c r="AA177" s="63"/>
    </row>
    <row r="178">
      <c r="A178" s="94"/>
      <c r="B178" s="107" t="s">
        <v>1815</v>
      </c>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row>
    <row r="179">
      <c r="A179" s="94"/>
      <c r="B179" s="63"/>
      <c r="C179" s="101" t="s">
        <v>1806</v>
      </c>
      <c r="D179" s="89"/>
      <c r="E179" s="90"/>
      <c r="F179" s="101" t="s">
        <v>1807</v>
      </c>
      <c r="G179" s="89"/>
      <c r="H179" s="90"/>
      <c r="I179" s="101" t="s">
        <v>1808</v>
      </c>
      <c r="J179" s="89"/>
      <c r="K179" s="90"/>
      <c r="L179" s="101" t="s">
        <v>1809</v>
      </c>
      <c r="M179" s="89"/>
      <c r="N179" s="90"/>
      <c r="O179" s="101" t="s">
        <v>1810</v>
      </c>
      <c r="P179" s="89"/>
      <c r="Q179" s="90"/>
      <c r="R179" s="101" t="s">
        <v>1811</v>
      </c>
      <c r="S179" s="89"/>
      <c r="T179" s="89"/>
      <c r="U179" s="63"/>
      <c r="V179" s="63"/>
      <c r="W179" s="63"/>
      <c r="X179" s="63"/>
      <c r="Y179" s="63"/>
      <c r="Z179" s="63"/>
      <c r="AA179" s="63"/>
    </row>
    <row r="180">
      <c r="A180" s="94"/>
      <c r="B180" s="91" t="s">
        <v>1352</v>
      </c>
      <c r="C180" s="98" t="s">
        <v>1355</v>
      </c>
      <c r="D180" s="98" t="s">
        <v>1356</v>
      </c>
      <c r="E180" s="98" t="s">
        <v>1813</v>
      </c>
      <c r="F180" s="98" t="s">
        <v>1355</v>
      </c>
      <c r="G180" s="98" t="s">
        <v>1356</v>
      </c>
      <c r="H180" s="98" t="s">
        <v>1813</v>
      </c>
      <c r="I180" s="98" t="s">
        <v>1355</v>
      </c>
      <c r="J180" s="98" t="s">
        <v>1356</v>
      </c>
      <c r="K180" s="98" t="s">
        <v>1813</v>
      </c>
      <c r="L180" s="98" t="s">
        <v>1355</v>
      </c>
      <c r="M180" s="98" t="s">
        <v>1356</v>
      </c>
      <c r="N180" s="98" t="s">
        <v>1813</v>
      </c>
      <c r="O180" s="98" t="s">
        <v>1355</v>
      </c>
      <c r="P180" s="98" t="s">
        <v>1356</v>
      </c>
      <c r="Q180" s="98" t="s">
        <v>1813</v>
      </c>
      <c r="R180" s="98" t="s">
        <v>1355</v>
      </c>
      <c r="S180" s="98" t="s">
        <v>1356</v>
      </c>
      <c r="T180" s="98" t="s">
        <v>1813</v>
      </c>
      <c r="U180" s="63"/>
      <c r="V180" s="63"/>
      <c r="W180" s="63"/>
      <c r="X180" s="63"/>
      <c r="Y180" s="63"/>
      <c r="Z180" s="63"/>
      <c r="AA180" s="63"/>
    </row>
    <row r="181">
      <c r="A181" s="94" t="s">
        <v>102</v>
      </c>
      <c r="B181" s="95" t="s">
        <v>53</v>
      </c>
      <c r="C181" s="99">
        <v>1.8380062305295952</v>
      </c>
      <c r="D181" s="99">
        <v>1.6644385026737967</v>
      </c>
      <c r="E181" s="99">
        <v>1.0822134791272802</v>
      </c>
      <c r="F181" s="99">
        <v>1.9512195121951221</v>
      </c>
      <c r="G181" s="99">
        <v>2.0284697508896796</v>
      </c>
      <c r="H181" s="99">
        <v>0.9899906162026899</v>
      </c>
      <c r="I181" s="99">
        <v>1.4285714285714284</v>
      </c>
      <c r="J181" s="99">
        <v>1.2289156626506021</v>
      </c>
      <c r="K181" s="99">
        <v>1.0782286244027668</v>
      </c>
      <c r="L181" s="99">
        <v>1.304347826086956</v>
      </c>
      <c r="M181" s="99">
        <v>1.2857142857142856</v>
      </c>
      <c r="N181" s="99">
        <v>1.112384382417942</v>
      </c>
      <c r="O181" s="99">
        <v>1.6551724137931034</v>
      </c>
      <c r="P181" s="99">
        <v>1.646586345381526</v>
      </c>
      <c r="Q181" s="99">
        <v>0.9952850407201029</v>
      </c>
      <c r="R181" s="99">
        <v>1.408450704225352</v>
      </c>
      <c r="S181" s="99">
        <v>1.6216216216216213</v>
      </c>
      <c r="T181" s="99">
        <v>0.8948982436576526</v>
      </c>
      <c r="U181" s="63"/>
      <c r="V181" s="63"/>
      <c r="W181" s="63"/>
      <c r="X181" s="63"/>
      <c r="Y181" s="63"/>
      <c r="Z181" s="63"/>
      <c r="AA181" s="63"/>
    </row>
    <row r="182">
      <c r="A182" s="94" t="s">
        <v>91</v>
      </c>
      <c r="B182" s="95" t="s">
        <v>40</v>
      </c>
      <c r="C182" s="99">
        <v>1.4953271028037383</v>
      </c>
      <c r="D182" s="99">
        <v>1.5441176470588234</v>
      </c>
      <c r="E182" s="99">
        <v>0.9672474579735323</v>
      </c>
      <c r="F182" s="99">
        <v>1.2195121951219512</v>
      </c>
      <c r="G182" s="99">
        <v>1.0676156583629894</v>
      </c>
      <c r="H182" s="99">
        <v>1.1987801063497028</v>
      </c>
      <c r="I182" s="99">
        <v>1.4285714285714284</v>
      </c>
      <c r="J182" s="99">
        <v>1.2289156626506021</v>
      </c>
      <c r="K182" s="99">
        <v>1.1060400770163303</v>
      </c>
      <c r="L182" s="99">
        <v>1.8260869565217384</v>
      </c>
      <c r="M182" s="99">
        <v>1.4999999999999998</v>
      </c>
      <c r="N182" s="99">
        <v>1.3039207661455348</v>
      </c>
      <c r="O182" s="99">
        <v>1.7586206896551722</v>
      </c>
      <c r="P182" s="99">
        <v>1.5261044176706826</v>
      </c>
      <c r="Q182" s="99">
        <v>1.1495927989712817</v>
      </c>
      <c r="R182" s="99">
        <v>1.5492957746478873</v>
      </c>
      <c r="S182" s="99">
        <v>1.4442567567567564</v>
      </c>
      <c r="T182" s="99">
        <v>1.0872595483691105</v>
      </c>
      <c r="U182" s="63"/>
      <c r="V182" s="63"/>
      <c r="W182" s="63"/>
      <c r="X182" s="63"/>
      <c r="Y182" s="63"/>
      <c r="Z182" s="63"/>
      <c r="AA182" s="63"/>
    </row>
    <row r="183">
      <c r="A183" s="94" t="s">
        <v>112</v>
      </c>
      <c r="B183" s="95" t="s">
        <v>44</v>
      </c>
      <c r="C183" s="99">
        <v>1.4330218068535825</v>
      </c>
      <c r="D183" s="99">
        <v>1.3435828877005347</v>
      </c>
      <c r="E183" s="99">
        <v>1.0515558734862807</v>
      </c>
      <c r="F183" s="99">
        <v>1.829268292682927</v>
      </c>
      <c r="G183" s="99">
        <v>1.7615658362989324</v>
      </c>
      <c r="H183" s="99">
        <v>1.0556771973725365</v>
      </c>
      <c r="I183" s="99">
        <v>1.2698412698412698</v>
      </c>
      <c r="J183" s="99">
        <v>1.3012048192771082</v>
      </c>
      <c r="K183" s="99">
        <v>0.9520074163873635</v>
      </c>
      <c r="L183" s="99">
        <v>1.304347826086956</v>
      </c>
      <c r="M183" s="99">
        <v>1.1785714285714286</v>
      </c>
      <c r="N183" s="99">
        <v>1.1418515183760334</v>
      </c>
      <c r="O183" s="99">
        <v>1.96551724137931</v>
      </c>
      <c r="P183" s="99">
        <v>1.726907630522088</v>
      </c>
      <c r="Q183" s="99">
        <v>1.1727389627089584</v>
      </c>
      <c r="R183" s="99">
        <v>1.6901408450704223</v>
      </c>
      <c r="S183" s="99">
        <v>1.646959459459459</v>
      </c>
      <c r="T183" s="99">
        <v>1.0342904934485642</v>
      </c>
      <c r="U183" s="63"/>
      <c r="V183" s="63"/>
      <c r="W183" s="63"/>
      <c r="X183" s="63"/>
      <c r="Y183" s="63"/>
      <c r="Z183" s="63"/>
      <c r="AA183" s="63"/>
    </row>
    <row r="184">
      <c r="A184" s="94" t="s">
        <v>85</v>
      </c>
      <c r="B184" s="95" t="s">
        <v>49</v>
      </c>
      <c r="C184" s="99">
        <v>1.4018691588785046</v>
      </c>
      <c r="D184" s="99">
        <v>1.3235294117647056</v>
      </c>
      <c r="E184" s="99">
        <v>1.0484901129221809</v>
      </c>
      <c r="F184" s="99">
        <v>1.2195121951219512</v>
      </c>
      <c r="G184" s="99">
        <v>1.2277580071174377</v>
      </c>
      <c r="H184" s="99">
        <v>0.9923365655301843</v>
      </c>
      <c r="I184" s="99">
        <v>1.4285714285714284</v>
      </c>
      <c r="J184" s="99">
        <v>1.4457831325301203</v>
      </c>
      <c r="K184" s="99">
        <v>0.9477287313698921</v>
      </c>
      <c r="L184" s="99">
        <v>1.304347826086956</v>
      </c>
      <c r="M184" s="99">
        <v>1.6071428571428572</v>
      </c>
      <c r="N184" s="99">
        <v>0.8864696734059098</v>
      </c>
      <c r="O184" s="99">
        <v>1.4482758620689653</v>
      </c>
      <c r="P184" s="99">
        <v>1.325301204819277</v>
      </c>
      <c r="Q184" s="99">
        <v>1.123874839262752</v>
      </c>
      <c r="R184" s="99">
        <v>1.6197183098591545</v>
      </c>
      <c r="S184" s="99">
        <v>1.342905405405405</v>
      </c>
      <c r="T184" s="99">
        <v>1.2071368831892944</v>
      </c>
      <c r="U184" s="63"/>
      <c r="V184" s="63"/>
      <c r="W184" s="63"/>
      <c r="X184" s="63"/>
      <c r="Y184" s="63"/>
      <c r="Z184" s="63"/>
      <c r="AA184" s="63"/>
    </row>
    <row r="185">
      <c r="A185" s="94" t="s">
        <v>100</v>
      </c>
      <c r="B185" s="95" t="s">
        <v>41</v>
      </c>
      <c r="C185" s="99">
        <v>1.370716510903427</v>
      </c>
      <c r="D185" s="99">
        <v>1.4037433155080212</v>
      </c>
      <c r="E185" s="99">
        <v>0.9565172959991824</v>
      </c>
      <c r="F185" s="99">
        <v>1.3414634146341464</v>
      </c>
      <c r="G185" s="99">
        <v>1.2277580071174377</v>
      </c>
      <c r="H185" s="99">
        <v>1.1119799812324052</v>
      </c>
      <c r="I185" s="99">
        <v>1.4285714285714284</v>
      </c>
      <c r="J185" s="99">
        <v>1.5180722891566263</v>
      </c>
      <c r="K185" s="99">
        <v>0.8771304285816158</v>
      </c>
      <c r="L185" s="99">
        <v>1.5652173913043472</v>
      </c>
      <c r="M185" s="99">
        <v>1.4999999999999998</v>
      </c>
      <c r="N185" s="99">
        <v>1.046083326512237</v>
      </c>
      <c r="O185" s="99">
        <v>0.8275862068965517</v>
      </c>
      <c r="P185" s="99">
        <v>0.9638554216867469</v>
      </c>
      <c r="Q185" s="99">
        <v>0.9001285897985427</v>
      </c>
      <c r="R185" s="99">
        <v>1.2676056338028168</v>
      </c>
      <c r="S185" s="99">
        <v>1.2162162162162158</v>
      </c>
      <c r="T185" s="99">
        <v>1.0287148034569276</v>
      </c>
      <c r="U185" s="63"/>
      <c r="V185" s="63"/>
      <c r="W185" s="63"/>
      <c r="X185" s="63"/>
      <c r="Y185" s="63"/>
      <c r="Z185" s="63"/>
      <c r="AA185" s="63"/>
    </row>
    <row r="186">
      <c r="A186" s="94" t="s">
        <v>115</v>
      </c>
      <c r="B186" s="95" t="s">
        <v>42</v>
      </c>
      <c r="C186" s="99">
        <v>1.2149532710280373</v>
      </c>
      <c r="D186" s="99">
        <v>1.2232620320855614</v>
      </c>
      <c r="E186" s="99">
        <v>0.9825762607940319</v>
      </c>
      <c r="F186" s="99">
        <v>1.2195121951219512</v>
      </c>
      <c r="G186" s="99">
        <v>1.3345195729537367</v>
      </c>
      <c r="H186" s="99">
        <v>0.9125742883953705</v>
      </c>
      <c r="I186" s="99">
        <v>1.111111111111111</v>
      </c>
      <c r="J186" s="99">
        <v>1.2289156626506021</v>
      </c>
      <c r="K186" s="99">
        <v>0.9413107038436852</v>
      </c>
      <c r="L186" s="99">
        <v>1.043478260869565</v>
      </c>
      <c r="M186" s="99">
        <v>0.8571428571428572</v>
      </c>
      <c r="N186" s="99">
        <v>1.2056969796185641</v>
      </c>
      <c r="O186" s="99">
        <v>1.0344827586206895</v>
      </c>
      <c r="P186" s="99">
        <v>1.1244979919678713</v>
      </c>
      <c r="Q186" s="99">
        <v>0.8975567938276896</v>
      </c>
      <c r="R186" s="99">
        <v>1.408450704225352</v>
      </c>
      <c r="S186" s="99">
        <v>1.342905405405405</v>
      </c>
      <c r="T186" s="99">
        <v>1.0677446333983829</v>
      </c>
      <c r="U186" s="63"/>
      <c r="V186" s="63"/>
      <c r="W186" s="63"/>
      <c r="X186" s="63"/>
      <c r="Y186" s="63"/>
      <c r="Z186" s="63"/>
      <c r="AA186" s="63"/>
    </row>
    <row r="187">
      <c r="A187" s="94" t="s">
        <v>81</v>
      </c>
      <c r="B187" s="95" t="s">
        <v>32</v>
      </c>
      <c r="C187" s="99">
        <v>1.1838006230529594</v>
      </c>
      <c r="D187" s="99">
        <v>1.2433155080213902</v>
      </c>
      <c r="E187" s="99">
        <v>0.9335240917684329</v>
      </c>
      <c r="F187" s="99">
        <v>1.3414634146341464</v>
      </c>
      <c r="G187" s="99">
        <v>1.387900355871886</v>
      </c>
      <c r="H187" s="99">
        <v>0.9899906162026899</v>
      </c>
      <c r="I187" s="99">
        <v>1.7460317460317458</v>
      </c>
      <c r="J187" s="99">
        <v>1.5903614457831325</v>
      </c>
      <c r="K187" s="99">
        <v>1.1060400770163303</v>
      </c>
      <c r="L187" s="99">
        <v>1.5652173913043472</v>
      </c>
      <c r="M187" s="99">
        <v>1.6071428571428572</v>
      </c>
      <c r="N187" s="99">
        <v>0.9773266759433574</v>
      </c>
      <c r="O187" s="99">
        <v>1.1379310344827587</v>
      </c>
      <c r="P187" s="99">
        <v>1.1646586345381524</v>
      </c>
      <c r="Q187" s="99">
        <v>0.9927132447492499</v>
      </c>
      <c r="R187" s="99">
        <v>1.408450704225352</v>
      </c>
      <c r="S187" s="99">
        <v>1.4189189189189184</v>
      </c>
      <c r="T187" s="99">
        <v>1.0064120434903818</v>
      </c>
      <c r="U187" s="63"/>
      <c r="V187" s="63"/>
      <c r="W187" s="63"/>
      <c r="X187" s="63"/>
      <c r="Y187" s="63"/>
      <c r="Z187" s="63"/>
      <c r="AA187" s="63"/>
    </row>
    <row r="188">
      <c r="A188" s="94" t="s">
        <v>76</v>
      </c>
      <c r="B188" s="95" t="s">
        <v>30</v>
      </c>
      <c r="C188" s="99">
        <v>1.1838006230529594</v>
      </c>
      <c r="D188" s="99">
        <v>1.122994652406417</v>
      </c>
      <c r="E188" s="99">
        <v>1.0285626692555312</v>
      </c>
      <c r="F188" s="99">
        <v>0.9756097560975611</v>
      </c>
      <c r="G188" s="99">
        <v>1.0142348754448398</v>
      </c>
      <c r="H188" s="99">
        <v>1.0111041601501407</v>
      </c>
      <c r="I188" s="99">
        <v>0.9523809523809522</v>
      </c>
      <c r="J188" s="99">
        <v>0.9397590361445782</v>
      </c>
      <c r="K188" s="99">
        <v>0.97340084147472</v>
      </c>
      <c r="L188" s="99">
        <v>0.7826086956521736</v>
      </c>
      <c r="M188" s="99">
        <v>0.9642857142857143</v>
      </c>
      <c r="N188" s="99">
        <v>0.9675042972906605</v>
      </c>
      <c r="O188" s="99">
        <v>1.6551724137931034</v>
      </c>
      <c r="P188" s="99">
        <v>1.646586345381526</v>
      </c>
      <c r="Q188" s="99">
        <v>0.9849978568366909</v>
      </c>
      <c r="R188" s="99">
        <v>1.1267605633802817</v>
      </c>
      <c r="S188" s="99">
        <v>1.064189189189189</v>
      </c>
      <c r="T188" s="99">
        <v>1.0621689434067465</v>
      </c>
      <c r="U188" s="63"/>
      <c r="V188" s="63"/>
      <c r="W188" s="63"/>
      <c r="X188" s="63"/>
      <c r="Y188" s="63"/>
      <c r="Z188" s="63"/>
      <c r="AA188" s="63"/>
    </row>
    <row r="189">
      <c r="A189" s="94" t="s">
        <v>93</v>
      </c>
      <c r="B189" s="95" t="s">
        <v>26</v>
      </c>
      <c r="C189" s="99">
        <v>1.1526479750778817</v>
      </c>
      <c r="D189" s="99">
        <v>1.1430481283422458</v>
      </c>
      <c r="E189" s="99">
        <v>1.0055694650247815</v>
      </c>
      <c r="F189" s="99">
        <v>1.0975609756097562</v>
      </c>
      <c r="G189" s="99">
        <v>1.0142348754448398</v>
      </c>
      <c r="H189" s="99">
        <v>1.0509852987175474</v>
      </c>
      <c r="I189" s="99">
        <v>1.111111111111111</v>
      </c>
      <c r="J189" s="99">
        <v>1.0843373493975903</v>
      </c>
      <c r="K189" s="99">
        <v>0.9370320188262139</v>
      </c>
      <c r="L189" s="99">
        <v>1.043478260869565</v>
      </c>
      <c r="M189" s="99">
        <v>0.9642857142857143</v>
      </c>
      <c r="N189" s="99">
        <v>1.0313497585331914</v>
      </c>
      <c r="O189" s="99">
        <v>1.3448275862068964</v>
      </c>
      <c r="P189" s="99">
        <v>1.1646586345381524</v>
      </c>
      <c r="Q189" s="99">
        <v>1.1418774110587226</v>
      </c>
      <c r="R189" s="99">
        <v>1.056338028169014</v>
      </c>
      <c r="S189" s="99">
        <v>1.0895270270270268</v>
      </c>
      <c r="T189" s="99">
        <v>0.995260663507109</v>
      </c>
      <c r="U189" s="63"/>
      <c r="V189" s="63"/>
      <c r="W189" s="63"/>
      <c r="X189" s="63"/>
      <c r="Y189" s="63"/>
      <c r="Z189" s="63"/>
      <c r="AA189" s="63"/>
    </row>
    <row r="190">
      <c r="A190" s="94" t="s">
        <v>94</v>
      </c>
      <c r="B190" s="95" t="s">
        <v>51</v>
      </c>
      <c r="C190" s="99">
        <v>1.1526479750778817</v>
      </c>
      <c r="D190" s="99">
        <v>1.2433155080213902</v>
      </c>
      <c r="E190" s="99">
        <v>0.9273925706402331</v>
      </c>
      <c r="F190" s="99">
        <v>1.4634146341463414</v>
      </c>
      <c r="G190" s="99">
        <v>1.494661921708185</v>
      </c>
      <c r="H190" s="99">
        <v>1.0462934000625586</v>
      </c>
      <c r="I190" s="99">
        <v>1.7460317460317458</v>
      </c>
      <c r="J190" s="99">
        <v>1.5180722891566263</v>
      </c>
      <c r="K190" s="99">
        <v>1.0910646794551806</v>
      </c>
      <c r="L190" s="99">
        <v>1.304347826086956</v>
      </c>
      <c r="M190" s="99">
        <v>1.3928571428571428</v>
      </c>
      <c r="N190" s="99">
        <v>0.9208479986903495</v>
      </c>
      <c r="O190" s="99">
        <v>1.4482758620689653</v>
      </c>
      <c r="P190" s="99">
        <v>1.5261044176706826</v>
      </c>
      <c r="Q190" s="99">
        <v>0.9541363051864552</v>
      </c>
      <c r="R190" s="99">
        <v>0.9154929577464788</v>
      </c>
      <c r="S190" s="99">
        <v>0.9881756756756754</v>
      </c>
      <c r="T190" s="99">
        <v>0.9116253136325619</v>
      </c>
      <c r="U190" s="63"/>
      <c r="V190" s="63"/>
      <c r="W190" s="63"/>
      <c r="X190" s="63"/>
      <c r="Y190" s="63"/>
      <c r="Z190" s="63"/>
      <c r="AA190" s="63"/>
    </row>
    <row r="191">
      <c r="A191" s="94" t="s">
        <v>87</v>
      </c>
      <c r="B191" s="95" t="s">
        <v>38</v>
      </c>
      <c r="C191" s="99">
        <v>1.1214953271028039</v>
      </c>
      <c r="D191" s="99">
        <v>1.0828877005347592</v>
      </c>
      <c r="E191" s="99">
        <v>1.0178325072811814</v>
      </c>
      <c r="F191" s="99">
        <v>0.7317073170731707</v>
      </c>
      <c r="G191" s="99">
        <v>0.800711743772242</v>
      </c>
      <c r="H191" s="99">
        <v>0.8797309978104472</v>
      </c>
      <c r="I191" s="99">
        <v>0.7936507936507935</v>
      </c>
      <c r="J191" s="99">
        <v>0.7951807228915663</v>
      </c>
      <c r="K191" s="99">
        <v>1.02260571917564</v>
      </c>
      <c r="L191" s="99">
        <v>1.304347826086956</v>
      </c>
      <c r="M191" s="99">
        <v>0.9642857142857143</v>
      </c>
      <c r="N191" s="99">
        <v>1.1786854383236474</v>
      </c>
      <c r="O191" s="99">
        <v>0.8275862068965517</v>
      </c>
      <c r="P191" s="99">
        <v>0.8835341365461847</v>
      </c>
      <c r="Q191" s="99">
        <v>0.9798542648949851</v>
      </c>
      <c r="R191" s="99">
        <v>0.8450704225352111</v>
      </c>
      <c r="S191" s="99">
        <v>0.912162162162162</v>
      </c>
      <c r="T191" s="99">
        <v>0.9311402286032895</v>
      </c>
      <c r="U191" s="63"/>
      <c r="V191" s="63"/>
      <c r="W191" s="63"/>
      <c r="X191" s="63"/>
      <c r="Y191" s="63"/>
      <c r="Z191" s="63"/>
      <c r="AA191" s="63"/>
    </row>
    <row r="192">
      <c r="A192" s="94" t="s">
        <v>90</v>
      </c>
      <c r="B192" s="95" t="s">
        <v>33</v>
      </c>
      <c r="C192" s="99">
        <v>1.1214953271028039</v>
      </c>
      <c r="D192" s="99">
        <v>1.2032085561497325</v>
      </c>
      <c r="E192" s="99">
        <v>0.9319912114863829</v>
      </c>
      <c r="F192" s="99">
        <v>1.2195121951219512</v>
      </c>
      <c r="G192" s="99">
        <v>1.281138790035587</v>
      </c>
      <c r="H192" s="99">
        <v>0.9829527682202063</v>
      </c>
      <c r="I192" s="99">
        <v>1.2698412698412698</v>
      </c>
      <c r="J192" s="99">
        <v>1.1566265060240963</v>
      </c>
      <c r="K192" s="99">
        <v>1.0504171717892032</v>
      </c>
      <c r="L192" s="99">
        <v>1.304347826086956</v>
      </c>
      <c r="M192" s="99">
        <v>1.2857142857142856</v>
      </c>
      <c r="N192" s="99">
        <v>1.1222067610706392</v>
      </c>
      <c r="O192" s="99">
        <v>1.1379310344827587</v>
      </c>
      <c r="P192" s="99">
        <v>1.1244979919678713</v>
      </c>
      <c r="Q192" s="99">
        <v>1.0184312044577797</v>
      </c>
      <c r="R192" s="99">
        <v>1.2676056338028168</v>
      </c>
      <c r="S192" s="99">
        <v>1.2922297297297294</v>
      </c>
      <c r="T192" s="99">
        <v>0.9701700585447447</v>
      </c>
      <c r="U192" s="63"/>
      <c r="V192" s="63"/>
      <c r="W192" s="63"/>
      <c r="X192" s="63"/>
      <c r="Y192" s="63"/>
      <c r="Z192" s="63"/>
      <c r="AA192" s="63"/>
    </row>
    <row r="193">
      <c r="A193" s="94" t="s">
        <v>99</v>
      </c>
      <c r="B193" s="95" t="s">
        <v>43</v>
      </c>
      <c r="C193" s="99">
        <v>1.0591900311526479</v>
      </c>
      <c r="D193" s="99">
        <v>1.122994652406417</v>
      </c>
      <c r="E193" s="99">
        <v>0.9212610495120331</v>
      </c>
      <c r="F193" s="99">
        <v>0.9756097560975611</v>
      </c>
      <c r="G193" s="99">
        <v>0.9608540925266904</v>
      </c>
      <c r="H193" s="99">
        <v>1.0228339067876133</v>
      </c>
      <c r="I193" s="99">
        <v>1.111111111111111</v>
      </c>
      <c r="J193" s="99">
        <v>1.3012048192771082</v>
      </c>
      <c r="K193" s="99">
        <v>0.887827141125294</v>
      </c>
      <c r="L193" s="99">
        <v>0.7826086956521736</v>
      </c>
      <c r="M193" s="99">
        <v>0.8571428571428572</v>
      </c>
      <c r="N193" s="99">
        <v>1.1197511664074649</v>
      </c>
      <c r="O193" s="99">
        <v>1.0344827586206895</v>
      </c>
      <c r="P193" s="99">
        <v>1.1244979919678713</v>
      </c>
      <c r="Q193" s="99">
        <v>0.9207029575653665</v>
      </c>
      <c r="R193" s="99">
        <v>0.704225352112676</v>
      </c>
      <c r="S193" s="99">
        <v>0.8108108108108106</v>
      </c>
      <c r="T193" s="99">
        <v>0.8307778087538332</v>
      </c>
      <c r="U193" s="63"/>
      <c r="V193" s="63"/>
      <c r="W193" s="63"/>
      <c r="X193" s="63"/>
      <c r="Y193" s="63"/>
      <c r="Z193" s="63"/>
      <c r="AA193" s="63"/>
    </row>
    <row r="194">
      <c r="A194" s="94" t="s">
        <v>73</v>
      </c>
      <c r="B194" s="95" t="s">
        <v>31</v>
      </c>
      <c r="C194" s="99">
        <v>1.0591900311526479</v>
      </c>
      <c r="D194" s="99">
        <v>1.0026737967914436</v>
      </c>
      <c r="E194" s="99">
        <v>1.0270297889734812</v>
      </c>
      <c r="F194" s="99">
        <v>0.7317073170731707</v>
      </c>
      <c r="G194" s="99">
        <v>0.8540925266903915</v>
      </c>
      <c r="H194" s="99">
        <v>0.9266499843603377</v>
      </c>
      <c r="I194" s="99">
        <v>1.111111111111111</v>
      </c>
      <c r="J194" s="99">
        <v>1.1566265060240963</v>
      </c>
      <c r="K194" s="99">
        <v>0.9327533338087427</v>
      </c>
      <c r="L194" s="99">
        <v>1.304347826086956</v>
      </c>
      <c r="M194" s="99">
        <v>1.0714285714285714</v>
      </c>
      <c r="N194" s="99">
        <v>1.1418515183760334</v>
      </c>
      <c r="O194" s="99">
        <v>0.6206896551724137</v>
      </c>
      <c r="P194" s="99">
        <v>0.6827309236947791</v>
      </c>
      <c r="Q194" s="99">
        <v>0.8924132018859838</v>
      </c>
      <c r="R194" s="99">
        <v>0.9859154929577463</v>
      </c>
      <c r="S194" s="99">
        <v>0.9374999999999998</v>
      </c>
      <c r="T194" s="99">
        <v>1.0454418734318371</v>
      </c>
      <c r="U194" s="63"/>
      <c r="V194" s="63"/>
      <c r="W194" s="63"/>
      <c r="X194" s="63"/>
      <c r="Y194" s="63"/>
      <c r="Z194" s="63"/>
      <c r="AA194" s="63"/>
    </row>
    <row r="195">
      <c r="A195" s="94" t="s">
        <v>110</v>
      </c>
      <c r="B195" s="95" t="s">
        <v>55</v>
      </c>
      <c r="C195" s="99">
        <v>1.0591900311526479</v>
      </c>
      <c r="D195" s="99">
        <v>1.0427807486631016</v>
      </c>
      <c r="E195" s="99">
        <v>1.0178325072811814</v>
      </c>
      <c r="F195" s="99">
        <v>1.3414634146341464</v>
      </c>
      <c r="G195" s="99">
        <v>1.2277580071174377</v>
      </c>
      <c r="H195" s="99">
        <v>1.1800125117297464</v>
      </c>
      <c r="I195" s="99">
        <v>1.2698412698412698</v>
      </c>
      <c r="J195" s="99">
        <v>1.1566265060240963</v>
      </c>
      <c r="K195" s="99">
        <v>1.0439991442629963</v>
      </c>
      <c r="L195" s="99">
        <v>1.304347826086956</v>
      </c>
      <c r="M195" s="99">
        <v>1.2857142857142856</v>
      </c>
      <c r="N195" s="99">
        <v>1.0411721371858884</v>
      </c>
      <c r="O195" s="99">
        <v>0.9310344827586206</v>
      </c>
      <c r="P195" s="99">
        <v>0.9638554216867469</v>
      </c>
      <c r="Q195" s="99">
        <v>1.0004286326618088</v>
      </c>
      <c r="R195" s="99">
        <v>1.1267605633802817</v>
      </c>
      <c r="S195" s="99">
        <v>1.1655405405405401</v>
      </c>
      <c r="T195" s="99">
        <v>0.9841092835238359</v>
      </c>
      <c r="U195" s="63"/>
      <c r="V195" s="63"/>
      <c r="W195" s="63"/>
      <c r="X195" s="63"/>
      <c r="Y195" s="63"/>
      <c r="Z195" s="63"/>
      <c r="AA195" s="63"/>
    </row>
    <row r="196">
      <c r="A196" s="94" t="s">
        <v>113</v>
      </c>
      <c r="B196" s="95" t="s">
        <v>135</v>
      </c>
      <c r="C196" s="99">
        <v>1.02803738317757</v>
      </c>
      <c r="D196" s="99">
        <v>1.0227272727272725</v>
      </c>
      <c r="E196" s="99">
        <v>0.985642021358132</v>
      </c>
      <c r="F196" s="99">
        <v>1.0975609756097562</v>
      </c>
      <c r="G196" s="99">
        <v>1.0676156583629894</v>
      </c>
      <c r="H196" s="99">
        <v>1.0017203628401625</v>
      </c>
      <c r="I196" s="99">
        <v>0.6349206349206349</v>
      </c>
      <c r="J196" s="99">
        <v>0.9397590361445782</v>
      </c>
      <c r="K196" s="99">
        <v>0.7594665906011552</v>
      </c>
      <c r="L196" s="99">
        <v>1.043478260869565</v>
      </c>
      <c r="M196" s="99">
        <v>1.0714285714285714</v>
      </c>
      <c r="N196" s="99">
        <v>0.9527707293116148</v>
      </c>
      <c r="O196" s="99">
        <v>1.0344827586206895</v>
      </c>
      <c r="P196" s="99">
        <v>1.004016064257028</v>
      </c>
      <c r="Q196" s="99">
        <v>1.0312901843120446</v>
      </c>
      <c r="R196" s="99">
        <v>1.1267605633802817</v>
      </c>
      <c r="S196" s="99">
        <v>1.0135135135135132</v>
      </c>
      <c r="T196" s="99">
        <v>1.0872595483691105</v>
      </c>
      <c r="U196" s="63"/>
      <c r="V196" s="63"/>
      <c r="W196" s="63"/>
      <c r="X196" s="63"/>
      <c r="Y196" s="63"/>
      <c r="Z196" s="63"/>
      <c r="AA196" s="63"/>
    </row>
    <row r="197">
      <c r="A197" s="94" t="s">
        <v>70</v>
      </c>
      <c r="B197" s="95" t="s">
        <v>45</v>
      </c>
      <c r="C197" s="99">
        <v>1.02803738317757</v>
      </c>
      <c r="D197" s="99">
        <v>0.962566844919786</v>
      </c>
      <c r="E197" s="99">
        <v>1.0684175565888305</v>
      </c>
      <c r="F197" s="99">
        <v>0.8536585365853658</v>
      </c>
      <c r="G197" s="99">
        <v>0.8540925266903915</v>
      </c>
      <c r="H197" s="99">
        <v>0.9923365655301843</v>
      </c>
      <c r="I197" s="99">
        <v>0.7936507936507935</v>
      </c>
      <c r="J197" s="99">
        <v>0.7951807228915663</v>
      </c>
      <c r="K197" s="99">
        <v>0.9413107038436852</v>
      </c>
      <c r="L197" s="99">
        <v>0.7826086956521736</v>
      </c>
      <c r="M197" s="99">
        <v>0.8571428571428572</v>
      </c>
      <c r="N197" s="99">
        <v>0.9036588360481295</v>
      </c>
      <c r="O197" s="99">
        <v>1.1379310344827587</v>
      </c>
      <c r="P197" s="99">
        <v>1.004016064257028</v>
      </c>
      <c r="Q197" s="99">
        <v>1.105872267466781</v>
      </c>
      <c r="R197" s="99">
        <v>0.8450704225352111</v>
      </c>
      <c r="S197" s="99">
        <v>0.8614864864864863</v>
      </c>
      <c r="T197" s="99">
        <v>1.0175634234736548</v>
      </c>
      <c r="U197" s="63"/>
      <c r="V197" s="63"/>
      <c r="W197" s="63"/>
      <c r="X197" s="63"/>
      <c r="Y197" s="63"/>
      <c r="Z197" s="63"/>
      <c r="AA197" s="63"/>
    </row>
    <row r="198">
      <c r="A198" s="94" t="s">
        <v>84</v>
      </c>
      <c r="B198" s="95" t="s">
        <v>39</v>
      </c>
      <c r="C198" s="99">
        <v>0.9968847352024923</v>
      </c>
      <c r="D198" s="99">
        <v>1.102941176470588</v>
      </c>
      <c r="E198" s="99">
        <v>0.8814061621787339</v>
      </c>
      <c r="F198" s="99">
        <v>0.9756097560975611</v>
      </c>
      <c r="G198" s="99">
        <v>0.9608540925266904</v>
      </c>
      <c r="H198" s="99">
        <v>1.0603690960275258</v>
      </c>
      <c r="I198" s="99">
        <v>0.9523809523809522</v>
      </c>
      <c r="J198" s="99">
        <v>0.7951807228915663</v>
      </c>
      <c r="K198" s="99">
        <v>1.0568351993154101</v>
      </c>
      <c r="L198" s="99">
        <v>1.043478260869565</v>
      </c>
      <c r="M198" s="99">
        <v>0.8571428571428572</v>
      </c>
      <c r="N198" s="99">
        <v>1.1885078169763443</v>
      </c>
      <c r="O198" s="99">
        <v>0.6206896551724137</v>
      </c>
      <c r="P198" s="99">
        <v>0.7228915662650602</v>
      </c>
      <c r="Q198" s="99">
        <v>0.9284183454779255</v>
      </c>
      <c r="R198" s="99">
        <v>0.704225352112676</v>
      </c>
      <c r="S198" s="99">
        <v>0.7854729729729728</v>
      </c>
      <c r="T198" s="99">
        <v>0.8753833286869248</v>
      </c>
      <c r="U198" s="63"/>
      <c r="V198" s="63"/>
      <c r="W198" s="63"/>
      <c r="X198" s="63"/>
      <c r="Y198" s="63"/>
      <c r="Z198" s="63"/>
      <c r="AA198" s="63"/>
    </row>
    <row r="199">
      <c r="A199" s="94" t="s">
        <v>116</v>
      </c>
      <c r="B199" s="95" t="s">
        <v>34</v>
      </c>
      <c r="C199" s="99">
        <v>0.9345794392523364</v>
      </c>
      <c r="D199" s="99">
        <v>0.9826203208556149</v>
      </c>
      <c r="E199" s="99">
        <v>0.9488528945889326</v>
      </c>
      <c r="F199" s="99">
        <v>1.0975609756097562</v>
      </c>
      <c r="G199" s="99">
        <v>1.2277580071174377</v>
      </c>
      <c r="H199" s="99">
        <v>0.9665311229277447</v>
      </c>
      <c r="I199" s="99">
        <v>0.7936507936507935</v>
      </c>
      <c r="J199" s="99">
        <v>1.012048192771084</v>
      </c>
      <c r="K199" s="99">
        <v>0.7530485630749483</v>
      </c>
      <c r="L199" s="99">
        <v>0.7826086956521736</v>
      </c>
      <c r="M199" s="99">
        <v>1.0714285714285714</v>
      </c>
      <c r="N199" s="99">
        <v>0.8717361054268642</v>
      </c>
      <c r="O199" s="99">
        <v>1.0344827586206895</v>
      </c>
      <c r="P199" s="99">
        <v>1.0843373493975903</v>
      </c>
      <c r="Q199" s="99">
        <v>0.9952850407201029</v>
      </c>
      <c r="R199" s="99">
        <v>0.9859154929577463</v>
      </c>
      <c r="S199" s="99">
        <v>1.0135135135135132</v>
      </c>
      <c r="T199" s="99">
        <v>0.9590186785614718</v>
      </c>
      <c r="U199" s="63"/>
      <c r="V199" s="63"/>
      <c r="W199" s="63"/>
      <c r="X199" s="63"/>
      <c r="Y199" s="63"/>
      <c r="Z199" s="63"/>
      <c r="AA199" s="63"/>
    </row>
    <row r="200">
      <c r="A200" s="94" t="s">
        <v>71</v>
      </c>
      <c r="B200" s="95" t="s">
        <v>46</v>
      </c>
      <c r="C200" s="99">
        <v>0.8722741433021807</v>
      </c>
      <c r="D200" s="99">
        <v>0.8823529411764706</v>
      </c>
      <c r="E200" s="99">
        <v>0.981043380511982</v>
      </c>
      <c r="F200" s="99">
        <v>0.9756097560975611</v>
      </c>
      <c r="G200" s="99">
        <v>1.0142348754448398</v>
      </c>
      <c r="H200" s="99">
        <v>1.034563653425086</v>
      </c>
      <c r="I200" s="99">
        <v>0.9523809523809522</v>
      </c>
      <c r="J200" s="99">
        <v>1.012048192771084</v>
      </c>
      <c r="K200" s="99">
        <v>0.9134992512301219</v>
      </c>
      <c r="L200" s="99">
        <v>1.304347826086956</v>
      </c>
      <c r="M200" s="99">
        <v>0.9642857142857143</v>
      </c>
      <c r="N200" s="99">
        <v>1.2621756568715723</v>
      </c>
      <c r="O200" s="99">
        <v>0.9310344827586206</v>
      </c>
      <c r="P200" s="99">
        <v>1.0843373493975903</v>
      </c>
      <c r="Q200" s="99">
        <v>0.8898414059151308</v>
      </c>
      <c r="R200" s="99">
        <v>1.1267605633802817</v>
      </c>
      <c r="S200" s="99">
        <v>1.1148648648648647</v>
      </c>
      <c r="T200" s="99">
        <v>1.0064120434903818</v>
      </c>
      <c r="U200" s="63"/>
      <c r="V200" s="63"/>
      <c r="W200" s="63"/>
      <c r="X200" s="63"/>
      <c r="Y200" s="63"/>
      <c r="Z200" s="63"/>
      <c r="AA200" s="63"/>
    </row>
    <row r="201">
      <c r="A201" s="94" t="s">
        <v>106</v>
      </c>
      <c r="B201" s="95" t="s">
        <v>50</v>
      </c>
      <c r="C201" s="99">
        <v>0.8722741433021807</v>
      </c>
      <c r="D201" s="99">
        <v>0.8221925133689838</v>
      </c>
      <c r="E201" s="99">
        <v>1.0454243523580808</v>
      </c>
      <c r="F201" s="99">
        <v>0.6097560975609756</v>
      </c>
      <c r="G201" s="99">
        <v>0.6405693950177935</v>
      </c>
      <c r="H201" s="99">
        <v>1.0157960588051296</v>
      </c>
      <c r="I201" s="99">
        <v>0.7936507936507935</v>
      </c>
      <c r="J201" s="99">
        <v>0.7951807228915663</v>
      </c>
      <c r="K201" s="99">
        <v>0.9755401839834557</v>
      </c>
      <c r="L201" s="99">
        <v>0.7826086956521736</v>
      </c>
      <c r="M201" s="99">
        <v>0.8571428571428572</v>
      </c>
      <c r="N201" s="99">
        <v>0.9650487026274861</v>
      </c>
      <c r="O201" s="99">
        <v>1.1379310344827587</v>
      </c>
      <c r="P201" s="99">
        <v>1.0843373493975903</v>
      </c>
      <c r="Q201" s="99">
        <v>1.0801543077582512</v>
      </c>
      <c r="R201" s="99">
        <v>1.056338028169014</v>
      </c>
      <c r="S201" s="99">
        <v>1.1148648648648647</v>
      </c>
      <c r="T201" s="99">
        <v>0.9645943685531083</v>
      </c>
      <c r="U201" s="63"/>
      <c r="V201" s="63"/>
      <c r="W201" s="63"/>
      <c r="X201" s="63"/>
      <c r="Y201" s="63"/>
      <c r="Z201" s="63"/>
      <c r="AA201" s="63"/>
    </row>
    <row r="202">
      <c r="A202" s="94" t="s">
        <v>103</v>
      </c>
      <c r="B202" s="95" t="s">
        <v>27</v>
      </c>
      <c r="C202" s="99">
        <v>0.8411214953271029</v>
      </c>
      <c r="D202" s="99">
        <v>0.9224598930481281</v>
      </c>
      <c r="E202" s="99">
        <v>0.8860048030248837</v>
      </c>
      <c r="F202" s="99">
        <v>0.9756097560975611</v>
      </c>
      <c r="G202" s="99">
        <v>1.1209964412811388</v>
      </c>
      <c r="H202" s="99">
        <v>0.86565530184548</v>
      </c>
      <c r="I202" s="99">
        <v>1.111111111111111</v>
      </c>
      <c r="J202" s="99">
        <v>1.012048192771084</v>
      </c>
      <c r="K202" s="99">
        <v>0.9883762390358696</v>
      </c>
      <c r="L202" s="99">
        <v>0.7826086956521736</v>
      </c>
      <c r="M202" s="99">
        <v>0.9642857142857143</v>
      </c>
      <c r="N202" s="99">
        <v>0.9969714332487517</v>
      </c>
      <c r="O202" s="99">
        <v>0.9310344827586206</v>
      </c>
      <c r="P202" s="99">
        <v>1.0441767068273091</v>
      </c>
      <c r="Q202" s="99">
        <v>0.9232747535362195</v>
      </c>
      <c r="R202" s="99">
        <v>0.8450704225352111</v>
      </c>
      <c r="S202" s="99">
        <v>0.8614864864864863</v>
      </c>
      <c r="T202" s="99">
        <v>0.995260663507109</v>
      </c>
      <c r="U202" s="63"/>
      <c r="V202" s="63"/>
      <c r="W202" s="63"/>
      <c r="X202" s="63"/>
      <c r="Y202" s="63"/>
      <c r="Z202" s="63"/>
      <c r="AA202" s="63"/>
    </row>
    <row r="203">
      <c r="A203" s="94" t="s">
        <v>88</v>
      </c>
      <c r="B203" s="95" t="s">
        <v>47</v>
      </c>
      <c r="C203" s="99">
        <v>0.7165109034267912</v>
      </c>
      <c r="D203" s="99">
        <v>0.7620320855614972</v>
      </c>
      <c r="E203" s="99">
        <v>0.9457871340248327</v>
      </c>
      <c r="F203" s="99">
        <v>0.6097560975609756</v>
      </c>
      <c r="G203" s="99">
        <v>0.6405693950177935</v>
      </c>
      <c r="H203" s="99">
        <v>0.9806068188927117</v>
      </c>
      <c r="I203" s="99">
        <v>0.6349206349206349</v>
      </c>
      <c r="J203" s="99">
        <v>0.6506024096385541</v>
      </c>
      <c r="K203" s="99">
        <v>0.9947942665620765</v>
      </c>
      <c r="L203" s="99">
        <v>1.043478260869565</v>
      </c>
      <c r="M203" s="99">
        <v>0.8571428571428572</v>
      </c>
      <c r="N203" s="99">
        <v>1.18605222231317</v>
      </c>
      <c r="O203" s="99">
        <v>1.0344827586206895</v>
      </c>
      <c r="P203" s="99">
        <v>1.004016064257028</v>
      </c>
      <c r="Q203" s="99">
        <v>1.0390055722246034</v>
      </c>
      <c r="R203" s="99">
        <v>0.6338028169014084</v>
      </c>
      <c r="S203" s="99">
        <v>0.6841216216216215</v>
      </c>
      <c r="T203" s="99">
        <v>0.8698076386952884</v>
      </c>
      <c r="U203" s="63"/>
      <c r="V203" s="63"/>
      <c r="W203" s="63"/>
      <c r="X203" s="63"/>
      <c r="Y203" s="63"/>
      <c r="Z203" s="63"/>
      <c r="AA203" s="63"/>
    </row>
    <row r="204">
      <c r="A204" s="94" t="s">
        <v>97</v>
      </c>
      <c r="B204" s="95" t="s">
        <v>29</v>
      </c>
      <c r="C204" s="99">
        <v>0.7165109034267912</v>
      </c>
      <c r="D204" s="99">
        <v>0.7820855614973261</v>
      </c>
      <c r="E204" s="99">
        <v>0.9120637678197333</v>
      </c>
      <c r="F204" s="99">
        <v>0.8536585365853658</v>
      </c>
      <c r="G204" s="99">
        <v>0.693950177935943</v>
      </c>
      <c r="H204" s="99">
        <v>1.1495151704723177</v>
      </c>
      <c r="I204" s="99">
        <v>0.6349206349206349</v>
      </c>
      <c r="J204" s="99">
        <v>0.5783132530120482</v>
      </c>
      <c r="K204" s="99">
        <v>1.1402695571561006</v>
      </c>
      <c r="L204" s="99">
        <v>0.5217391304347825</v>
      </c>
      <c r="M204" s="99">
        <v>0.6428571428571428</v>
      </c>
      <c r="N204" s="99">
        <v>1.028894163870017</v>
      </c>
      <c r="O204" s="99">
        <v>0.8275862068965517</v>
      </c>
      <c r="P204" s="99">
        <v>0.8433734939759036</v>
      </c>
      <c r="Q204" s="99">
        <v>0.9104157736819546</v>
      </c>
      <c r="R204" s="99">
        <v>0.7746478873239436</v>
      </c>
      <c r="S204" s="99">
        <v>0.6841216216216215</v>
      </c>
      <c r="T204" s="99">
        <v>1.129077223306384</v>
      </c>
      <c r="U204" s="63"/>
      <c r="V204" s="63"/>
      <c r="W204" s="63"/>
      <c r="X204" s="63"/>
      <c r="Y204" s="63"/>
      <c r="Z204" s="63"/>
      <c r="AA204" s="63"/>
    </row>
    <row r="205">
      <c r="A205" s="94" t="s">
        <v>80</v>
      </c>
      <c r="B205" s="95" t="s">
        <v>35</v>
      </c>
      <c r="C205" s="99">
        <v>0.6542056074766356</v>
      </c>
      <c r="D205" s="99">
        <v>0.6617647058823528</v>
      </c>
      <c r="E205" s="99">
        <v>0.9994379438965818</v>
      </c>
      <c r="F205" s="99">
        <v>0.36585365853658536</v>
      </c>
      <c r="G205" s="99">
        <v>0.42704626334519574</v>
      </c>
      <c r="H205" s="99">
        <v>0.9313418830153268</v>
      </c>
      <c r="I205" s="99">
        <v>0.31746031746031744</v>
      </c>
      <c r="J205" s="99">
        <v>0.36144578313253006</v>
      </c>
      <c r="K205" s="99">
        <v>0.8557370034942593</v>
      </c>
      <c r="L205" s="99">
        <v>0.5217391304347825</v>
      </c>
      <c r="M205" s="99">
        <v>0.4285714285714286</v>
      </c>
      <c r="N205" s="99">
        <v>1.0166161905541458</v>
      </c>
      <c r="O205" s="99">
        <v>0.6206896551724137</v>
      </c>
      <c r="P205" s="99">
        <v>0.5622489959839356</v>
      </c>
      <c r="Q205" s="99">
        <v>1.0390055722246034</v>
      </c>
      <c r="R205" s="99">
        <v>0.704225352112676</v>
      </c>
      <c r="S205" s="99">
        <v>0.6587837837837837</v>
      </c>
      <c r="T205" s="99">
        <v>1.0370783384443825</v>
      </c>
      <c r="U205" s="63"/>
      <c r="V205" s="63"/>
      <c r="W205" s="63"/>
      <c r="X205" s="63"/>
      <c r="Y205" s="63"/>
      <c r="Z205" s="63"/>
      <c r="AA205" s="63"/>
    </row>
    <row r="206">
      <c r="A206" s="94" t="s">
        <v>109</v>
      </c>
      <c r="B206" s="95" t="s">
        <v>28</v>
      </c>
      <c r="C206" s="99">
        <v>0.5919003115264797</v>
      </c>
      <c r="D206" s="99">
        <v>0.5815508021390373</v>
      </c>
      <c r="E206" s="99">
        <v>1.0009708241786317</v>
      </c>
      <c r="F206" s="99">
        <v>0.6097560975609756</v>
      </c>
      <c r="G206" s="99">
        <v>0.693950177935943</v>
      </c>
      <c r="H206" s="99">
        <v>1.0017203628401625</v>
      </c>
      <c r="I206" s="99">
        <v>0.4761904761904761</v>
      </c>
      <c r="J206" s="99">
        <v>0.5783132530120482</v>
      </c>
      <c r="K206" s="99">
        <v>0.8557370034942593</v>
      </c>
      <c r="L206" s="99">
        <v>0.26086956521739124</v>
      </c>
      <c r="M206" s="99">
        <v>0.4285714285714286</v>
      </c>
      <c r="N206" s="99">
        <v>0.8766472947532128</v>
      </c>
      <c r="O206" s="99">
        <v>0.5172413793103448</v>
      </c>
      <c r="P206" s="99">
        <v>0.5220883534136546</v>
      </c>
      <c r="Q206" s="99">
        <v>1.0390055722246034</v>
      </c>
      <c r="R206" s="99">
        <v>0.49295774647887314</v>
      </c>
      <c r="S206" s="99">
        <v>0.5574324324324323</v>
      </c>
      <c r="T206" s="99">
        <v>0.9116253136325619</v>
      </c>
      <c r="U206" s="63"/>
      <c r="V206" s="63"/>
      <c r="W206" s="63"/>
      <c r="X206" s="63"/>
      <c r="Y206" s="63"/>
      <c r="Z206" s="63"/>
      <c r="AA206" s="63"/>
    </row>
    <row r="207">
      <c r="A207" s="94" t="s">
        <v>96</v>
      </c>
      <c r="B207" s="95" t="s">
        <v>25</v>
      </c>
      <c r="C207" s="99">
        <v>0.5919003115264797</v>
      </c>
      <c r="D207" s="99">
        <v>0.6216577540106951</v>
      </c>
      <c r="E207" s="99">
        <v>0.9672474579735323</v>
      </c>
      <c r="F207" s="99">
        <v>0.7317073170731707</v>
      </c>
      <c r="G207" s="99">
        <v>0.6405693950177935</v>
      </c>
      <c r="H207" s="99">
        <v>1.2738504848295273</v>
      </c>
      <c r="I207" s="99">
        <v>1.2698412698412698</v>
      </c>
      <c r="J207" s="99">
        <v>1.0843373493975903</v>
      </c>
      <c r="K207" s="99">
        <v>1.0889253369464449</v>
      </c>
      <c r="L207" s="99">
        <v>0.7826086956521736</v>
      </c>
      <c r="M207" s="99">
        <v>0.9642857142857143</v>
      </c>
      <c r="N207" s="99">
        <v>0.8962920520586068</v>
      </c>
      <c r="O207" s="99">
        <v>0.5172413793103448</v>
      </c>
      <c r="P207" s="99">
        <v>0.48192771084337344</v>
      </c>
      <c r="Q207" s="99">
        <v>1.0055722246035148</v>
      </c>
      <c r="R207" s="99">
        <v>0.7746478873239436</v>
      </c>
      <c r="S207" s="99">
        <v>0.760135135135135</v>
      </c>
      <c r="T207" s="99">
        <v>1.0482297184276552</v>
      </c>
      <c r="U207" s="63"/>
      <c r="V207" s="63"/>
      <c r="W207" s="63"/>
      <c r="X207" s="63"/>
      <c r="Y207" s="63"/>
      <c r="Z207" s="63"/>
      <c r="AA207" s="63"/>
    </row>
    <row r="208">
      <c r="A208" s="94" t="s">
        <v>74</v>
      </c>
      <c r="B208" s="95" t="s">
        <v>149</v>
      </c>
      <c r="C208" s="99">
        <v>0.43613707165109034</v>
      </c>
      <c r="D208" s="99">
        <v>0.46122994652406407</v>
      </c>
      <c r="E208" s="99">
        <v>0.9565172959991824</v>
      </c>
      <c r="F208" s="99">
        <v>0.48780487804878053</v>
      </c>
      <c r="G208" s="99">
        <v>0.3736654804270462</v>
      </c>
      <c r="H208" s="99">
        <v>1.1542070691273068</v>
      </c>
      <c r="I208" s="99">
        <v>0.31746031746031744</v>
      </c>
      <c r="J208" s="99">
        <v>0.43373493975903604</v>
      </c>
      <c r="K208" s="99">
        <v>0.8193681808457532</v>
      </c>
      <c r="L208" s="99">
        <v>0.5217391304347825</v>
      </c>
      <c r="M208" s="99">
        <v>0.5357142857142857</v>
      </c>
      <c r="N208" s="99">
        <v>0.8398133748055988</v>
      </c>
      <c r="O208" s="99">
        <v>0.5172413793103448</v>
      </c>
      <c r="P208" s="99">
        <v>0.5220883534136546</v>
      </c>
      <c r="Q208" s="99">
        <v>1.008144020574368</v>
      </c>
      <c r="R208" s="99">
        <v>0.6338028169014084</v>
      </c>
      <c r="S208" s="99">
        <v>0.6081081081081079</v>
      </c>
      <c r="T208" s="99">
        <v>1.0538054084192916</v>
      </c>
      <c r="U208" s="63"/>
      <c r="V208" s="63"/>
      <c r="W208" s="63"/>
      <c r="X208" s="63"/>
      <c r="Y208" s="63"/>
      <c r="Z208" s="63"/>
      <c r="AA208" s="63"/>
    </row>
    <row r="209">
      <c r="A209" s="94" t="s">
        <v>107</v>
      </c>
      <c r="B209" s="95" t="s">
        <v>48</v>
      </c>
      <c r="C209" s="99">
        <v>0.1557632398753894</v>
      </c>
      <c r="D209" s="99">
        <v>0.12032085561497324</v>
      </c>
      <c r="E209" s="99">
        <v>1.362730570742425</v>
      </c>
      <c r="F209" s="99">
        <v>0.0</v>
      </c>
      <c r="G209" s="99">
        <v>0.05338078291814947</v>
      </c>
      <c r="H209" s="99">
        <v>0.0</v>
      </c>
      <c r="I209" s="99">
        <v>0.15873015873015872</v>
      </c>
      <c r="J209" s="99">
        <v>0.07228915662650602</v>
      </c>
      <c r="K209" s="99">
        <v>2.1393425087356484</v>
      </c>
      <c r="L209" s="99">
        <v>0.0</v>
      </c>
      <c r="M209" s="99">
        <v>0.10714285714285715</v>
      </c>
      <c r="N209" s="99">
        <v>0.0</v>
      </c>
      <c r="O209" s="99">
        <v>0.10344827586206896</v>
      </c>
      <c r="P209" s="99">
        <v>0.08032128514056225</v>
      </c>
      <c r="Q209" s="99">
        <v>1.2858979854264896</v>
      </c>
      <c r="R209" s="99">
        <v>0.21126760563380279</v>
      </c>
      <c r="S209" s="99">
        <v>0.1773648648648648</v>
      </c>
      <c r="T209" s="99">
        <v>1.1151379983272929</v>
      </c>
      <c r="U209" s="63"/>
      <c r="V209" s="63"/>
      <c r="W209" s="63"/>
      <c r="X209" s="63"/>
      <c r="Y209" s="63"/>
      <c r="Z209" s="63"/>
      <c r="AA209" s="63"/>
    </row>
    <row r="210">
      <c r="A210" s="94" t="s">
        <v>77</v>
      </c>
      <c r="B210" s="104" t="s">
        <v>37</v>
      </c>
      <c r="C210" s="99">
        <v>0.7165109034267912</v>
      </c>
      <c r="D210" s="99">
        <v>0.6016042780748663</v>
      </c>
      <c r="E210" s="99">
        <v>1.1588574932297786</v>
      </c>
      <c r="F210" s="99">
        <v>1.0975609756097562</v>
      </c>
      <c r="G210" s="99">
        <v>0.9074733096085409</v>
      </c>
      <c r="H210" s="99">
        <v>1.2198936502971534</v>
      </c>
      <c r="I210" s="99">
        <v>0.9523809523809522</v>
      </c>
      <c r="J210" s="99">
        <v>1.2289156626506021</v>
      </c>
      <c r="K210" s="99">
        <v>0.7701633031448334</v>
      </c>
      <c r="L210" s="99">
        <v>0.7826086956521736</v>
      </c>
      <c r="M210" s="99">
        <v>1.0714285714285714</v>
      </c>
      <c r="N210" s="99">
        <v>0.8177130228370303</v>
      </c>
      <c r="O210" s="99">
        <v>0.20689655172413793</v>
      </c>
      <c r="P210" s="99">
        <v>0.3614457831325301</v>
      </c>
      <c r="Q210" s="99">
        <v>0.5940848692670382</v>
      </c>
      <c r="R210" s="99">
        <v>0.704225352112676</v>
      </c>
      <c r="S210" s="99">
        <v>0.8108108108108106</v>
      </c>
      <c r="T210" s="99">
        <v>0.8725954836911067</v>
      </c>
      <c r="U210" s="63"/>
      <c r="V210" s="63"/>
      <c r="W210" s="63"/>
      <c r="X210" s="63"/>
      <c r="Y210" s="63"/>
      <c r="Z210" s="63"/>
      <c r="AA210" s="63"/>
    </row>
    <row r="21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c r="AA211" s="63"/>
    </row>
    <row r="212">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row>
    <row r="213">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row>
    <row r="214">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c r="AA214" s="63"/>
    </row>
    <row r="21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row>
    <row r="216">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row>
    <row r="217">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row>
    <row r="218">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row>
    <row r="219">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row>
    <row r="220">
      <c r="A220" s="94"/>
      <c r="B220" s="63"/>
      <c r="C220" s="101" t="s">
        <v>1806</v>
      </c>
      <c r="D220" s="89"/>
      <c r="E220" s="90"/>
      <c r="F220" s="101" t="s">
        <v>1807</v>
      </c>
      <c r="G220" s="89"/>
      <c r="H220" s="90"/>
      <c r="I220" s="101" t="s">
        <v>1808</v>
      </c>
      <c r="J220" s="89"/>
      <c r="K220" s="90"/>
      <c r="L220" s="101" t="s">
        <v>1809</v>
      </c>
      <c r="M220" s="89"/>
      <c r="N220" s="90"/>
      <c r="O220" s="101" t="s">
        <v>1810</v>
      </c>
      <c r="P220" s="89"/>
      <c r="Q220" s="90"/>
      <c r="R220" s="101" t="s">
        <v>1811</v>
      </c>
      <c r="S220" s="89"/>
      <c r="T220" s="89"/>
      <c r="U220" s="63"/>
      <c r="V220" s="63"/>
      <c r="W220" s="63"/>
      <c r="X220" s="63"/>
      <c r="Y220" s="63"/>
      <c r="Z220" s="63"/>
      <c r="AA220" s="63"/>
    </row>
    <row r="22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row>
    <row r="222">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c r="AA222" s="63"/>
    </row>
    <row r="223">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row>
    <row r="224">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c r="AA224" s="63"/>
    </row>
    <row r="22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row>
    <row r="226">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row>
    <row r="227">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c r="AA227" s="63"/>
    </row>
    <row r="228">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c r="AA228" s="63"/>
    </row>
    <row r="229">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c r="AA229" s="63"/>
    </row>
    <row r="230">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row>
    <row r="23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c r="AA231" s="63"/>
    </row>
    <row r="232">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row>
    <row r="233">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row>
    <row r="234">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c r="AA234" s="63"/>
    </row>
    <row r="23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row>
    <row r="236">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c r="AA236" s="63"/>
    </row>
    <row r="237">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row>
    <row r="238">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c r="AA238" s="63"/>
    </row>
    <row r="239">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row>
    <row r="240">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c r="AA240" s="63"/>
    </row>
    <row r="24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c r="AA241" s="63"/>
    </row>
    <row r="242">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c r="AA242" s="63"/>
    </row>
    <row r="243">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row>
    <row r="244">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row>
    <row r="24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c r="AA245" s="63"/>
    </row>
    <row r="246">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c r="AA246" s="63"/>
    </row>
    <row r="247">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row>
    <row r="248">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row>
    <row r="249">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c r="AA249" s="63"/>
    </row>
    <row r="250">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row>
    <row r="25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row>
    <row r="252">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c r="AA252" s="63"/>
    </row>
    <row r="253">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c r="AA253" s="63"/>
    </row>
    <row r="254">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row>
    <row r="25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row>
    <row r="256">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c r="AA256" s="63"/>
    </row>
    <row r="257">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row>
    <row r="258">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c r="AA258" s="63"/>
    </row>
    <row r="259">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row>
    <row r="260">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c r="AA260" s="63"/>
    </row>
    <row r="26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row>
    <row r="262">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row>
    <row r="263">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row>
    <row r="264">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c r="AA264" s="63"/>
    </row>
    <row r="26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row>
    <row r="266">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c r="AA266" s="63"/>
    </row>
    <row r="267">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row>
    <row r="268">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c r="AA268" s="63"/>
    </row>
    <row r="269">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row>
    <row r="270">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c r="AA270" s="63"/>
    </row>
    <row r="27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row>
    <row r="272">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c r="AA272" s="63"/>
    </row>
    <row r="273">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row>
    <row r="274">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row>
    <row r="27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row>
    <row r="276">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c r="AA276" s="63"/>
    </row>
    <row r="277">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row>
    <row r="278">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row>
    <row r="279">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row>
    <row r="280">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row>
    <row r="28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row>
    <row r="282">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row>
    <row r="283">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row>
    <row r="284">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row>
    <row r="28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c r="AA285" s="63"/>
    </row>
    <row r="286">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c r="AA286" s="63"/>
    </row>
    <row r="287">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c r="AA287" s="63"/>
    </row>
    <row r="288">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c r="AA288" s="63"/>
    </row>
    <row r="289">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c r="AA289" s="63"/>
    </row>
    <row r="290">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c r="AA290" s="63"/>
    </row>
    <row r="29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c r="AA291" s="63"/>
    </row>
    <row r="292">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c r="AA292" s="63"/>
    </row>
    <row r="293">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c r="AA293" s="63"/>
    </row>
    <row r="294">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c r="AA294" s="63"/>
    </row>
    <row r="29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c r="AA295" s="63"/>
    </row>
    <row r="296">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c r="AA296" s="63"/>
    </row>
    <row r="297">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c r="AA297" s="63"/>
    </row>
    <row r="298">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c r="AA298" s="63"/>
    </row>
    <row r="299">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c r="AA299" s="63"/>
    </row>
    <row r="300">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c r="AA300" s="63"/>
    </row>
    <row r="30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c r="AA301" s="63"/>
    </row>
    <row r="302">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c r="AA302" s="63"/>
    </row>
    <row r="303">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c r="AA303" s="63"/>
    </row>
    <row r="304">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c r="AA304" s="63"/>
    </row>
    <row r="30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c r="AA305" s="63"/>
    </row>
    <row r="306">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c r="AA306" s="63"/>
    </row>
    <row r="307">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c r="AA307" s="63"/>
    </row>
    <row r="308">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c r="AA308" s="63"/>
    </row>
    <row r="309">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c r="AA309" s="63"/>
    </row>
    <row r="310">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c r="AA310" s="63"/>
    </row>
    <row r="31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c r="AA311" s="63"/>
    </row>
    <row r="312">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c r="AA312" s="63"/>
    </row>
    <row r="313">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c r="AA313" s="63"/>
    </row>
    <row r="314">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c r="AA314" s="63"/>
    </row>
    <row r="31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c r="AA315" s="63"/>
    </row>
    <row r="316">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c r="AA316" s="63"/>
    </row>
    <row r="317">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c r="AA317" s="63"/>
    </row>
    <row r="318">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c r="AA318" s="63"/>
    </row>
    <row r="319">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c r="AA319" s="63"/>
    </row>
    <row r="320">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c r="AA320" s="63"/>
    </row>
    <row r="32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c r="AA321" s="63"/>
    </row>
    <row r="322">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c r="AA322" s="63"/>
    </row>
    <row r="323">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c r="AA323" s="63"/>
    </row>
    <row r="324">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c r="AA324" s="63"/>
    </row>
    <row r="32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c r="AA325" s="63"/>
    </row>
    <row r="326">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c r="AA326" s="63"/>
    </row>
    <row r="327">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c r="AA327" s="63"/>
    </row>
    <row r="328">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c r="AA328" s="63"/>
    </row>
    <row r="329">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c r="AA329" s="63"/>
    </row>
    <row r="330">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c r="AA330" s="63"/>
    </row>
    <row r="33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c r="AA331" s="63"/>
    </row>
    <row r="332">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c r="AA332" s="63"/>
    </row>
    <row r="333">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c r="AA333" s="63"/>
    </row>
    <row r="334">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c r="AA334" s="63"/>
    </row>
    <row r="33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c r="AA335" s="63"/>
    </row>
    <row r="336">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c r="AA336" s="63"/>
    </row>
    <row r="337">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c r="AA337" s="63"/>
    </row>
    <row r="338">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c r="AA338" s="63"/>
    </row>
    <row r="339">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c r="AA339" s="63"/>
    </row>
    <row r="340">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c r="AA340" s="63"/>
    </row>
    <row r="34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c r="AA341" s="63"/>
    </row>
    <row r="342">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c r="AA342" s="63"/>
    </row>
    <row r="343">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c r="AA343" s="63"/>
    </row>
    <row r="344">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c r="AA344" s="63"/>
    </row>
    <row r="34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c r="AA345" s="63"/>
    </row>
    <row r="346">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c r="AA346" s="63"/>
    </row>
    <row r="347">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c r="AA347" s="63"/>
    </row>
    <row r="348">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c r="AA348" s="63"/>
    </row>
    <row r="349">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c r="AA349" s="63"/>
    </row>
    <row r="350">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c r="AA350" s="63"/>
    </row>
    <row r="35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c r="AA351" s="63"/>
    </row>
    <row r="352">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c r="AA352" s="63"/>
    </row>
    <row r="353">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c r="AA353" s="63"/>
    </row>
    <row r="354">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c r="AA354" s="63"/>
    </row>
    <row r="35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c r="AA355" s="63"/>
    </row>
    <row r="356">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c r="AA356" s="63"/>
    </row>
    <row r="357">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c r="AA357" s="63"/>
    </row>
    <row r="358">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c r="AA358" s="63"/>
    </row>
    <row r="359">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c r="AA359" s="63"/>
    </row>
    <row r="360">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c r="AA360" s="63"/>
    </row>
    <row r="36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c r="AA361" s="63"/>
    </row>
    <row r="362">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c r="AA362" s="63"/>
    </row>
    <row r="363">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c r="AA363" s="63"/>
    </row>
    <row r="364">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c r="AA364" s="63"/>
    </row>
    <row r="36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c r="AA365" s="63"/>
    </row>
    <row r="366">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c r="AA366" s="63"/>
    </row>
    <row r="367">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c r="AA367" s="63"/>
    </row>
    <row r="368">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c r="AA368" s="63"/>
    </row>
    <row r="369">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c r="AA369" s="63"/>
    </row>
    <row r="370">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c r="AA370" s="63"/>
    </row>
    <row r="37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c r="AA371" s="63"/>
    </row>
    <row r="372">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c r="AA372" s="63"/>
    </row>
    <row r="373">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c r="AA373" s="63"/>
    </row>
    <row r="374">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c r="AA374" s="63"/>
    </row>
    <row r="37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c r="AA375" s="63"/>
    </row>
    <row r="376">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c r="AA376" s="63"/>
    </row>
    <row r="377">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c r="AA377" s="63"/>
    </row>
    <row r="378">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c r="AA378" s="63"/>
    </row>
    <row r="379">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c r="AA379" s="63"/>
    </row>
    <row r="380">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c r="AA380" s="63"/>
    </row>
    <row r="38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c r="AA381" s="63"/>
    </row>
    <row r="382">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c r="AA382" s="63"/>
    </row>
    <row r="383">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c r="AA383" s="63"/>
    </row>
    <row r="384">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c r="AA384" s="63"/>
    </row>
    <row r="38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c r="AA385" s="63"/>
    </row>
    <row r="386">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c r="AA386" s="63"/>
    </row>
    <row r="387">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c r="AA387" s="63"/>
    </row>
    <row r="388">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c r="AA388" s="63"/>
    </row>
    <row r="389">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c r="AA389" s="63"/>
    </row>
    <row r="390">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c r="AA390" s="63"/>
    </row>
    <row r="39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c r="AA391" s="63"/>
    </row>
    <row r="392">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c r="AA392" s="63"/>
    </row>
    <row r="393">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c r="AA393" s="63"/>
    </row>
    <row r="394">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c r="AA394" s="63"/>
    </row>
    <row r="39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c r="AA395" s="63"/>
    </row>
    <row r="396">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c r="AA396" s="63"/>
    </row>
    <row r="397">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c r="AA397" s="63"/>
    </row>
    <row r="398">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c r="AA398" s="63"/>
    </row>
    <row r="399">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c r="AA399" s="63"/>
    </row>
    <row r="400">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c r="AA400" s="63"/>
    </row>
    <row r="40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c r="AA401" s="63"/>
    </row>
    <row r="402">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c r="AA402" s="63"/>
    </row>
    <row r="403">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c r="AA403" s="63"/>
    </row>
    <row r="404">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c r="AA404" s="63"/>
    </row>
    <row r="40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c r="AA405" s="63"/>
    </row>
    <row r="406">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c r="AA406" s="63"/>
    </row>
    <row r="407">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c r="AA407" s="63"/>
    </row>
    <row r="408">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c r="AA408" s="63"/>
    </row>
    <row r="409">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c r="AA409" s="63"/>
    </row>
    <row r="410">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c r="AA410" s="63"/>
    </row>
    <row r="41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c r="AA411" s="63"/>
    </row>
    <row r="412">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c r="AA412" s="63"/>
    </row>
    <row r="413">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c r="AA413" s="63"/>
    </row>
    <row r="414">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c r="AA414" s="63"/>
    </row>
    <row r="41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c r="AA415" s="63"/>
    </row>
    <row r="416">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c r="AA416" s="63"/>
    </row>
    <row r="417">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c r="AA417" s="63"/>
    </row>
    <row r="418">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c r="AA418" s="63"/>
    </row>
    <row r="419">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c r="AA419" s="63"/>
    </row>
    <row r="420">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c r="AA420" s="63"/>
    </row>
    <row r="42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c r="AA421" s="63"/>
    </row>
    <row r="422">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c r="AA422" s="63"/>
    </row>
    <row r="423">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c r="AA423" s="63"/>
    </row>
    <row r="424">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c r="AA424" s="63"/>
    </row>
    <row r="42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c r="AA425" s="63"/>
    </row>
    <row r="426">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c r="AA426" s="63"/>
    </row>
    <row r="427">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c r="AA427" s="63"/>
    </row>
    <row r="428">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c r="AA428" s="63"/>
    </row>
    <row r="429">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c r="AA429" s="63"/>
    </row>
    <row r="430">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c r="AA430" s="63"/>
    </row>
    <row r="43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c r="AA431" s="63"/>
    </row>
    <row r="432">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c r="AA432" s="63"/>
    </row>
    <row r="433">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c r="AA433" s="63"/>
    </row>
    <row r="434">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c r="AA434" s="63"/>
    </row>
    <row r="43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c r="AA435" s="63"/>
    </row>
    <row r="436">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c r="AA436" s="63"/>
    </row>
    <row r="437">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c r="AA437" s="63"/>
    </row>
    <row r="438">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c r="AA438" s="63"/>
    </row>
    <row r="439">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c r="AA439" s="63"/>
    </row>
    <row r="440">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c r="AA440" s="63"/>
    </row>
    <row r="44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c r="AA441" s="63"/>
    </row>
    <row r="442">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c r="AA442" s="63"/>
    </row>
    <row r="443">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c r="AA443" s="63"/>
    </row>
    <row r="444">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c r="AA444" s="63"/>
    </row>
    <row r="44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c r="AA445" s="63"/>
    </row>
    <row r="446">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c r="AA446" s="63"/>
    </row>
    <row r="447">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c r="AA447" s="63"/>
    </row>
    <row r="448">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c r="AA448" s="63"/>
    </row>
    <row r="449">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c r="AA449" s="63"/>
    </row>
    <row r="450">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c r="AA450" s="63"/>
    </row>
    <row r="45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c r="AA451" s="63"/>
    </row>
    <row r="452">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c r="AA452" s="63"/>
    </row>
    <row r="453">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c r="AA453" s="63"/>
    </row>
    <row r="454">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c r="AA454" s="63"/>
    </row>
    <row r="45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c r="AA455" s="63"/>
    </row>
    <row r="456">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c r="AA456" s="63"/>
    </row>
    <row r="457">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c r="AA457" s="63"/>
    </row>
    <row r="458">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c r="AA458" s="63"/>
    </row>
    <row r="459">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c r="AA459" s="63"/>
    </row>
    <row r="460">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c r="AA460" s="63"/>
    </row>
    <row r="46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c r="AA461" s="63"/>
    </row>
    <row r="462">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c r="AA462" s="63"/>
    </row>
    <row r="463">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c r="AA463" s="63"/>
    </row>
    <row r="464">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c r="AA464" s="63"/>
    </row>
    <row r="46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c r="AA465" s="63"/>
    </row>
    <row r="466">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c r="AA466" s="63"/>
    </row>
    <row r="467">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c r="AA467" s="63"/>
    </row>
    <row r="468">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c r="AA468" s="63"/>
    </row>
    <row r="469">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c r="AA469" s="63"/>
    </row>
    <row r="470">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c r="AA470" s="63"/>
    </row>
    <row r="47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c r="AA471" s="63"/>
    </row>
    <row r="472">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c r="AA472" s="63"/>
    </row>
    <row r="473">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c r="AA473" s="63"/>
    </row>
    <row r="474">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c r="AA474" s="63"/>
    </row>
    <row r="47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c r="AA475" s="63"/>
    </row>
    <row r="476">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c r="AA476" s="63"/>
    </row>
    <row r="477">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c r="AA477" s="63"/>
    </row>
    <row r="478">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c r="AA478" s="63"/>
    </row>
    <row r="479">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c r="AA479" s="63"/>
    </row>
    <row r="480">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c r="AA480" s="63"/>
    </row>
    <row r="48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c r="AA481" s="63"/>
    </row>
    <row r="482">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c r="AA482" s="63"/>
    </row>
    <row r="483">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c r="AA483" s="63"/>
    </row>
    <row r="484">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c r="AA484" s="63"/>
    </row>
    <row r="48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c r="AA485" s="63"/>
    </row>
    <row r="486">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c r="AA486" s="63"/>
    </row>
    <row r="487">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c r="AA487" s="63"/>
    </row>
    <row r="488">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c r="AA488" s="63"/>
    </row>
    <row r="489">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c r="AA489" s="63"/>
    </row>
    <row r="490">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c r="AA490" s="63"/>
    </row>
    <row r="49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c r="AA491" s="63"/>
    </row>
    <row r="492">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c r="AA492" s="63"/>
    </row>
    <row r="493">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c r="AA493" s="63"/>
    </row>
    <row r="494">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c r="AA494" s="63"/>
    </row>
    <row r="49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c r="AA495" s="63"/>
    </row>
    <row r="496">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c r="AA496" s="63"/>
    </row>
    <row r="497">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c r="AA497" s="63"/>
    </row>
    <row r="498">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c r="AA498" s="63"/>
    </row>
    <row r="499">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c r="AA499" s="63"/>
    </row>
    <row r="500">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c r="AA500" s="63"/>
    </row>
    <row r="50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c r="AA501" s="63"/>
    </row>
    <row r="502">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c r="AA502" s="63"/>
    </row>
    <row r="503">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c r="AA503" s="63"/>
    </row>
    <row r="504">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c r="AA504" s="63"/>
    </row>
    <row r="50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c r="AA505" s="63"/>
    </row>
    <row r="506">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c r="AA506" s="63"/>
    </row>
    <row r="507">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c r="AA507" s="63"/>
    </row>
    <row r="508">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c r="AA508" s="63"/>
    </row>
    <row r="509">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c r="AA509" s="63"/>
    </row>
    <row r="510">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c r="AA510" s="63"/>
    </row>
    <row r="51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c r="AA511" s="63"/>
    </row>
    <row r="512">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c r="AA512" s="63"/>
    </row>
    <row r="513">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c r="AA513" s="63"/>
    </row>
    <row r="514">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c r="AA514" s="63"/>
    </row>
    <row r="51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c r="AA515" s="63"/>
    </row>
    <row r="516">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c r="AA516" s="63"/>
    </row>
    <row r="517">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c r="AA517" s="63"/>
    </row>
    <row r="518">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c r="AA518" s="63"/>
    </row>
    <row r="519">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c r="AA519" s="63"/>
    </row>
    <row r="520">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c r="AA520" s="63"/>
    </row>
    <row r="52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c r="AA521" s="63"/>
    </row>
    <row r="522">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c r="AA522" s="63"/>
    </row>
    <row r="523">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c r="AA523" s="63"/>
    </row>
    <row r="524">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c r="AA524" s="63"/>
    </row>
    <row r="52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c r="AA525" s="63"/>
    </row>
    <row r="526">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c r="AA526" s="63"/>
    </row>
    <row r="527">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c r="AA527" s="63"/>
    </row>
    <row r="528">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c r="AA528" s="63"/>
    </row>
    <row r="529">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c r="AA529" s="63"/>
    </row>
    <row r="530">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c r="AA530" s="63"/>
    </row>
    <row r="53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c r="AA531" s="63"/>
    </row>
    <row r="532">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c r="AA532" s="63"/>
    </row>
    <row r="533">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c r="AA533" s="63"/>
    </row>
    <row r="534">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c r="AA534" s="63"/>
    </row>
    <row r="53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c r="AA535" s="63"/>
    </row>
    <row r="536">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c r="AA536" s="63"/>
    </row>
    <row r="537">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c r="AA537" s="63"/>
    </row>
    <row r="538">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c r="AA538" s="63"/>
    </row>
    <row r="539">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c r="AA539" s="63"/>
    </row>
    <row r="540">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c r="AA540" s="63"/>
    </row>
    <row r="54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c r="AA541" s="63"/>
    </row>
    <row r="542">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c r="AA542" s="63"/>
    </row>
    <row r="543">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c r="AA543" s="63"/>
    </row>
    <row r="544">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c r="AA544" s="63"/>
    </row>
    <row r="54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c r="AA545" s="63"/>
    </row>
    <row r="546">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c r="AA546" s="63"/>
    </row>
    <row r="547">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c r="AA547" s="63"/>
    </row>
    <row r="548">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c r="AA548" s="63"/>
    </row>
    <row r="549">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c r="AA549" s="63"/>
    </row>
    <row r="550">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c r="AA550" s="63"/>
    </row>
    <row r="55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c r="AA551" s="63"/>
    </row>
    <row r="552">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c r="AA552" s="63"/>
    </row>
    <row r="553">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c r="AA553" s="63"/>
    </row>
    <row r="554">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c r="AA554" s="63"/>
    </row>
    <row r="55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c r="AA555" s="63"/>
    </row>
    <row r="556">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c r="AA556" s="63"/>
    </row>
    <row r="557">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c r="AA557" s="63"/>
    </row>
    <row r="558">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c r="AA558" s="63"/>
    </row>
    <row r="559">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c r="AA559" s="63"/>
    </row>
    <row r="560">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c r="AA560" s="63"/>
    </row>
    <row r="56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c r="AA561" s="63"/>
    </row>
    <row r="562">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c r="AA562" s="63"/>
    </row>
    <row r="563">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c r="AA563" s="63"/>
    </row>
    <row r="564">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c r="AA564" s="63"/>
    </row>
    <row r="56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c r="AA565" s="63"/>
    </row>
    <row r="566">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c r="AA566" s="63"/>
    </row>
    <row r="567">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c r="AA567" s="63"/>
    </row>
    <row r="568">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c r="AA568" s="63"/>
    </row>
    <row r="569">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c r="AA569" s="63"/>
    </row>
    <row r="570">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c r="AA570" s="63"/>
    </row>
    <row r="57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c r="AA571" s="63"/>
    </row>
    <row r="572">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c r="AA572" s="63"/>
    </row>
    <row r="573">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c r="AA573" s="63"/>
    </row>
    <row r="574">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c r="AA574" s="63"/>
    </row>
    <row r="57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c r="AA575" s="63"/>
    </row>
    <row r="576">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c r="AA576" s="63"/>
    </row>
    <row r="577">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c r="AA577" s="63"/>
    </row>
    <row r="578">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c r="AA578" s="63"/>
    </row>
    <row r="579">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c r="AA579" s="63"/>
    </row>
    <row r="580">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c r="AA580" s="63"/>
    </row>
    <row r="58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c r="AA581" s="63"/>
    </row>
    <row r="582">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c r="AA582" s="63"/>
    </row>
    <row r="583">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c r="AA583" s="63"/>
    </row>
    <row r="584">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c r="AA584" s="63"/>
    </row>
    <row r="58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c r="AA585" s="63"/>
    </row>
    <row r="586">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c r="AA586" s="63"/>
    </row>
    <row r="587">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c r="AA587" s="63"/>
    </row>
    <row r="588">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c r="AA588" s="63"/>
    </row>
    <row r="589">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c r="AA589" s="63"/>
    </row>
    <row r="590">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c r="AA590" s="63"/>
    </row>
    <row r="59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c r="AA591" s="63"/>
    </row>
    <row r="592">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c r="AA592" s="63"/>
    </row>
    <row r="593">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c r="AA593" s="63"/>
    </row>
    <row r="594">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c r="AA594" s="63"/>
    </row>
    <row r="59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c r="AA595" s="63"/>
    </row>
    <row r="596">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c r="AA596" s="63"/>
    </row>
    <row r="597">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c r="AA597" s="63"/>
    </row>
    <row r="598">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c r="AA598" s="63"/>
    </row>
    <row r="599">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c r="AA599" s="63"/>
    </row>
    <row r="600">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c r="AA600" s="63"/>
    </row>
    <row r="60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c r="AA601" s="63"/>
    </row>
    <row r="602">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c r="AA602" s="63"/>
    </row>
    <row r="603">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c r="AA603" s="63"/>
    </row>
    <row r="604">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c r="AA604" s="63"/>
    </row>
    <row r="60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c r="AA605" s="63"/>
    </row>
    <row r="606">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c r="AA606" s="63"/>
    </row>
    <row r="607">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c r="AA607" s="63"/>
    </row>
    <row r="608">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c r="AA608" s="63"/>
    </row>
    <row r="609">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c r="AA609" s="63"/>
    </row>
    <row r="610">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c r="AA610" s="63"/>
    </row>
    <row r="61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c r="AA611" s="63"/>
    </row>
    <row r="612">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c r="AA612" s="63"/>
    </row>
    <row r="613">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c r="AA613" s="63"/>
    </row>
    <row r="614">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c r="AA614" s="63"/>
    </row>
    <row r="61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c r="AA615" s="63"/>
    </row>
    <row r="616">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c r="AA616" s="63"/>
    </row>
    <row r="617">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c r="AA617" s="63"/>
    </row>
    <row r="618">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c r="AA618" s="63"/>
    </row>
    <row r="619">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c r="AA619" s="63"/>
    </row>
    <row r="620">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c r="AA620" s="63"/>
    </row>
    <row r="62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c r="AA621" s="63"/>
    </row>
    <row r="622">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c r="AA622" s="63"/>
    </row>
    <row r="623">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c r="AA623" s="63"/>
    </row>
    <row r="624">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c r="AA624" s="63"/>
    </row>
    <row r="62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c r="AA625" s="63"/>
    </row>
    <row r="626">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c r="AA626" s="63"/>
    </row>
    <row r="627">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c r="AA627" s="63"/>
    </row>
    <row r="628">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c r="AA628" s="63"/>
    </row>
    <row r="629">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c r="AA629" s="63"/>
    </row>
    <row r="630">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c r="AA630" s="63"/>
    </row>
    <row r="63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c r="AA631" s="63"/>
    </row>
    <row r="632">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c r="AA632" s="63"/>
    </row>
    <row r="633">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c r="AA633" s="63"/>
    </row>
    <row r="634">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c r="AA634" s="63"/>
    </row>
    <row r="63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c r="AA635" s="63"/>
    </row>
    <row r="636">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c r="AA636" s="63"/>
    </row>
    <row r="637">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c r="AA637" s="63"/>
    </row>
    <row r="638">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c r="AA638" s="63"/>
    </row>
    <row r="639">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c r="AA639" s="63"/>
    </row>
    <row r="640">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c r="AA640" s="63"/>
    </row>
    <row r="64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c r="AA641" s="63"/>
    </row>
    <row r="642">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c r="AA642" s="63"/>
    </row>
    <row r="643">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c r="AA643" s="63"/>
    </row>
    <row r="644">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c r="AA644" s="63"/>
    </row>
    <row r="64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c r="AA645" s="63"/>
    </row>
    <row r="646">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c r="AA646" s="63"/>
    </row>
    <row r="647">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c r="AA647" s="63"/>
    </row>
    <row r="648">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c r="AA648" s="63"/>
    </row>
    <row r="649">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c r="AA649" s="63"/>
    </row>
    <row r="650">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c r="AA650" s="63"/>
    </row>
    <row r="65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c r="AA651" s="63"/>
    </row>
    <row r="652">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c r="AA652" s="63"/>
    </row>
    <row r="653">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c r="AA653" s="63"/>
    </row>
    <row r="654">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c r="AA654" s="63"/>
    </row>
    <row r="65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c r="AA655" s="63"/>
    </row>
    <row r="656">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c r="AA656" s="63"/>
    </row>
    <row r="657">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c r="AA657" s="63"/>
    </row>
    <row r="658">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c r="AA658" s="63"/>
    </row>
    <row r="659">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c r="AA659" s="63"/>
    </row>
    <row r="660">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c r="AA660" s="63"/>
    </row>
    <row r="66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c r="AA661" s="63"/>
    </row>
    <row r="662">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c r="AA662" s="63"/>
    </row>
    <row r="663">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c r="AA663" s="63"/>
    </row>
    <row r="664">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c r="AA664" s="63"/>
    </row>
    <row r="66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c r="AA665" s="63"/>
    </row>
    <row r="666">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c r="AA666" s="63"/>
    </row>
    <row r="667">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c r="AA667" s="63"/>
    </row>
    <row r="668">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c r="AA668" s="63"/>
    </row>
    <row r="669">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c r="AA669" s="63"/>
    </row>
    <row r="670">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c r="AA670" s="63"/>
    </row>
    <row r="67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c r="AA671" s="63"/>
    </row>
    <row r="672">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c r="AA672" s="63"/>
    </row>
    <row r="673">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c r="AA673" s="63"/>
    </row>
    <row r="674">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c r="AA674" s="63"/>
    </row>
    <row r="67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c r="AA675" s="63"/>
    </row>
    <row r="676">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c r="AA676" s="63"/>
    </row>
    <row r="677">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c r="AA677" s="63"/>
    </row>
    <row r="678">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c r="AA678" s="63"/>
    </row>
    <row r="679">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c r="AA679" s="63"/>
    </row>
    <row r="680">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c r="AA680" s="63"/>
    </row>
    <row r="68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c r="AA681" s="63"/>
    </row>
    <row r="682">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c r="AA682" s="63"/>
    </row>
    <row r="683">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c r="AA683" s="63"/>
    </row>
    <row r="684">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c r="AA684" s="63"/>
    </row>
    <row r="68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c r="AA685" s="63"/>
    </row>
    <row r="686">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c r="AA686" s="63"/>
    </row>
    <row r="687">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c r="AA687" s="63"/>
    </row>
    <row r="688">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c r="AA688" s="63"/>
    </row>
    <row r="689">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c r="AA689" s="63"/>
    </row>
    <row r="690">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c r="AA690" s="63"/>
    </row>
    <row r="69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c r="AA691" s="63"/>
    </row>
    <row r="692">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c r="AA692" s="63"/>
    </row>
    <row r="693">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c r="AA693" s="63"/>
    </row>
    <row r="694">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c r="AA694" s="63"/>
    </row>
    <row r="69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c r="AA695" s="63"/>
    </row>
    <row r="696">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c r="AA696" s="63"/>
    </row>
    <row r="697">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c r="AA697" s="63"/>
    </row>
    <row r="698">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c r="AA698" s="63"/>
    </row>
    <row r="699">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c r="AA699" s="63"/>
    </row>
    <row r="700">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c r="AA700" s="63"/>
    </row>
    <row r="70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c r="AA701" s="63"/>
    </row>
    <row r="702">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c r="AA702" s="63"/>
    </row>
    <row r="703">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c r="AA703" s="63"/>
    </row>
    <row r="704">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c r="AA704" s="63"/>
    </row>
    <row r="70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c r="AA705" s="63"/>
    </row>
    <row r="706">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c r="AA706" s="63"/>
    </row>
    <row r="707">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c r="AA707" s="63"/>
    </row>
    <row r="708">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c r="AA708" s="63"/>
    </row>
    <row r="709">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c r="AA709" s="63"/>
    </row>
    <row r="710">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c r="AA710" s="63"/>
    </row>
    <row r="71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c r="AA711" s="63"/>
    </row>
    <row r="712">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c r="AA712" s="63"/>
    </row>
    <row r="713">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c r="AA713" s="63"/>
    </row>
    <row r="714">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c r="AA714" s="63"/>
    </row>
    <row r="71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c r="AA715" s="63"/>
    </row>
    <row r="716">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c r="AA716" s="63"/>
    </row>
    <row r="717">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c r="AA717" s="63"/>
    </row>
    <row r="718">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c r="AA718" s="63"/>
    </row>
    <row r="719">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c r="AA719" s="63"/>
    </row>
    <row r="720">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c r="AA720" s="63"/>
    </row>
    <row r="72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c r="AA721" s="63"/>
    </row>
    <row r="722">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c r="AA722" s="63"/>
    </row>
    <row r="723">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c r="AA723" s="63"/>
    </row>
    <row r="724">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c r="AA724" s="63"/>
    </row>
    <row r="725">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c r="AA725" s="63"/>
    </row>
    <row r="726">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c r="AA726" s="63"/>
    </row>
    <row r="727">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c r="AA727" s="63"/>
    </row>
    <row r="728">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c r="AA728" s="63"/>
    </row>
    <row r="729">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c r="AA729" s="63"/>
    </row>
    <row r="730">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c r="AA730" s="63"/>
    </row>
    <row r="73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c r="AA731" s="63"/>
    </row>
    <row r="732">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c r="AA732" s="63"/>
    </row>
    <row r="733">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c r="AA733" s="63"/>
    </row>
    <row r="734">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c r="AA734" s="63"/>
    </row>
    <row r="735">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c r="AA735" s="63"/>
    </row>
    <row r="736">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c r="AA736" s="63"/>
    </row>
    <row r="737">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c r="AA737" s="63"/>
    </row>
    <row r="738">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c r="AA738" s="63"/>
    </row>
    <row r="739">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c r="AA739" s="63"/>
    </row>
    <row r="740">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c r="AA740" s="63"/>
    </row>
    <row r="74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c r="AA741" s="63"/>
    </row>
    <row r="742">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c r="AA742" s="63"/>
    </row>
    <row r="743">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c r="AA743" s="63"/>
    </row>
    <row r="744">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c r="AA744" s="63"/>
    </row>
    <row r="745">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c r="AA745" s="63"/>
    </row>
    <row r="746">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c r="AA746" s="63"/>
    </row>
    <row r="747">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c r="AA747" s="63"/>
    </row>
    <row r="748">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c r="AA748" s="63"/>
    </row>
    <row r="749">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c r="AA749" s="63"/>
    </row>
    <row r="750">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c r="AA750" s="63"/>
    </row>
    <row r="75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c r="AA751" s="63"/>
    </row>
    <row r="752">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c r="AA752" s="63"/>
    </row>
    <row r="753">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c r="AA753" s="63"/>
    </row>
    <row r="754">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c r="AA754" s="63"/>
    </row>
    <row r="755">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c r="AA755" s="63"/>
    </row>
    <row r="756">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c r="AA756" s="63"/>
    </row>
    <row r="757">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c r="AA757" s="63"/>
    </row>
    <row r="758">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c r="AA758" s="63"/>
    </row>
    <row r="759">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c r="AA759" s="63"/>
    </row>
    <row r="760">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c r="AA760" s="63"/>
    </row>
    <row r="76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c r="AA761" s="63"/>
    </row>
    <row r="762">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c r="AA762" s="63"/>
    </row>
    <row r="763">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c r="AA763" s="63"/>
    </row>
    <row r="764">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c r="AA764" s="63"/>
    </row>
    <row r="765">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c r="AA765" s="63"/>
    </row>
    <row r="766">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c r="AA766" s="63"/>
    </row>
    <row r="767">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c r="AA767" s="63"/>
    </row>
    <row r="768">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c r="AA768" s="63"/>
    </row>
    <row r="769">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c r="AA769" s="63"/>
    </row>
    <row r="770">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c r="AA770" s="63"/>
    </row>
    <row r="77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c r="AA771" s="63"/>
    </row>
    <row r="772">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c r="AA772" s="63"/>
    </row>
    <row r="773">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c r="AA773" s="63"/>
    </row>
    <row r="774">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c r="AA774" s="63"/>
    </row>
    <row r="775">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c r="AA775" s="63"/>
    </row>
    <row r="776">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c r="AA776" s="63"/>
    </row>
    <row r="777">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c r="AA777" s="63"/>
    </row>
    <row r="778">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c r="AA778" s="63"/>
    </row>
    <row r="779">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c r="AA779" s="63"/>
    </row>
    <row r="780">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c r="AA780" s="63"/>
    </row>
    <row r="78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c r="AA781" s="63"/>
    </row>
    <row r="782">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c r="AA782" s="63"/>
    </row>
    <row r="783">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c r="AA783" s="63"/>
    </row>
    <row r="784">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c r="AA784" s="63"/>
    </row>
    <row r="785">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c r="AA785" s="63"/>
    </row>
    <row r="786">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c r="AA786" s="63"/>
    </row>
    <row r="787">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c r="AA787" s="63"/>
    </row>
    <row r="788">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c r="AA788" s="63"/>
    </row>
    <row r="789">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c r="AA789" s="63"/>
    </row>
    <row r="790">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c r="AA790" s="63"/>
    </row>
    <row r="79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c r="AA791" s="63"/>
    </row>
    <row r="792">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c r="AA792" s="63"/>
    </row>
    <row r="793">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c r="AA793" s="63"/>
    </row>
    <row r="794">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c r="AA794" s="63"/>
    </row>
    <row r="795">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c r="AA795" s="63"/>
    </row>
    <row r="796">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c r="AA796" s="63"/>
    </row>
    <row r="797">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c r="AA797" s="63"/>
    </row>
    <row r="798">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c r="AA798" s="63"/>
    </row>
    <row r="799">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c r="AA799" s="63"/>
    </row>
    <row r="800">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c r="AA800" s="63"/>
    </row>
    <row r="80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c r="AA801" s="63"/>
    </row>
    <row r="802">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c r="AA802" s="63"/>
    </row>
    <row r="803">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c r="AA803" s="63"/>
    </row>
    <row r="804">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c r="AA804" s="63"/>
    </row>
    <row r="805">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c r="AA805" s="63"/>
    </row>
    <row r="806">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c r="AA806" s="63"/>
    </row>
    <row r="807">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c r="AA807" s="63"/>
    </row>
    <row r="808">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c r="AA808" s="63"/>
    </row>
    <row r="809">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c r="AA809" s="63"/>
    </row>
    <row r="810">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c r="AA810" s="63"/>
    </row>
    <row r="81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c r="AA811" s="63"/>
    </row>
    <row r="812">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c r="AA812" s="63"/>
    </row>
    <row r="813">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c r="AA813" s="63"/>
    </row>
    <row r="814">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c r="AA814" s="63"/>
    </row>
    <row r="815">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c r="AA815" s="63"/>
    </row>
    <row r="816">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c r="AA816" s="63"/>
    </row>
    <row r="817">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c r="AA817" s="63"/>
    </row>
    <row r="818">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c r="AA818" s="63"/>
    </row>
    <row r="819">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c r="AA819" s="63"/>
    </row>
    <row r="820">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c r="AA820" s="63"/>
    </row>
    <row r="82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c r="AA821" s="63"/>
    </row>
    <row r="822">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c r="AA822" s="63"/>
    </row>
    <row r="823">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c r="AA823" s="63"/>
    </row>
    <row r="824">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c r="AA824" s="63"/>
    </row>
    <row r="825">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c r="AA825" s="63"/>
    </row>
    <row r="826">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c r="AA826" s="63"/>
    </row>
    <row r="827">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c r="AA827" s="63"/>
    </row>
    <row r="828">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c r="AA828" s="63"/>
    </row>
    <row r="829">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c r="AA829" s="63"/>
    </row>
    <row r="830">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c r="AA830" s="63"/>
    </row>
    <row r="83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c r="AA831" s="63"/>
    </row>
    <row r="832">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c r="AA832" s="63"/>
    </row>
    <row r="833">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c r="AA833" s="63"/>
    </row>
    <row r="834">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c r="AA834" s="63"/>
    </row>
    <row r="835">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c r="AA835" s="63"/>
    </row>
    <row r="836">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c r="AA836" s="63"/>
    </row>
    <row r="837">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c r="AA837" s="63"/>
    </row>
    <row r="838">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c r="AA838" s="63"/>
    </row>
    <row r="839">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c r="AA839" s="63"/>
    </row>
    <row r="840">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c r="AA840" s="63"/>
    </row>
    <row r="84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c r="AA841" s="63"/>
    </row>
    <row r="842">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c r="AA842" s="63"/>
    </row>
    <row r="843">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c r="AA843" s="63"/>
    </row>
    <row r="844">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c r="AA844" s="63"/>
    </row>
    <row r="845">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c r="AA845" s="63"/>
    </row>
    <row r="846">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c r="AA846" s="63"/>
    </row>
    <row r="847">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c r="AA847" s="63"/>
    </row>
    <row r="848">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c r="AA848" s="63"/>
    </row>
    <row r="849">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c r="AA849" s="63"/>
    </row>
    <row r="850">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c r="AA850" s="63"/>
    </row>
    <row r="85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c r="AA851" s="63"/>
    </row>
    <row r="852">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c r="AA852" s="63"/>
    </row>
    <row r="853">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c r="AA853" s="63"/>
    </row>
    <row r="854">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c r="AA854" s="63"/>
    </row>
    <row r="855">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c r="AA855" s="63"/>
    </row>
    <row r="856">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c r="AA856" s="63"/>
    </row>
    <row r="857">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c r="AA857" s="63"/>
    </row>
    <row r="858">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c r="AA858" s="63"/>
    </row>
    <row r="859">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c r="AA859" s="63"/>
    </row>
    <row r="860">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c r="AA860" s="63"/>
    </row>
    <row r="86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c r="AA861" s="63"/>
    </row>
    <row r="862">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c r="AA862" s="63"/>
    </row>
    <row r="863">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c r="AA863" s="63"/>
    </row>
    <row r="864">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c r="AA864" s="63"/>
    </row>
    <row r="865">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c r="AA865" s="63"/>
    </row>
    <row r="866">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c r="AA866" s="63"/>
    </row>
    <row r="867">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c r="AA867" s="63"/>
    </row>
    <row r="868">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c r="AA868" s="63"/>
    </row>
    <row r="869">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c r="AA869" s="63"/>
    </row>
    <row r="870">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c r="AA870" s="63"/>
    </row>
    <row r="87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c r="AA871" s="63"/>
    </row>
    <row r="872">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c r="AA872" s="63"/>
    </row>
    <row r="873">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c r="AA873" s="63"/>
    </row>
    <row r="874">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c r="AA874" s="63"/>
    </row>
    <row r="875">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c r="AA875" s="63"/>
    </row>
    <row r="876">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c r="AA876" s="63"/>
    </row>
    <row r="877">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c r="AA877" s="63"/>
    </row>
    <row r="878">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c r="AA878" s="63"/>
    </row>
    <row r="879">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c r="AA879" s="63"/>
    </row>
    <row r="880">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c r="AA880" s="63"/>
    </row>
    <row r="88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c r="AA881" s="63"/>
    </row>
    <row r="882">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c r="AA882" s="63"/>
    </row>
    <row r="883">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c r="AA883" s="63"/>
    </row>
    <row r="884">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c r="AA884" s="63"/>
    </row>
    <row r="885">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c r="AA885" s="63"/>
    </row>
    <row r="886">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c r="AA886" s="63"/>
    </row>
    <row r="887">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c r="AA887" s="63"/>
    </row>
    <row r="888">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c r="AA888" s="63"/>
    </row>
    <row r="889">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c r="AA889" s="63"/>
    </row>
    <row r="890">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c r="AA890" s="63"/>
    </row>
    <row r="89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c r="AA891" s="63"/>
    </row>
    <row r="892">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c r="AA892" s="63"/>
    </row>
    <row r="893">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c r="AA893" s="63"/>
    </row>
    <row r="894">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c r="AA894" s="63"/>
    </row>
    <row r="895">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c r="AA895" s="63"/>
    </row>
    <row r="896">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c r="AA896" s="63"/>
    </row>
    <row r="897">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c r="AA897" s="63"/>
    </row>
    <row r="898">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c r="AA898" s="63"/>
    </row>
    <row r="899">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c r="AA899" s="63"/>
    </row>
    <row r="900">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c r="AA900" s="63"/>
    </row>
    <row r="90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c r="AA901" s="63"/>
    </row>
    <row r="902">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c r="AA902" s="63"/>
    </row>
    <row r="903">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c r="AA903" s="63"/>
    </row>
    <row r="904">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c r="AA904" s="63"/>
    </row>
    <row r="905">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c r="AA905" s="63"/>
    </row>
    <row r="906">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c r="AA906" s="63"/>
    </row>
    <row r="907">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c r="AA907" s="63"/>
    </row>
    <row r="908">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c r="AA908" s="63"/>
    </row>
    <row r="909">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c r="AA909" s="63"/>
    </row>
    <row r="910">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c r="AA910" s="63"/>
    </row>
    <row r="91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c r="AA911" s="63"/>
    </row>
    <row r="912">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c r="AA912" s="63"/>
    </row>
    <row r="913">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c r="AA913" s="63"/>
    </row>
    <row r="914">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c r="AA914" s="63"/>
    </row>
    <row r="915">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c r="AA915" s="63"/>
    </row>
    <row r="916">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c r="AA916" s="63"/>
    </row>
    <row r="917">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c r="AA917" s="63"/>
    </row>
    <row r="918">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c r="AA918" s="63"/>
    </row>
    <row r="919">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c r="AA919" s="63"/>
    </row>
    <row r="920">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c r="AA920" s="63"/>
    </row>
    <row r="92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c r="AA921" s="63"/>
    </row>
    <row r="922">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c r="AA922" s="63"/>
    </row>
    <row r="923">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c r="AA923" s="63"/>
    </row>
    <row r="924">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c r="AA924" s="63"/>
    </row>
    <row r="925">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c r="AA925" s="63"/>
    </row>
    <row r="926">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c r="AA926" s="63"/>
    </row>
    <row r="927">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c r="AA927" s="63"/>
    </row>
    <row r="928">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c r="AA928" s="63"/>
    </row>
    <row r="929">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c r="AA929" s="63"/>
    </row>
    <row r="930">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c r="AA930" s="63"/>
    </row>
    <row r="93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c r="AA931" s="63"/>
    </row>
    <row r="932">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c r="AA932" s="63"/>
    </row>
    <row r="933">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c r="AA933" s="63"/>
    </row>
    <row r="934">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c r="AA934" s="63"/>
    </row>
    <row r="935">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c r="AA935" s="63"/>
    </row>
    <row r="936">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c r="AA936" s="63"/>
    </row>
    <row r="937">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c r="AA937" s="63"/>
    </row>
    <row r="938">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c r="AA938" s="63"/>
    </row>
    <row r="939">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c r="AA939" s="63"/>
    </row>
    <row r="940">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c r="AA940" s="63"/>
    </row>
    <row r="94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c r="AA941" s="63"/>
    </row>
    <row r="942">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c r="AA942" s="63"/>
    </row>
    <row r="943">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c r="AA943" s="63"/>
    </row>
    <row r="944">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c r="AA944" s="63"/>
    </row>
    <row r="945">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c r="AA945" s="63"/>
    </row>
    <row r="946">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c r="AA946" s="63"/>
    </row>
    <row r="947">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c r="AA947" s="63"/>
    </row>
    <row r="948">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c r="AA948" s="63"/>
    </row>
    <row r="949">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c r="AA949" s="63"/>
    </row>
    <row r="950">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c r="AA950" s="63"/>
    </row>
    <row r="95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c r="AA951" s="63"/>
    </row>
    <row r="952">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c r="AA952" s="63"/>
    </row>
    <row r="953">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c r="AA953" s="63"/>
    </row>
    <row r="954">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c r="AA954" s="63"/>
    </row>
    <row r="955">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c r="AA955" s="63"/>
    </row>
    <row r="956">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c r="AA956" s="63"/>
    </row>
    <row r="957">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c r="AA957" s="63"/>
    </row>
    <row r="958">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c r="AA958" s="63"/>
    </row>
    <row r="959">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c r="AA959" s="63"/>
    </row>
    <row r="960">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c r="AA960" s="63"/>
    </row>
    <row r="96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c r="AA961" s="63"/>
    </row>
    <row r="962">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c r="AA962" s="63"/>
    </row>
    <row r="963">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c r="AA963" s="63"/>
    </row>
    <row r="964">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c r="AA964" s="63"/>
    </row>
    <row r="965">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c r="AA965" s="63"/>
    </row>
    <row r="966">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c r="AA966" s="63"/>
    </row>
    <row r="967">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c r="AA967" s="63"/>
    </row>
    <row r="968">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c r="AA968" s="63"/>
    </row>
    <row r="969">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c r="AA969" s="63"/>
    </row>
    <row r="970">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c r="AA970" s="63"/>
    </row>
    <row r="97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c r="AA971" s="63"/>
    </row>
    <row r="972">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c r="AA972" s="63"/>
    </row>
    <row r="973">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c r="AA973" s="63"/>
    </row>
    <row r="974">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c r="AA974" s="63"/>
    </row>
    <row r="975">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c r="AA975" s="63"/>
    </row>
    <row r="976">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c r="AA976" s="63"/>
    </row>
    <row r="977">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c r="AA977" s="63"/>
    </row>
    <row r="978">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c r="AA978" s="63"/>
    </row>
    <row r="979">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c r="AA979" s="63"/>
    </row>
    <row r="980">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c r="AA980" s="63"/>
    </row>
    <row r="981">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c r="AA981" s="63"/>
    </row>
    <row r="982">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c r="AA982" s="63"/>
    </row>
    <row r="983">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c r="AA983" s="63"/>
    </row>
    <row r="984">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c r="AA984" s="63"/>
    </row>
    <row r="985">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c r="AA985" s="63"/>
    </row>
    <row r="986">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c r="AA986" s="63"/>
    </row>
    <row r="987">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c r="AA987" s="63"/>
    </row>
    <row r="988">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c r="AA988" s="63"/>
    </row>
    <row r="989">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c r="AA989" s="63"/>
    </row>
    <row r="990">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c r="AA990" s="63"/>
    </row>
    <row r="991">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c r="AA991" s="63"/>
    </row>
    <row r="992">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c r="AA992" s="63"/>
    </row>
    <row r="993">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c r="AA993" s="63"/>
    </row>
    <row r="994">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c r="AA994" s="63"/>
    </row>
    <row r="995">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c r="AA995" s="63"/>
    </row>
    <row r="996">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c r="AA996" s="63"/>
    </row>
  </sheetData>
  <mergeCells count="42">
    <mergeCell ref="K39:M39"/>
    <mergeCell ref="N39:P39"/>
    <mergeCell ref="C3:E3"/>
    <mergeCell ref="F3:H3"/>
    <mergeCell ref="I3:K3"/>
    <mergeCell ref="L3:N3"/>
    <mergeCell ref="O3:Q3"/>
    <mergeCell ref="R3:T3"/>
    <mergeCell ref="B39:D39"/>
    <mergeCell ref="Q39:S39"/>
    <mergeCell ref="E39:G39"/>
    <mergeCell ref="H39:J39"/>
    <mergeCell ref="F73:H73"/>
    <mergeCell ref="I73:K73"/>
    <mergeCell ref="L73:N73"/>
    <mergeCell ref="O73:Q73"/>
    <mergeCell ref="R73:T73"/>
    <mergeCell ref="C73:E73"/>
    <mergeCell ref="C109:E109"/>
    <mergeCell ref="F109:H109"/>
    <mergeCell ref="I109:K109"/>
    <mergeCell ref="L109:N109"/>
    <mergeCell ref="O109:Q109"/>
    <mergeCell ref="R109:T109"/>
    <mergeCell ref="F179:H179"/>
    <mergeCell ref="I179:K179"/>
    <mergeCell ref="C220:E220"/>
    <mergeCell ref="F220:H220"/>
    <mergeCell ref="I220:K220"/>
    <mergeCell ref="L220:N220"/>
    <mergeCell ref="O220:Q220"/>
    <mergeCell ref="R220:T220"/>
    <mergeCell ref="L179:N179"/>
    <mergeCell ref="O179:Q179"/>
    <mergeCell ref="C143:E143"/>
    <mergeCell ref="F143:H143"/>
    <mergeCell ref="I143:K143"/>
    <mergeCell ref="L143:N143"/>
    <mergeCell ref="O143:Q143"/>
    <mergeCell ref="R143:T143"/>
    <mergeCell ref="C179:E179"/>
    <mergeCell ref="R179:T179"/>
  </mergeCells>
  <conditionalFormatting sqref="C41:T70">
    <cfRule type="colorScale" priority="1">
      <colorScale>
        <cfvo type="min"/>
        <cfvo type="formula" val="1"/>
        <cfvo type="max"/>
        <color rgb="FFE67C73"/>
        <color rgb="FFFFFFFF"/>
        <color rgb="FF57BB8A"/>
      </colorScale>
    </cfRule>
  </conditionalFormatting>
  <conditionalFormatting sqref="C111:T140">
    <cfRule type="colorScale" priority="2">
      <colorScale>
        <cfvo type="min"/>
        <cfvo type="formula" val="1"/>
        <cfvo type="max"/>
        <color rgb="FFE67C73"/>
        <color rgb="FFFFFFFF"/>
        <color rgb="FF57BB8A"/>
      </colorScale>
    </cfRule>
  </conditionalFormatting>
  <conditionalFormatting sqref="C181:T210">
    <cfRule type="colorScale" priority="3">
      <colorScale>
        <cfvo type="min"/>
        <cfvo type="formula" val="1"/>
        <cfvo type="max"/>
        <color rgb="FFE67C73"/>
        <color rgb="FFFFFFFF"/>
        <color rgb="FF57BB8A"/>
      </colorScale>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8" t="s">
        <v>1818</v>
      </c>
      <c r="B1" s="109" t="s">
        <v>0</v>
      </c>
      <c r="C1" s="108" t="s">
        <v>2</v>
      </c>
      <c r="D1" s="109" t="s">
        <v>1353</v>
      </c>
      <c r="E1" s="108" t="s">
        <v>94</v>
      </c>
      <c r="F1" s="110" t="s">
        <v>1354</v>
      </c>
      <c r="G1" s="108" t="s">
        <v>1355</v>
      </c>
      <c r="H1" s="109" t="s">
        <v>1356</v>
      </c>
      <c r="I1" s="108" t="s">
        <v>1813</v>
      </c>
      <c r="J1" s="111">
        <v>0.625</v>
      </c>
      <c r="K1" s="108" t="s">
        <v>1359</v>
      </c>
      <c r="L1" s="109" t="s">
        <v>1819</v>
      </c>
      <c r="M1" s="108" t="s">
        <v>1361</v>
      </c>
      <c r="N1" s="109" t="s">
        <v>1362</v>
      </c>
      <c r="O1" s="108" t="s">
        <v>1820</v>
      </c>
      <c r="P1" s="109" t="s">
        <v>1821</v>
      </c>
      <c r="Q1" s="108" t="s">
        <v>1822</v>
      </c>
      <c r="R1" s="109" t="s">
        <v>1366</v>
      </c>
      <c r="S1" s="108" t="s">
        <v>1367</v>
      </c>
      <c r="T1" s="109" t="s">
        <v>1368</v>
      </c>
      <c r="U1" s="108" t="s">
        <v>1369</v>
      </c>
      <c r="V1" s="109" t="s">
        <v>1370</v>
      </c>
      <c r="W1" s="108" t="s">
        <v>79</v>
      </c>
      <c r="X1" s="112" t="s">
        <v>5</v>
      </c>
      <c r="Y1" s="103"/>
      <c r="Z1" s="103"/>
    </row>
    <row r="2">
      <c r="A2" s="113">
        <v>1.0</v>
      </c>
      <c r="B2" s="114" t="s">
        <v>240</v>
      </c>
      <c r="C2" s="115" t="s">
        <v>74</v>
      </c>
      <c r="D2" s="116">
        <v>10.0</v>
      </c>
      <c r="E2" s="117">
        <v>32.0</v>
      </c>
      <c r="F2" s="116">
        <v>39.3</v>
      </c>
      <c r="G2" s="117">
        <v>12.8</v>
      </c>
      <c r="H2" s="116">
        <v>24.7</v>
      </c>
      <c r="I2" s="117">
        <v>0.521</v>
      </c>
      <c r="J2" s="116">
        <v>1.7</v>
      </c>
      <c r="K2" s="117">
        <v>4.2</v>
      </c>
      <c r="L2" s="116">
        <v>0.405</v>
      </c>
      <c r="M2" s="117">
        <v>11.9</v>
      </c>
      <c r="N2" s="116">
        <v>13.5</v>
      </c>
      <c r="O2" s="117">
        <v>0.883</v>
      </c>
      <c r="P2" s="116">
        <v>2.3</v>
      </c>
      <c r="Q2" s="117">
        <v>7.7</v>
      </c>
      <c r="R2" s="116">
        <v>9.9</v>
      </c>
      <c r="S2" s="117">
        <v>4.6</v>
      </c>
      <c r="T2" s="116">
        <v>1.4</v>
      </c>
      <c r="U2" s="117">
        <v>1.0</v>
      </c>
      <c r="V2" s="116">
        <v>3.9</v>
      </c>
      <c r="W2" s="117">
        <v>3.2</v>
      </c>
      <c r="X2" s="103">
        <f t="shared" ref="X2:X478" si="1">F2/36</f>
        <v>1.091666667</v>
      </c>
      <c r="Y2" s="103"/>
      <c r="Z2" s="103"/>
    </row>
    <row r="3">
      <c r="A3" s="113">
        <v>2.0</v>
      </c>
      <c r="B3" s="114" t="s">
        <v>177</v>
      </c>
      <c r="C3" s="115" t="s">
        <v>88</v>
      </c>
      <c r="D3" s="116">
        <v>10.0</v>
      </c>
      <c r="E3" s="117">
        <v>35.9</v>
      </c>
      <c r="F3" s="116">
        <v>32.2</v>
      </c>
      <c r="G3" s="117">
        <v>12.1</v>
      </c>
      <c r="H3" s="116">
        <v>25.7</v>
      </c>
      <c r="I3" s="117">
        <v>0.473</v>
      </c>
      <c r="J3" s="116">
        <v>2.5</v>
      </c>
      <c r="K3" s="117">
        <v>7.0</v>
      </c>
      <c r="L3" s="116">
        <v>0.357</v>
      </c>
      <c r="M3" s="117">
        <v>5.4</v>
      </c>
      <c r="N3" s="116">
        <v>6.5</v>
      </c>
      <c r="O3" s="117">
        <v>0.831</v>
      </c>
      <c r="P3" s="116">
        <v>0.5</v>
      </c>
      <c r="Q3" s="117">
        <v>2.9</v>
      </c>
      <c r="R3" s="116">
        <v>3.4</v>
      </c>
      <c r="S3" s="117">
        <v>8.3</v>
      </c>
      <c r="T3" s="116">
        <v>0.8</v>
      </c>
      <c r="U3" s="117">
        <v>0.0</v>
      </c>
      <c r="V3" s="116">
        <v>1.9</v>
      </c>
      <c r="W3" s="117">
        <v>1.9</v>
      </c>
      <c r="X3" s="103">
        <f t="shared" si="1"/>
        <v>0.8944444444</v>
      </c>
      <c r="Y3" s="103"/>
      <c r="Z3" s="103"/>
    </row>
    <row r="4">
      <c r="A4" s="113">
        <v>3.0</v>
      </c>
      <c r="B4" s="114" t="s">
        <v>228</v>
      </c>
      <c r="C4" s="115" t="s">
        <v>103</v>
      </c>
      <c r="D4" s="116">
        <v>10.0</v>
      </c>
      <c r="E4" s="117">
        <v>38.6</v>
      </c>
      <c r="F4" s="116">
        <v>29.0</v>
      </c>
      <c r="G4" s="117">
        <v>9.7</v>
      </c>
      <c r="H4" s="116">
        <v>21.6</v>
      </c>
      <c r="I4" s="117">
        <v>0.45</v>
      </c>
      <c r="J4" s="116">
        <v>4.2</v>
      </c>
      <c r="K4" s="117">
        <v>10.5</v>
      </c>
      <c r="L4" s="116">
        <v>0.402</v>
      </c>
      <c r="M4" s="117">
        <v>5.4</v>
      </c>
      <c r="N4" s="116">
        <v>7.0</v>
      </c>
      <c r="O4" s="117">
        <v>0.773</v>
      </c>
      <c r="P4" s="116">
        <v>1.0</v>
      </c>
      <c r="Q4" s="117">
        <v>8.9</v>
      </c>
      <c r="R4" s="116">
        <v>9.9</v>
      </c>
      <c r="S4" s="117">
        <v>9.0</v>
      </c>
      <c r="T4" s="116">
        <v>1.5</v>
      </c>
      <c r="U4" s="117">
        <v>0.4</v>
      </c>
      <c r="V4" s="116">
        <v>4.2</v>
      </c>
      <c r="W4" s="117">
        <v>2.2</v>
      </c>
      <c r="X4" s="103">
        <f t="shared" si="1"/>
        <v>0.8055555556</v>
      </c>
      <c r="Y4" s="103"/>
      <c r="Z4" s="103"/>
    </row>
    <row r="5">
      <c r="A5" s="113">
        <v>4.0</v>
      </c>
      <c r="B5" s="114" t="s">
        <v>436</v>
      </c>
      <c r="C5" s="115" t="s">
        <v>96</v>
      </c>
      <c r="D5" s="116">
        <v>10.0</v>
      </c>
      <c r="E5" s="117">
        <v>36.9</v>
      </c>
      <c r="F5" s="116">
        <v>29.0</v>
      </c>
      <c r="G5" s="117">
        <v>11.4</v>
      </c>
      <c r="H5" s="116">
        <v>19.4</v>
      </c>
      <c r="I5" s="117">
        <v>0.588</v>
      </c>
      <c r="J5" s="116">
        <v>0.1</v>
      </c>
      <c r="K5" s="117">
        <v>1.3</v>
      </c>
      <c r="L5" s="116">
        <v>0.077</v>
      </c>
      <c r="M5" s="117">
        <v>6.1</v>
      </c>
      <c r="N5" s="116">
        <v>9.6</v>
      </c>
      <c r="O5" s="117">
        <v>0.633</v>
      </c>
      <c r="P5" s="116">
        <v>3.7</v>
      </c>
      <c r="Q5" s="117">
        <v>10.0</v>
      </c>
      <c r="R5" s="116">
        <v>13.7</v>
      </c>
      <c r="S5" s="117">
        <v>6.7</v>
      </c>
      <c r="T5" s="116">
        <v>0.9</v>
      </c>
      <c r="U5" s="117">
        <v>1.4</v>
      </c>
      <c r="V5" s="116">
        <v>3.6</v>
      </c>
      <c r="W5" s="117">
        <v>3.0</v>
      </c>
      <c r="X5" s="103">
        <f t="shared" si="1"/>
        <v>0.8055555556</v>
      </c>
      <c r="Y5" s="103"/>
      <c r="Z5" s="103"/>
    </row>
    <row r="6">
      <c r="A6" s="113">
        <v>5.0</v>
      </c>
      <c r="B6" s="114" t="s">
        <v>502</v>
      </c>
      <c r="C6" s="115" t="s">
        <v>73</v>
      </c>
      <c r="D6" s="116">
        <v>10.0</v>
      </c>
      <c r="E6" s="117">
        <v>3.0</v>
      </c>
      <c r="F6" s="116">
        <v>28.5</v>
      </c>
      <c r="G6" s="117">
        <v>9.5</v>
      </c>
      <c r="H6" s="116">
        <v>16.6</v>
      </c>
      <c r="I6" s="117">
        <v>0.571</v>
      </c>
      <c r="J6" s="116">
        <v>7.1</v>
      </c>
      <c r="K6" s="117">
        <v>13.1</v>
      </c>
      <c r="L6" s="116">
        <v>0.545</v>
      </c>
      <c r="M6" s="117">
        <v>2.4</v>
      </c>
      <c r="N6" s="116">
        <v>4.7</v>
      </c>
      <c r="O6" s="117">
        <v>0.5</v>
      </c>
      <c r="P6" s="116">
        <v>0.0</v>
      </c>
      <c r="Q6" s="117">
        <v>4.7</v>
      </c>
      <c r="R6" s="116">
        <v>4.7</v>
      </c>
      <c r="S6" s="117">
        <v>1.2</v>
      </c>
      <c r="T6" s="116">
        <v>0.0</v>
      </c>
      <c r="U6" s="117">
        <v>1.2</v>
      </c>
      <c r="V6" s="116">
        <v>0.0</v>
      </c>
      <c r="W6" s="117">
        <v>3.6</v>
      </c>
      <c r="X6" s="103">
        <f t="shared" si="1"/>
        <v>0.7916666667</v>
      </c>
      <c r="Y6" s="103"/>
      <c r="Z6" s="103"/>
    </row>
    <row r="7">
      <c r="A7" s="113">
        <v>6.0</v>
      </c>
      <c r="B7" s="114" t="s">
        <v>156</v>
      </c>
      <c r="C7" s="115" t="s">
        <v>115</v>
      </c>
      <c r="D7" s="116">
        <v>10.0</v>
      </c>
      <c r="E7" s="117">
        <v>35.1</v>
      </c>
      <c r="F7" s="116">
        <v>28.4</v>
      </c>
      <c r="G7" s="117">
        <v>10.1</v>
      </c>
      <c r="H7" s="116">
        <v>19.4</v>
      </c>
      <c r="I7" s="117">
        <v>0.519</v>
      </c>
      <c r="J7" s="116">
        <v>3.0</v>
      </c>
      <c r="K7" s="117">
        <v>7.6</v>
      </c>
      <c r="L7" s="116">
        <v>0.392</v>
      </c>
      <c r="M7" s="117">
        <v>5.3</v>
      </c>
      <c r="N7" s="116">
        <v>6.0</v>
      </c>
      <c r="O7" s="117">
        <v>0.897</v>
      </c>
      <c r="P7" s="116">
        <v>1.1</v>
      </c>
      <c r="Q7" s="117">
        <v>3.4</v>
      </c>
      <c r="R7" s="116">
        <v>4.5</v>
      </c>
      <c r="S7" s="117">
        <v>7.9</v>
      </c>
      <c r="T7" s="116">
        <v>0.8</v>
      </c>
      <c r="U7" s="117">
        <v>0.4</v>
      </c>
      <c r="V7" s="116">
        <v>3.5</v>
      </c>
      <c r="W7" s="117">
        <v>3.5</v>
      </c>
      <c r="X7" s="103">
        <f t="shared" si="1"/>
        <v>0.7888888889</v>
      </c>
      <c r="Y7" s="103"/>
      <c r="Z7" s="103"/>
    </row>
    <row r="8">
      <c r="A8" s="113">
        <v>7.0</v>
      </c>
      <c r="B8" s="114" t="s">
        <v>342</v>
      </c>
      <c r="C8" s="115" t="s">
        <v>99</v>
      </c>
      <c r="D8" s="116">
        <v>10.0</v>
      </c>
      <c r="E8" s="117">
        <v>36.8</v>
      </c>
      <c r="F8" s="116">
        <v>28.1</v>
      </c>
      <c r="G8" s="117">
        <v>11.0</v>
      </c>
      <c r="H8" s="116">
        <v>20.2</v>
      </c>
      <c r="I8" s="117">
        <v>0.544</v>
      </c>
      <c r="J8" s="116">
        <v>1.2</v>
      </c>
      <c r="K8" s="117">
        <v>3.5</v>
      </c>
      <c r="L8" s="116">
        <v>0.333</v>
      </c>
      <c r="M8" s="117">
        <v>5.0</v>
      </c>
      <c r="N8" s="116">
        <v>6.3</v>
      </c>
      <c r="O8" s="117">
        <v>0.797</v>
      </c>
      <c r="P8" s="116">
        <v>2.2</v>
      </c>
      <c r="Q8" s="117">
        <v>11.2</v>
      </c>
      <c r="R8" s="116">
        <v>13.3</v>
      </c>
      <c r="S8" s="117">
        <v>8.4</v>
      </c>
      <c r="T8" s="116">
        <v>1.4</v>
      </c>
      <c r="U8" s="117">
        <v>0.5</v>
      </c>
      <c r="V8" s="116">
        <v>3.1</v>
      </c>
      <c r="W8" s="117">
        <v>2.0</v>
      </c>
      <c r="X8" s="103">
        <f t="shared" si="1"/>
        <v>0.7805555556</v>
      </c>
      <c r="Y8" s="103"/>
      <c r="Z8" s="103"/>
    </row>
    <row r="9">
      <c r="A9" s="113">
        <v>8.0</v>
      </c>
      <c r="B9" s="114" t="s">
        <v>214</v>
      </c>
      <c r="C9" s="115" t="s">
        <v>102</v>
      </c>
      <c r="D9" s="116">
        <v>10.0</v>
      </c>
      <c r="E9" s="117">
        <v>31.3</v>
      </c>
      <c r="F9" s="116">
        <v>27.7</v>
      </c>
      <c r="G9" s="117">
        <v>10.6</v>
      </c>
      <c r="H9" s="116">
        <v>24.4</v>
      </c>
      <c r="I9" s="117">
        <v>0.434</v>
      </c>
      <c r="J9" s="116">
        <v>2.0</v>
      </c>
      <c r="K9" s="117">
        <v>6.3</v>
      </c>
      <c r="L9" s="116">
        <v>0.309</v>
      </c>
      <c r="M9" s="117">
        <v>4.6</v>
      </c>
      <c r="N9" s="116">
        <v>5.1</v>
      </c>
      <c r="O9" s="117">
        <v>0.909</v>
      </c>
      <c r="P9" s="116">
        <v>1.0</v>
      </c>
      <c r="Q9" s="117">
        <v>5.1</v>
      </c>
      <c r="R9" s="116">
        <v>6.1</v>
      </c>
      <c r="S9" s="117">
        <v>8.6</v>
      </c>
      <c r="T9" s="116">
        <v>1.3</v>
      </c>
      <c r="U9" s="117">
        <v>0.2</v>
      </c>
      <c r="V9" s="116">
        <v>3.6</v>
      </c>
      <c r="W9" s="117">
        <v>2.1</v>
      </c>
      <c r="X9" s="103">
        <f t="shared" si="1"/>
        <v>0.7694444444</v>
      </c>
      <c r="Y9" s="103"/>
      <c r="Z9" s="103"/>
    </row>
    <row r="10">
      <c r="A10" s="113">
        <v>9.0</v>
      </c>
      <c r="B10" s="114" t="s">
        <v>559</v>
      </c>
      <c r="C10" s="115" t="s">
        <v>81</v>
      </c>
      <c r="D10" s="116">
        <v>10.0</v>
      </c>
      <c r="E10" s="117">
        <v>35.2</v>
      </c>
      <c r="F10" s="116">
        <v>27.6</v>
      </c>
      <c r="G10" s="117">
        <v>9.0</v>
      </c>
      <c r="H10" s="116">
        <v>19.2</v>
      </c>
      <c r="I10" s="117">
        <v>0.468</v>
      </c>
      <c r="J10" s="116">
        <v>3.1</v>
      </c>
      <c r="K10" s="117">
        <v>7.7</v>
      </c>
      <c r="L10" s="116">
        <v>0.4</v>
      </c>
      <c r="M10" s="117">
        <v>6.5</v>
      </c>
      <c r="N10" s="116">
        <v>7.7</v>
      </c>
      <c r="O10" s="117">
        <v>0.853</v>
      </c>
      <c r="P10" s="116">
        <v>1.1</v>
      </c>
      <c r="Q10" s="117">
        <v>6.4</v>
      </c>
      <c r="R10" s="116">
        <v>7.6</v>
      </c>
      <c r="S10" s="117">
        <v>4.9</v>
      </c>
      <c r="T10" s="116">
        <v>1.2</v>
      </c>
      <c r="U10" s="117">
        <v>0.6</v>
      </c>
      <c r="V10" s="116">
        <v>2.8</v>
      </c>
      <c r="W10" s="117">
        <v>1.6</v>
      </c>
      <c r="X10" s="103">
        <f t="shared" si="1"/>
        <v>0.7666666667</v>
      </c>
      <c r="Y10" s="103"/>
      <c r="Z10" s="103"/>
    </row>
    <row r="11">
      <c r="A11" s="113">
        <v>10.0</v>
      </c>
      <c r="B11" s="114" t="s">
        <v>604</v>
      </c>
      <c r="C11" s="115" t="s">
        <v>84</v>
      </c>
      <c r="D11" s="116">
        <v>10.0</v>
      </c>
      <c r="E11" s="117">
        <v>30.5</v>
      </c>
      <c r="F11" s="116">
        <v>27.5</v>
      </c>
      <c r="G11" s="117">
        <v>11.0</v>
      </c>
      <c r="H11" s="116">
        <v>20.2</v>
      </c>
      <c r="I11" s="117">
        <v>0.544</v>
      </c>
      <c r="J11" s="116">
        <v>0.9</v>
      </c>
      <c r="K11" s="117">
        <v>2.4</v>
      </c>
      <c r="L11" s="116">
        <v>0.4</v>
      </c>
      <c r="M11" s="117">
        <v>4.6</v>
      </c>
      <c r="N11" s="116">
        <v>6.7</v>
      </c>
      <c r="O11" s="117">
        <v>0.684</v>
      </c>
      <c r="P11" s="116">
        <v>2.4</v>
      </c>
      <c r="Q11" s="117">
        <v>7.9</v>
      </c>
      <c r="R11" s="116">
        <v>10.3</v>
      </c>
      <c r="S11" s="117">
        <v>3.9</v>
      </c>
      <c r="T11" s="116">
        <v>0.6</v>
      </c>
      <c r="U11" s="117">
        <v>0.2</v>
      </c>
      <c r="V11" s="116">
        <v>1.5</v>
      </c>
      <c r="W11" s="117">
        <v>2.5</v>
      </c>
      <c r="X11" s="103">
        <f t="shared" si="1"/>
        <v>0.7638888889</v>
      </c>
      <c r="Y11" s="103"/>
      <c r="Z11" s="103"/>
    </row>
    <row r="12">
      <c r="A12" s="113">
        <v>11.0</v>
      </c>
      <c r="B12" s="114" t="s">
        <v>183</v>
      </c>
      <c r="C12" s="115" t="s">
        <v>80</v>
      </c>
      <c r="D12" s="116">
        <v>10.0</v>
      </c>
      <c r="E12" s="117">
        <v>30.6</v>
      </c>
      <c r="F12" s="116">
        <v>27.4</v>
      </c>
      <c r="G12" s="117">
        <v>9.6</v>
      </c>
      <c r="H12" s="116">
        <v>22.2</v>
      </c>
      <c r="I12" s="117">
        <v>0.434</v>
      </c>
      <c r="J12" s="116">
        <v>3.5</v>
      </c>
      <c r="K12" s="117">
        <v>10.9</v>
      </c>
      <c r="L12" s="116">
        <v>0.323</v>
      </c>
      <c r="M12" s="117">
        <v>4.6</v>
      </c>
      <c r="N12" s="116">
        <v>5.3</v>
      </c>
      <c r="O12" s="117">
        <v>0.867</v>
      </c>
      <c r="P12" s="116">
        <v>1.2</v>
      </c>
      <c r="Q12" s="117">
        <v>4.6</v>
      </c>
      <c r="R12" s="116">
        <v>5.8</v>
      </c>
      <c r="S12" s="117">
        <v>8.9</v>
      </c>
      <c r="T12" s="116">
        <v>2.6</v>
      </c>
      <c r="U12" s="117">
        <v>0.1</v>
      </c>
      <c r="V12" s="116">
        <v>4.0</v>
      </c>
      <c r="W12" s="117">
        <v>4.0</v>
      </c>
      <c r="X12" s="103">
        <f t="shared" si="1"/>
        <v>0.7611111111</v>
      </c>
      <c r="Y12" s="103"/>
      <c r="Z12" s="103"/>
    </row>
    <row r="13">
      <c r="A13" s="113">
        <v>12.0</v>
      </c>
      <c r="B13" s="114" t="s">
        <v>596</v>
      </c>
      <c r="C13" s="115" t="s">
        <v>100</v>
      </c>
      <c r="D13" s="116">
        <v>10.0</v>
      </c>
      <c r="E13" s="117">
        <v>33.3</v>
      </c>
      <c r="F13" s="116">
        <v>27.3</v>
      </c>
      <c r="G13" s="117">
        <v>9.5</v>
      </c>
      <c r="H13" s="116">
        <v>20.5</v>
      </c>
      <c r="I13" s="117">
        <v>0.463</v>
      </c>
      <c r="J13" s="116">
        <v>2.5</v>
      </c>
      <c r="K13" s="117">
        <v>8.1</v>
      </c>
      <c r="L13" s="116">
        <v>0.307</v>
      </c>
      <c r="M13" s="117">
        <v>5.8</v>
      </c>
      <c r="N13" s="116">
        <v>7.7</v>
      </c>
      <c r="O13" s="117">
        <v>0.761</v>
      </c>
      <c r="P13" s="116">
        <v>3.3</v>
      </c>
      <c r="Q13" s="117">
        <v>10.6</v>
      </c>
      <c r="R13" s="116">
        <v>13.9</v>
      </c>
      <c r="S13" s="117">
        <v>6.5</v>
      </c>
      <c r="T13" s="116">
        <v>1.2</v>
      </c>
      <c r="U13" s="117">
        <v>4.9</v>
      </c>
      <c r="V13" s="116">
        <v>5.3</v>
      </c>
      <c r="W13" s="117">
        <v>2.2</v>
      </c>
      <c r="X13" s="103">
        <f t="shared" si="1"/>
        <v>0.7583333333</v>
      </c>
      <c r="Y13" s="103"/>
      <c r="Z13" s="103"/>
    </row>
    <row r="14">
      <c r="A14" s="113">
        <v>13.0</v>
      </c>
      <c r="B14" s="114" t="s">
        <v>258</v>
      </c>
      <c r="C14" s="115" t="s">
        <v>94</v>
      </c>
      <c r="D14" s="116">
        <v>10.0</v>
      </c>
      <c r="E14" s="117">
        <v>7.5</v>
      </c>
      <c r="F14" s="116">
        <v>27.3</v>
      </c>
      <c r="G14" s="117">
        <v>10.5</v>
      </c>
      <c r="H14" s="116">
        <v>22.5</v>
      </c>
      <c r="I14" s="117">
        <v>0.468</v>
      </c>
      <c r="J14" s="116">
        <v>2.9</v>
      </c>
      <c r="K14" s="117">
        <v>11.0</v>
      </c>
      <c r="L14" s="116">
        <v>0.261</v>
      </c>
      <c r="M14" s="117">
        <v>3.3</v>
      </c>
      <c r="N14" s="116">
        <v>4.8</v>
      </c>
      <c r="O14" s="117">
        <v>0.7</v>
      </c>
      <c r="P14" s="116">
        <v>4.8</v>
      </c>
      <c r="Q14" s="117">
        <v>3.3</v>
      </c>
      <c r="R14" s="116">
        <v>8.1</v>
      </c>
      <c r="S14" s="117">
        <v>1.0</v>
      </c>
      <c r="T14" s="116">
        <v>1.4</v>
      </c>
      <c r="U14" s="117">
        <v>0.5</v>
      </c>
      <c r="V14" s="116">
        <v>1.9</v>
      </c>
      <c r="W14" s="117">
        <v>5.7</v>
      </c>
      <c r="X14" s="103">
        <f t="shared" si="1"/>
        <v>0.7583333333</v>
      </c>
      <c r="Y14" s="103"/>
      <c r="Z14" s="103"/>
    </row>
    <row r="15">
      <c r="A15" s="113">
        <v>14.0</v>
      </c>
      <c r="B15" s="114" t="s">
        <v>170</v>
      </c>
      <c r="C15" s="115" t="s">
        <v>81</v>
      </c>
      <c r="D15" s="116">
        <v>10.0</v>
      </c>
      <c r="E15" s="117">
        <v>34.0</v>
      </c>
      <c r="F15" s="116">
        <v>27.2</v>
      </c>
      <c r="G15" s="117">
        <v>10.7</v>
      </c>
      <c r="H15" s="116">
        <v>20.9</v>
      </c>
      <c r="I15" s="117">
        <v>0.51</v>
      </c>
      <c r="J15" s="116">
        <v>2.6</v>
      </c>
      <c r="K15" s="117">
        <v>6.7</v>
      </c>
      <c r="L15" s="116">
        <v>0.397</v>
      </c>
      <c r="M15" s="117">
        <v>3.2</v>
      </c>
      <c r="N15" s="116">
        <v>4.5</v>
      </c>
      <c r="O15" s="117">
        <v>0.698</v>
      </c>
      <c r="P15" s="116">
        <v>1.3</v>
      </c>
      <c r="Q15" s="117">
        <v>4.3</v>
      </c>
      <c r="R15" s="116">
        <v>5.6</v>
      </c>
      <c r="S15" s="117">
        <v>3.2</v>
      </c>
      <c r="T15" s="116">
        <v>1.7</v>
      </c>
      <c r="U15" s="117">
        <v>0.6</v>
      </c>
      <c r="V15" s="116">
        <v>2.3</v>
      </c>
      <c r="W15" s="117">
        <v>2.6</v>
      </c>
      <c r="X15" s="103">
        <f t="shared" si="1"/>
        <v>0.7555555556</v>
      </c>
      <c r="Y15" s="103"/>
      <c r="Z15" s="103"/>
    </row>
    <row r="16">
      <c r="A16" s="113">
        <v>15.0</v>
      </c>
      <c r="B16" s="114" t="s">
        <v>393</v>
      </c>
      <c r="C16" s="115" t="s">
        <v>90</v>
      </c>
      <c r="D16" s="116">
        <v>10.0</v>
      </c>
      <c r="E16" s="117">
        <v>35.0</v>
      </c>
      <c r="F16" s="116">
        <v>27.0</v>
      </c>
      <c r="G16" s="117">
        <v>9.9</v>
      </c>
      <c r="H16" s="116">
        <v>16.7</v>
      </c>
      <c r="I16" s="117">
        <v>0.593</v>
      </c>
      <c r="J16" s="116">
        <v>2.0</v>
      </c>
      <c r="K16" s="117">
        <v>3.9</v>
      </c>
      <c r="L16" s="116">
        <v>0.5</v>
      </c>
      <c r="M16" s="117">
        <v>5.2</v>
      </c>
      <c r="N16" s="116">
        <v>6.8</v>
      </c>
      <c r="O16" s="117">
        <v>0.773</v>
      </c>
      <c r="P16" s="116">
        <v>0.8</v>
      </c>
      <c r="Q16" s="117">
        <v>6.9</v>
      </c>
      <c r="R16" s="116">
        <v>7.7</v>
      </c>
      <c r="S16" s="117">
        <v>9.3</v>
      </c>
      <c r="T16" s="116">
        <v>0.7</v>
      </c>
      <c r="U16" s="117">
        <v>0.4</v>
      </c>
      <c r="V16" s="116">
        <v>4.1</v>
      </c>
      <c r="W16" s="117">
        <v>0.8</v>
      </c>
      <c r="X16" s="103">
        <f t="shared" si="1"/>
        <v>0.75</v>
      </c>
      <c r="Y16" s="103"/>
      <c r="Z16" s="103"/>
    </row>
    <row r="17">
      <c r="A17" s="113">
        <v>16.0</v>
      </c>
      <c r="B17" s="114" t="s">
        <v>370</v>
      </c>
      <c r="C17" s="115" t="s">
        <v>113</v>
      </c>
      <c r="D17" s="116">
        <v>10.0</v>
      </c>
      <c r="E17" s="117">
        <v>33.4</v>
      </c>
      <c r="F17" s="116">
        <v>26.8</v>
      </c>
      <c r="G17" s="117">
        <v>9.0</v>
      </c>
      <c r="H17" s="116">
        <v>17.9</v>
      </c>
      <c r="I17" s="117">
        <v>0.506</v>
      </c>
      <c r="J17" s="116">
        <v>3.6</v>
      </c>
      <c r="K17" s="117">
        <v>7.5</v>
      </c>
      <c r="L17" s="116">
        <v>0.471</v>
      </c>
      <c r="M17" s="117">
        <v>5.2</v>
      </c>
      <c r="N17" s="116">
        <v>5.4</v>
      </c>
      <c r="O17" s="117">
        <v>0.96</v>
      </c>
      <c r="P17" s="116">
        <v>0.6</v>
      </c>
      <c r="Q17" s="117">
        <v>4.7</v>
      </c>
      <c r="R17" s="116">
        <v>5.4</v>
      </c>
      <c r="S17" s="117">
        <v>3.1</v>
      </c>
      <c r="T17" s="116">
        <v>1.4</v>
      </c>
      <c r="U17" s="117">
        <v>0.6</v>
      </c>
      <c r="V17" s="116">
        <v>2.2</v>
      </c>
      <c r="W17" s="117">
        <v>2.8</v>
      </c>
      <c r="X17" s="103">
        <f t="shared" si="1"/>
        <v>0.7444444444</v>
      </c>
      <c r="Y17" s="103"/>
      <c r="Z17" s="103"/>
    </row>
    <row r="18">
      <c r="A18" s="113">
        <v>17.0</v>
      </c>
      <c r="B18" s="114" t="s">
        <v>252</v>
      </c>
      <c r="C18" s="115" t="s">
        <v>103</v>
      </c>
      <c r="D18" s="116">
        <v>10.0</v>
      </c>
      <c r="E18" s="117">
        <v>37.6</v>
      </c>
      <c r="F18" s="116">
        <v>26.4</v>
      </c>
      <c r="G18" s="117">
        <v>9.9</v>
      </c>
      <c r="H18" s="116">
        <v>19.0</v>
      </c>
      <c r="I18" s="117">
        <v>0.523</v>
      </c>
      <c r="J18" s="116">
        <v>2.8</v>
      </c>
      <c r="K18" s="117">
        <v>7.2</v>
      </c>
      <c r="L18" s="116">
        <v>0.387</v>
      </c>
      <c r="M18" s="117">
        <v>3.7</v>
      </c>
      <c r="N18" s="116">
        <v>4.1</v>
      </c>
      <c r="O18" s="117">
        <v>0.907</v>
      </c>
      <c r="P18" s="116">
        <v>0.6</v>
      </c>
      <c r="Q18" s="117">
        <v>3.7</v>
      </c>
      <c r="R18" s="116">
        <v>4.3</v>
      </c>
      <c r="S18" s="117">
        <v>4.2</v>
      </c>
      <c r="T18" s="116">
        <v>1.2</v>
      </c>
      <c r="U18" s="117">
        <v>0.3</v>
      </c>
      <c r="V18" s="116">
        <v>2.2</v>
      </c>
      <c r="W18" s="117">
        <v>2.1</v>
      </c>
      <c r="X18" s="103">
        <f t="shared" si="1"/>
        <v>0.7333333333</v>
      </c>
      <c r="Y18" s="103"/>
      <c r="Z18" s="103"/>
    </row>
    <row r="19">
      <c r="A19" s="113">
        <v>18.0</v>
      </c>
      <c r="B19" s="114" t="s">
        <v>263</v>
      </c>
      <c r="C19" s="115" t="s">
        <v>97</v>
      </c>
      <c r="D19" s="116">
        <v>10.0</v>
      </c>
      <c r="E19" s="117">
        <v>34.2</v>
      </c>
      <c r="F19" s="116">
        <v>26.3</v>
      </c>
      <c r="G19" s="117">
        <v>9.7</v>
      </c>
      <c r="H19" s="116">
        <v>19.8</v>
      </c>
      <c r="I19" s="117">
        <v>0.489</v>
      </c>
      <c r="J19" s="116">
        <v>1.6</v>
      </c>
      <c r="K19" s="117">
        <v>5.1</v>
      </c>
      <c r="L19" s="116">
        <v>0.313</v>
      </c>
      <c r="M19" s="117">
        <v>5.4</v>
      </c>
      <c r="N19" s="116">
        <v>6.8</v>
      </c>
      <c r="O19" s="117">
        <v>0.785</v>
      </c>
      <c r="P19" s="116">
        <v>0.9</v>
      </c>
      <c r="Q19" s="117">
        <v>4.6</v>
      </c>
      <c r="R19" s="116">
        <v>5.6</v>
      </c>
      <c r="S19" s="117">
        <v>5.6</v>
      </c>
      <c r="T19" s="116">
        <v>1.9</v>
      </c>
      <c r="U19" s="117">
        <v>0.6</v>
      </c>
      <c r="V19" s="116">
        <v>2.4</v>
      </c>
      <c r="W19" s="117">
        <v>2.5</v>
      </c>
      <c r="X19" s="103">
        <f t="shared" si="1"/>
        <v>0.7305555556</v>
      </c>
      <c r="Y19" s="103"/>
      <c r="Z19" s="103"/>
    </row>
    <row r="20">
      <c r="A20" s="113">
        <v>19.0</v>
      </c>
      <c r="B20" s="114" t="s">
        <v>297</v>
      </c>
      <c r="C20" s="115" t="s">
        <v>107</v>
      </c>
      <c r="D20" s="116">
        <v>10.0</v>
      </c>
      <c r="E20" s="117">
        <v>31.7</v>
      </c>
      <c r="F20" s="116">
        <v>26.1</v>
      </c>
      <c r="G20" s="117">
        <v>9.1</v>
      </c>
      <c r="H20" s="116">
        <v>20.8</v>
      </c>
      <c r="I20" s="117">
        <v>0.437</v>
      </c>
      <c r="J20" s="116">
        <v>4.8</v>
      </c>
      <c r="K20" s="117">
        <v>11.9</v>
      </c>
      <c r="L20" s="116">
        <v>0.4</v>
      </c>
      <c r="M20" s="117">
        <v>3.2</v>
      </c>
      <c r="N20" s="116">
        <v>3.3</v>
      </c>
      <c r="O20" s="117">
        <v>0.966</v>
      </c>
      <c r="P20" s="116">
        <v>0.7</v>
      </c>
      <c r="Q20" s="117">
        <v>4.3</v>
      </c>
      <c r="R20" s="116">
        <v>5.0</v>
      </c>
      <c r="S20" s="117">
        <v>6.5</v>
      </c>
      <c r="T20" s="116">
        <v>0.3</v>
      </c>
      <c r="U20" s="117">
        <v>0.3</v>
      </c>
      <c r="V20" s="116">
        <v>2.4</v>
      </c>
      <c r="W20" s="117">
        <v>1.4</v>
      </c>
      <c r="X20" s="103">
        <f t="shared" si="1"/>
        <v>0.725</v>
      </c>
      <c r="Y20" s="103"/>
      <c r="Z20" s="103"/>
    </row>
    <row r="21">
      <c r="A21" s="113">
        <v>20.0</v>
      </c>
      <c r="B21" s="114" t="s">
        <v>624</v>
      </c>
      <c r="C21" s="115" t="s">
        <v>106</v>
      </c>
      <c r="D21" s="116">
        <v>10.0</v>
      </c>
      <c r="E21" s="117">
        <v>34.1</v>
      </c>
      <c r="F21" s="116">
        <v>25.8</v>
      </c>
      <c r="G21" s="117">
        <v>9.5</v>
      </c>
      <c r="H21" s="116">
        <v>16.7</v>
      </c>
      <c r="I21" s="117">
        <v>0.57</v>
      </c>
      <c r="J21" s="116">
        <v>0.0</v>
      </c>
      <c r="K21" s="117">
        <v>0.0</v>
      </c>
      <c r="L21" s="116">
        <v>0.0</v>
      </c>
      <c r="M21" s="117">
        <v>6.8</v>
      </c>
      <c r="N21" s="116">
        <v>9.6</v>
      </c>
      <c r="O21" s="117">
        <v>0.703</v>
      </c>
      <c r="P21" s="116">
        <v>1.6</v>
      </c>
      <c r="Q21" s="117">
        <v>4.7</v>
      </c>
      <c r="R21" s="116">
        <v>6.2</v>
      </c>
      <c r="S21" s="117">
        <v>5.2</v>
      </c>
      <c r="T21" s="116">
        <v>1.4</v>
      </c>
      <c r="U21" s="117">
        <v>1.0</v>
      </c>
      <c r="V21" s="116">
        <v>4.2</v>
      </c>
      <c r="W21" s="117">
        <v>3.1</v>
      </c>
      <c r="X21" s="103">
        <f t="shared" si="1"/>
        <v>0.7166666667</v>
      </c>
      <c r="Y21" s="103"/>
      <c r="Z21" s="103"/>
    </row>
    <row r="22">
      <c r="A22" s="113">
        <v>21.0</v>
      </c>
      <c r="B22" s="114" t="s">
        <v>205</v>
      </c>
      <c r="C22" s="115" t="s">
        <v>112</v>
      </c>
      <c r="D22" s="116">
        <v>10.0</v>
      </c>
      <c r="E22" s="117">
        <v>27.1</v>
      </c>
      <c r="F22" s="116">
        <v>25.7</v>
      </c>
      <c r="G22" s="117">
        <v>9.0</v>
      </c>
      <c r="H22" s="116">
        <v>15.8</v>
      </c>
      <c r="I22" s="117">
        <v>0.571</v>
      </c>
      <c r="J22" s="116">
        <v>2.4</v>
      </c>
      <c r="K22" s="117">
        <v>4.5</v>
      </c>
      <c r="L22" s="116">
        <v>0.529</v>
      </c>
      <c r="M22" s="117">
        <v>5.2</v>
      </c>
      <c r="N22" s="116">
        <v>6.4</v>
      </c>
      <c r="O22" s="117">
        <v>0.813</v>
      </c>
      <c r="P22" s="116">
        <v>2.9</v>
      </c>
      <c r="Q22" s="117">
        <v>7.7</v>
      </c>
      <c r="R22" s="116">
        <v>10.6</v>
      </c>
      <c r="S22" s="117">
        <v>0.9</v>
      </c>
      <c r="T22" s="116">
        <v>0.9</v>
      </c>
      <c r="U22" s="117">
        <v>0.9</v>
      </c>
      <c r="V22" s="116">
        <v>1.6</v>
      </c>
      <c r="W22" s="117">
        <v>3.3</v>
      </c>
      <c r="X22" s="103">
        <f t="shared" si="1"/>
        <v>0.7138888889</v>
      </c>
      <c r="Y22" s="103"/>
      <c r="Z22" s="103"/>
    </row>
    <row r="23">
      <c r="A23" s="113">
        <v>22.0</v>
      </c>
      <c r="B23" s="114" t="s">
        <v>408</v>
      </c>
      <c r="C23" s="115" t="s">
        <v>91</v>
      </c>
      <c r="D23" s="116">
        <v>9.0</v>
      </c>
      <c r="E23" s="117">
        <v>35.3</v>
      </c>
      <c r="F23" s="116">
        <v>25.6</v>
      </c>
      <c r="G23" s="117">
        <v>9.1</v>
      </c>
      <c r="H23" s="116">
        <v>19.2</v>
      </c>
      <c r="I23" s="117">
        <v>0.471</v>
      </c>
      <c r="J23" s="116">
        <v>1.6</v>
      </c>
      <c r="K23" s="117">
        <v>5.8</v>
      </c>
      <c r="L23" s="116">
        <v>0.275</v>
      </c>
      <c r="M23" s="117">
        <v>5.9</v>
      </c>
      <c r="N23" s="116">
        <v>7.2</v>
      </c>
      <c r="O23" s="117">
        <v>0.813</v>
      </c>
      <c r="P23" s="116">
        <v>0.7</v>
      </c>
      <c r="Q23" s="117">
        <v>5.0</v>
      </c>
      <c r="R23" s="116">
        <v>5.7</v>
      </c>
      <c r="S23" s="117">
        <v>8.3</v>
      </c>
      <c r="T23" s="116">
        <v>0.8</v>
      </c>
      <c r="U23" s="117">
        <v>0.6</v>
      </c>
      <c r="V23" s="116">
        <v>3.1</v>
      </c>
      <c r="W23" s="117">
        <v>2.2</v>
      </c>
      <c r="X23" s="103">
        <f t="shared" si="1"/>
        <v>0.7111111111</v>
      </c>
      <c r="Y23" s="103"/>
      <c r="Z23" s="103"/>
    </row>
    <row r="24">
      <c r="A24" s="113">
        <v>23.0</v>
      </c>
      <c r="B24" s="114" t="s">
        <v>564</v>
      </c>
      <c r="C24" s="115" t="s">
        <v>1823</v>
      </c>
      <c r="D24" s="116">
        <v>10.0</v>
      </c>
      <c r="E24" s="117">
        <v>37.3</v>
      </c>
      <c r="F24" s="116">
        <v>25.4</v>
      </c>
      <c r="G24" s="117">
        <v>8.5</v>
      </c>
      <c r="H24" s="116">
        <v>19.4</v>
      </c>
      <c r="I24" s="117">
        <v>0.438</v>
      </c>
      <c r="J24" s="116">
        <v>2.1</v>
      </c>
      <c r="K24" s="117">
        <v>6.9</v>
      </c>
      <c r="L24" s="116">
        <v>0.31</v>
      </c>
      <c r="M24" s="117">
        <v>6.3</v>
      </c>
      <c r="N24" s="116">
        <v>7.1</v>
      </c>
      <c r="O24" s="117">
        <v>0.89</v>
      </c>
      <c r="P24" s="116">
        <v>0.4</v>
      </c>
      <c r="Q24" s="117">
        <v>3.6</v>
      </c>
      <c r="R24" s="116">
        <v>4.0</v>
      </c>
      <c r="S24" s="117">
        <v>3.7</v>
      </c>
      <c r="T24" s="116">
        <v>0.5</v>
      </c>
      <c r="U24" s="117">
        <v>0.3</v>
      </c>
      <c r="V24" s="116">
        <v>2.1</v>
      </c>
      <c r="W24" s="117">
        <v>1.7</v>
      </c>
      <c r="X24" s="103">
        <f t="shared" si="1"/>
        <v>0.7055555556</v>
      </c>
      <c r="Y24" s="103"/>
      <c r="Z24" s="103"/>
    </row>
    <row r="25">
      <c r="A25" s="113">
        <v>24.0</v>
      </c>
      <c r="B25" s="114" t="s">
        <v>218</v>
      </c>
      <c r="C25" s="115" t="s">
        <v>90</v>
      </c>
      <c r="D25" s="116">
        <v>10.0</v>
      </c>
      <c r="E25" s="117">
        <v>34.9</v>
      </c>
      <c r="F25" s="116">
        <v>25.3</v>
      </c>
      <c r="G25" s="117">
        <v>9.7</v>
      </c>
      <c r="H25" s="116">
        <v>17.0</v>
      </c>
      <c r="I25" s="117">
        <v>0.57</v>
      </c>
      <c r="J25" s="116">
        <v>0.8</v>
      </c>
      <c r="K25" s="117">
        <v>2.5</v>
      </c>
      <c r="L25" s="116">
        <v>0.333</v>
      </c>
      <c r="M25" s="117">
        <v>5.1</v>
      </c>
      <c r="N25" s="116">
        <v>6.1</v>
      </c>
      <c r="O25" s="117">
        <v>0.831</v>
      </c>
      <c r="P25" s="116">
        <v>3.6</v>
      </c>
      <c r="Q25" s="117">
        <v>11.7</v>
      </c>
      <c r="R25" s="116">
        <v>15.4</v>
      </c>
      <c r="S25" s="117">
        <v>2.8</v>
      </c>
      <c r="T25" s="116">
        <v>1.3</v>
      </c>
      <c r="U25" s="117">
        <v>2.3</v>
      </c>
      <c r="V25" s="116">
        <v>2.7</v>
      </c>
      <c r="W25" s="117">
        <v>2.3</v>
      </c>
      <c r="X25" s="103">
        <f t="shared" si="1"/>
        <v>0.7027777778</v>
      </c>
      <c r="Y25" s="103"/>
      <c r="Z25" s="103"/>
    </row>
    <row r="26">
      <c r="A26" s="113">
        <v>25.0</v>
      </c>
      <c r="B26" s="114" t="s">
        <v>337</v>
      </c>
      <c r="C26" s="115" t="s">
        <v>84</v>
      </c>
      <c r="D26" s="116">
        <v>10.0</v>
      </c>
      <c r="E26" s="117">
        <v>20.0</v>
      </c>
      <c r="F26" s="116">
        <v>25.2</v>
      </c>
      <c r="G26" s="117">
        <v>11.7</v>
      </c>
      <c r="H26" s="116">
        <v>20.5</v>
      </c>
      <c r="I26" s="117">
        <v>0.57</v>
      </c>
      <c r="J26" s="116">
        <v>0.7</v>
      </c>
      <c r="K26" s="117">
        <v>1.6</v>
      </c>
      <c r="L26" s="116">
        <v>0.444</v>
      </c>
      <c r="M26" s="117">
        <v>1.1</v>
      </c>
      <c r="N26" s="116">
        <v>1.3</v>
      </c>
      <c r="O26" s="117">
        <v>0.857</v>
      </c>
      <c r="P26" s="116">
        <v>0.9</v>
      </c>
      <c r="Q26" s="117">
        <v>3.6</v>
      </c>
      <c r="R26" s="116">
        <v>4.5</v>
      </c>
      <c r="S26" s="117">
        <v>10.8</v>
      </c>
      <c r="T26" s="116">
        <v>0.9</v>
      </c>
      <c r="U26" s="117">
        <v>0.4</v>
      </c>
      <c r="V26" s="116">
        <v>3.6</v>
      </c>
      <c r="W26" s="117">
        <v>2.0</v>
      </c>
      <c r="X26" s="103">
        <f t="shared" si="1"/>
        <v>0.7</v>
      </c>
      <c r="Y26" s="103"/>
      <c r="Z26" s="103"/>
    </row>
    <row r="27">
      <c r="A27" s="113">
        <v>26.0</v>
      </c>
      <c r="B27" s="114" t="s">
        <v>138</v>
      </c>
      <c r="C27" s="115" t="s">
        <v>81</v>
      </c>
      <c r="D27" s="116">
        <v>6.0</v>
      </c>
      <c r="E27" s="117">
        <v>1.9</v>
      </c>
      <c r="F27" s="116">
        <v>25.2</v>
      </c>
      <c r="G27" s="117">
        <v>6.3</v>
      </c>
      <c r="H27" s="116">
        <v>9.4</v>
      </c>
      <c r="I27" s="117">
        <v>0.667</v>
      </c>
      <c r="J27" s="116">
        <v>6.3</v>
      </c>
      <c r="K27" s="117">
        <v>9.4</v>
      </c>
      <c r="L27" s="116">
        <v>0.667</v>
      </c>
      <c r="M27" s="117">
        <v>6.3</v>
      </c>
      <c r="N27" s="116">
        <v>6.3</v>
      </c>
      <c r="O27" s="117">
        <v>1.0</v>
      </c>
      <c r="P27" s="116">
        <v>3.1</v>
      </c>
      <c r="Q27" s="117">
        <v>6.3</v>
      </c>
      <c r="R27" s="116">
        <v>9.4</v>
      </c>
      <c r="S27" s="117">
        <v>3.1</v>
      </c>
      <c r="T27" s="116">
        <v>0.0</v>
      </c>
      <c r="U27" s="117">
        <v>0.0</v>
      </c>
      <c r="V27" s="116">
        <v>0.0</v>
      </c>
      <c r="W27" s="117">
        <v>3.1</v>
      </c>
      <c r="X27" s="103">
        <f t="shared" si="1"/>
        <v>0.7</v>
      </c>
      <c r="Y27" s="103"/>
      <c r="Z27" s="103"/>
    </row>
    <row r="28">
      <c r="A28" s="113">
        <v>27.0</v>
      </c>
      <c r="B28" s="114" t="s">
        <v>133</v>
      </c>
      <c r="C28" s="115" t="s">
        <v>70</v>
      </c>
      <c r="D28" s="116">
        <v>10.0</v>
      </c>
      <c r="E28" s="117">
        <v>33.7</v>
      </c>
      <c r="F28" s="116">
        <v>25.2</v>
      </c>
      <c r="G28" s="117">
        <v>9.9</v>
      </c>
      <c r="H28" s="116">
        <v>17.8</v>
      </c>
      <c r="I28" s="117">
        <v>0.557</v>
      </c>
      <c r="J28" s="116">
        <v>1.9</v>
      </c>
      <c r="K28" s="117">
        <v>4.1</v>
      </c>
      <c r="L28" s="116">
        <v>0.474</v>
      </c>
      <c r="M28" s="117">
        <v>3.4</v>
      </c>
      <c r="N28" s="116">
        <v>5.9</v>
      </c>
      <c r="O28" s="117">
        <v>0.582</v>
      </c>
      <c r="P28" s="116">
        <v>0.9</v>
      </c>
      <c r="Q28" s="117">
        <v>4.8</v>
      </c>
      <c r="R28" s="116">
        <v>5.7</v>
      </c>
      <c r="S28" s="117">
        <v>5.2</v>
      </c>
      <c r="T28" s="116">
        <v>0.5</v>
      </c>
      <c r="U28" s="117">
        <v>0.5</v>
      </c>
      <c r="V28" s="116">
        <v>3.1</v>
      </c>
      <c r="W28" s="117">
        <v>2.7</v>
      </c>
      <c r="X28" s="103">
        <f t="shared" si="1"/>
        <v>0.7</v>
      </c>
      <c r="Y28" s="103"/>
      <c r="Z28" s="103"/>
    </row>
    <row r="29">
      <c r="A29" s="113">
        <v>28.0</v>
      </c>
      <c r="B29" s="114" t="s">
        <v>203</v>
      </c>
      <c r="C29" s="115" t="s">
        <v>76</v>
      </c>
      <c r="D29" s="116">
        <v>10.0</v>
      </c>
      <c r="E29" s="117">
        <v>37.9</v>
      </c>
      <c r="F29" s="116">
        <v>25.2</v>
      </c>
      <c r="G29" s="117">
        <v>9.2</v>
      </c>
      <c r="H29" s="116">
        <v>18.7</v>
      </c>
      <c r="I29" s="117">
        <v>0.492</v>
      </c>
      <c r="J29" s="116">
        <v>0.4</v>
      </c>
      <c r="K29" s="117">
        <v>2.0</v>
      </c>
      <c r="L29" s="116">
        <v>0.19</v>
      </c>
      <c r="M29" s="117">
        <v>6.4</v>
      </c>
      <c r="N29" s="116">
        <v>7.7</v>
      </c>
      <c r="O29" s="117">
        <v>0.827</v>
      </c>
      <c r="P29" s="116">
        <v>0.3</v>
      </c>
      <c r="Q29" s="117">
        <v>3.6</v>
      </c>
      <c r="R29" s="116">
        <v>3.9</v>
      </c>
      <c r="S29" s="117">
        <v>5.2</v>
      </c>
      <c r="T29" s="116">
        <v>1.2</v>
      </c>
      <c r="U29" s="117">
        <v>0.5</v>
      </c>
      <c r="V29" s="116">
        <v>2.7</v>
      </c>
      <c r="W29" s="117">
        <v>1.6</v>
      </c>
      <c r="X29" s="103">
        <f t="shared" si="1"/>
        <v>0.7</v>
      </c>
      <c r="Y29" s="103"/>
      <c r="Z29" s="103"/>
    </row>
    <row r="30">
      <c r="A30" s="113">
        <v>29.0</v>
      </c>
      <c r="B30" s="114" t="s">
        <v>498</v>
      </c>
      <c r="C30" s="115" t="s">
        <v>97</v>
      </c>
      <c r="D30" s="116">
        <v>10.0</v>
      </c>
      <c r="E30" s="117">
        <v>30.4</v>
      </c>
      <c r="F30" s="116">
        <v>25.0</v>
      </c>
      <c r="G30" s="117">
        <v>10.2</v>
      </c>
      <c r="H30" s="116">
        <v>18.6</v>
      </c>
      <c r="I30" s="117">
        <v>0.548</v>
      </c>
      <c r="J30" s="116">
        <v>1.5</v>
      </c>
      <c r="K30" s="117">
        <v>4.6</v>
      </c>
      <c r="L30" s="116">
        <v>0.333</v>
      </c>
      <c r="M30" s="117">
        <v>3.1</v>
      </c>
      <c r="N30" s="116">
        <v>3.9</v>
      </c>
      <c r="O30" s="117">
        <v>0.788</v>
      </c>
      <c r="P30" s="116">
        <v>0.8</v>
      </c>
      <c r="Q30" s="117">
        <v>3.4</v>
      </c>
      <c r="R30" s="116">
        <v>4.3</v>
      </c>
      <c r="S30" s="117">
        <v>6.0</v>
      </c>
      <c r="T30" s="116">
        <v>1.7</v>
      </c>
      <c r="U30" s="117">
        <v>1.5</v>
      </c>
      <c r="V30" s="116">
        <v>2.5</v>
      </c>
      <c r="W30" s="117">
        <v>2.5</v>
      </c>
      <c r="X30" s="103">
        <f t="shared" si="1"/>
        <v>0.6944444444</v>
      </c>
      <c r="Y30" s="103"/>
      <c r="Z30" s="103"/>
    </row>
    <row r="31">
      <c r="A31" s="113">
        <v>30.0</v>
      </c>
      <c r="B31" s="114" t="s">
        <v>234</v>
      </c>
      <c r="C31" s="115" t="s">
        <v>115</v>
      </c>
      <c r="D31" s="116">
        <v>10.0</v>
      </c>
      <c r="E31" s="117">
        <v>35.9</v>
      </c>
      <c r="F31" s="116">
        <v>24.9</v>
      </c>
      <c r="G31" s="117">
        <v>9.8</v>
      </c>
      <c r="H31" s="116">
        <v>18.2</v>
      </c>
      <c r="I31" s="117">
        <v>0.541</v>
      </c>
      <c r="J31" s="116">
        <v>2.6</v>
      </c>
      <c r="K31" s="117">
        <v>6.3</v>
      </c>
      <c r="L31" s="116">
        <v>0.413</v>
      </c>
      <c r="M31" s="117">
        <v>2.6</v>
      </c>
      <c r="N31" s="116">
        <v>2.9</v>
      </c>
      <c r="O31" s="117">
        <v>0.897</v>
      </c>
      <c r="P31" s="116">
        <v>0.5</v>
      </c>
      <c r="Q31" s="117">
        <v>6.1</v>
      </c>
      <c r="R31" s="116">
        <v>6.6</v>
      </c>
      <c r="S31" s="117">
        <v>4.2</v>
      </c>
      <c r="T31" s="116">
        <v>0.9</v>
      </c>
      <c r="U31" s="117">
        <v>1.2</v>
      </c>
      <c r="V31" s="116">
        <v>3.1</v>
      </c>
      <c r="W31" s="117">
        <v>1.6</v>
      </c>
      <c r="X31" s="103">
        <f t="shared" si="1"/>
        <v>0.6916666667</v>
      </c>
      <c r="Y31" s="103"/>
      <c r="Z31" s="103"/>
    </row>
    <row r="32">
      <c r="A32" s="113">
        <v>31.0</v>
      </c>
      <c r="B32" s="114" t="s">
        <v>374</v>
      </c>
      <c r="C32" s="115" t="s">
        <v>113</v>
      </c>
      <c r="D32" s="116">
        <v>10.0</v>
      </c>
      <c r="E32" s="117">
        <v>34.6</v>
      </c>
      <c r="F32" s="116">
        <v>24.8</v>
      </c>
      <c r="G32" s="117">
        <v>9.7</v>
      </c>
      <c r="H32" s="116">
        <v>18.0</v>
      </c>
      <c r="I32" s="117">
        <v>0.538</v>
      </c>
      <c r="J32" s="116">
        <v>1.7</v>
      </c>
      <c r="K32" s="117">
        <v>4.7</v>
      </c>
      <c r="L32" s="116">
        <v>0.356</v>
      </c>
      <c r="M32" s="117">
        <v>3.8</v>
      </c>
      <c r="N32" s="116">
        <v>4.5</v>
      </c>
      <c r="O32" s="117">
        <v>0.86</v>
      </c>
      <c r="P32" s="116">
        <v>1.5</v>
      </c>
      <c r="Q32" s="117">
        <v>4.7</v>
      </c>
      <c r="R32" s="116">
        <v>6.1</v>
      </c>
      <c r="S32" s="117">
        <v>2.9</v>
      </c>
      <c r="T32" s="116">
        <v>1.4</v>
      </c>
      <c r="U32" s="117">
        <v>1.1</v>
      </c>
      <c r="V32" s="116">
        <v>2.4</v>
      </c>
      <c r="W32" s="117">
        <v>1.2</v>
      </c>
      <c r="X32" s="103">
        <f t="shared" si="1"/>
        <v>0.6888888889</v>
      </c>
      <c r="Y32" s="103"/>
      <c r="Z32" s="103"/>
    </row>
    <row r="33">
      <c r="A33" s="113">
        <v>32.0</v>
      </c>
      <c r="B33" s="114" t="s">
        <v>275</v>
      </c>
      <c r="C33" s="115" t="s">
        <v>109</v>
      </c>
      <c r="D33" s="116">
        <v>10.0</v>
      </c>
      <c r="E33" s="117">
        <v>37.5</v>
      </c>
      <c r="F33" s="116">
        <v>24.8</v>
      </c>
      <c r="G33" s="117">
        <v>8.6</v>
      </c>
      <c r="H33" s="116">
        <v>19.2</v>
      </c>
      <c r="I33" s="117">
        <v>0.45</v>
      </c>
      <c r="J33" s="116">
        <v>3.4</v>
      </c>
      <c r="K33" s="117">
        <v>9.3</v>
      </c>
      <c r="L33" s="116">
        <v>0.361</v>
      </c>
      <c r="M33" s="117">
        <v>4.1</v>
      </c>
      <c r="N33" s="116">
        <v>5.1</v>
      </c>
      <c r="O33" s="117">
        <v>0.811</v>
      </c>
      <c r="P33" s="116">
        <v>0.8</v>
      </c>
      <c r="Q33" s="117">
        <v>5.1</v>
      </c>
      <c r="R33" s="116">
        <v>5.9</v>
      </c>
      <c r="S33" s="117">
        <v>5.1</v>
      </c>
      <c r="T33" s="116">
        <v>1.4</v>
      </c>
      <c r="U33" s="117">
        <v>0.5</v>
      </c>
      <c r="V33" s="116">
        <v>3.5</v>
      </c>
      <c r="W33" s="117">
        <v>2.2</v>
      </c>
      <c r="X33" s="103">
        <f t="shared" si="1"/>
        <v>0.6888888889</v>
      </c>
      <c r="Y33" s="103"/>
      <c r="Z33" s="103"/>
    </row>
    <row r="34">
      <c r="A34" s="113">
        <v>33.0</v>
      </c>
      <c r="B34" s="114" t="s">
        <v>250</v>
      </c>
      <c r="C34" s="115" t="s">
        <v>116</v>
      </c>
      <c r="D34" s="116">
        <v>10.0</v>
      </c>
      <c r="E34" s="117">
        <v>36.9</v>
      </c>
      <c r="F34" s="116">
        <v>24.7</v>
      </c>
      <c r="G34" s="117">
        <v>8.9</v>
      </c>
      <c r="H34" s="116">
        <v>21.5</v>
      </c>
      <c r="I34" s="117">
        <v>0.414</v>
      </c>
      <c r="J34" s="116">
        <v>3.3</v>
      </c>
      <c r="K34" s="117">
        <v>9.3</v>
      </c>
      <c r="L34" s="116">
        <v>0.358</v>
      </c>
      <c r="M34" s="117">
        <v>3.6</v>
      </c>
      <c r="N34" s="116">
        <v>4.2</v>
      </c>
      <c r="O34" s="117">
        <v>0.86</v>
      </c>
      <c r="P34" s="116">
        <v>1.3</v>
      </c>
      <c r="Q34" s="117">
        <v>4.3</v>
      </c>
      <c r="R34" s="116">
        <v>5.6</v>
      </c>
      <c r="S34" s="117">
        <v>5.0</v>
      </c>
      <c r="T34" s="116">
        <v>2.3</v>
      </c>
      <c r="U34" s="117">
        <v>0.6</v>
      </c>
      <c r="V34" s="116">
        <v>2.0</v>
      </c>
      <c r="W34" s="117">
        <v>2.6</v>
      </c>
      <c r="X34" s="103">
        <f t="shared" si="1"/>
        <v>0.6861111111</v>
      </c>
      <c r="Y34" s="103"/>
      <c r="Z34" s="103"/>
    </row>
    <row r="35">
      <c r="A35" s="113">
        <v>34.0</v>
      </c>
      <c r="B35" s="114" t="s">
        <v>307</v>
      </c>
      <c r="C35" s="115" t="s">
        <v>107</v>
      </c>
      <c r="D35" s="116">
        <v>10.0</v>
      </c>
      <c r="E35" s="117">
        <v>29.8</v>
      </c>
      <c r="F35" s="116">
        <v>24.5</v>
      </c>
      <c r="G35" s="117">
        <v>9.4</v>
      </c>
      <c r="H35" s="116">
        <v>19.7</v>
      </c>
      <c r="I35" s="117">
        <v>0.479</v>
      </c>
      <c r="J35" s="116">
        <v>4.7</v>
      </c>
      <c r="K35" s="117">
        <v>12.3</v>
      </c>
      <c r="L35" s="116">
        <v>0.382</v>
      </c>
      <c r="M35" s="117">
        <v>1.0</v>
      </c>
      <c r="N35" s="116">
        <v>1.0</v>
      </c>
      <c r="O35" s="117">
        <v>1.0</v>
      </c>
      <c r="P35" s="116">
        <v>0.2</v>
      </c>
      <c r="Q35" s="117">
        <v>3.1</v>
      </c>
      <c r="R35" s="116">
        <v>3.4</v>
      </c>
      <c r="S35" s="117">
        <v>3.0</v>
      </c>
      <c r="T35" s="116">
        <v>1.1</v>
      </c>
      <c r="U35" s="117">
        <v>0.1</v>
      </c>
      <c r="V35" s="116">
        <v>2.4</v>
      </c>
      <c r="W35" s="117">
        <v>1.8</v>
      </c>
      <c r="X35" s="103">
        <f t="shared" si="1"/>
        <v>0.6805555556</v>
      </c>
      <c r="Y35" s="103"/>
      <c r="Z35" s="103"/>
    </row>
    <row r="36">
      <c r="A36" s="113">
        <v>35.0</v>
      </c>
      <c r="B36" s="114" t="s">
        <v>300</v>
      </c>
      <c r="C36" s="115" t="s">
        <v>107</v>
      </c>
      <c r="D36" s="116">
        <v>10.0</v>
      </c>
      <c r="E36" s="117">
        <v>30.0</v>
      </c>
      <c r="F36" s="116">
        <v>24.5</v>
      </c>
      <c r="G36" s="117">
        <v>9.8</v>
      </c>
      <c r="H36" s="116">
        <v>18.0</v>
      </c>
      <c r="I36" s="117">
        <v>0.547</v>
      </c>
      <c r="J36" s="116">
        <v>1.1</v>
      </c>
      <c r="K36" s="117">
        <v>2.5</v>
      </c>
      <c r="L36" s="116">
        <v>0.429</v>
      </c>
      <c r="M36" s="117">
        <v>3.7</v>
      </c>
      <c r="N36" s="116">
        <v>4.8</v>
      </c>
      <c r="O36" s="117">
        <v>0.775</v>
      </c>
      <c r="P36" s="116">
        <v>1.0</v>
      </c>
      <c r="Q36" s="117">
        <v>4.8</v>
      </c>
      <c r="R36" s="116">
        <v>5.8</v>
      </c>
      <c r="S36" s="117">
        <v>3.0</v>
      </c>
      <c r="T36" s="116">
        <v>1.1</v>
      </c>
      <c r="U36" s="117">
        <v>0.6</v>
      </c>
      <c r="V36" s="116">
        <v>2.5</v>
      </c>
      <c r="W36" s="117">
        <v>3.6</v>
      </c>
      <c r="X36" s="103">
        <f t="shared" si="1"/>
        <v>0.6805555556</v>
      </c>
      <c r="Y36" s="103"/>
      <c r="Z36" s="103"/>
    </row>
    <row r="37">
      <c r="A37" s="113">
        <v>36.0</v>
      </c>
      <c r="B37" s="114" t="s">
        <v>1374</v>
      </c>
      <c r="C37" s="115" t="s">
        <v>70</v>
      </c>
      <c r="D37" s="116">
        <v>10.0</v>
      </c>
      <c r="E37" s="117">
        <v>33.6</v>
      </c>
      <c r="F37" s="116">
        <v>24.4</v>
      </c>
      <c r="G37" s="117">
        <v>9.1</v>
      </c>
      <c r="H37" s="116">
        <v>19.7</v>
      </c>
      <c r="I37" s="117">
        <v>0.462</v>
      </c>
      <c r="J37" s="116">
        <v>3.4</v>
      </c>
      <c r="K37" s="117">
        <v>8.8</v>
      </c>
      <c r="L37" s="116">
        <v>0.39</v>
      </c>
      <c r="M37" s="117">
        <v>2.8</v>
      </c>
      <c r="N37" s="116">
        <v>3.1</v>
      </c>
      <c r="O37" s="117">
        <v>0.897</v>
      </c>
      <c r="P37" s="116">
        <v>0.6</v>
      </c>
      <c r="Q37" s="117">
        <v>3.8</v>
      </c>
      <c r="R37" s="116">
        <v>4.4</v>
      </c>
      <c r="S37" s="117">
        <v>3.0</v>
      </c>
      <c r="T37" s="116">
        <v>1.8</v>
      </c>
      <c r="U37" s="117">
        <v>0.1</v>
      </c>
      <c r="V37" s="116">
        <v>0.6</v>
      </c>
      <c r="W37" s="117">
        <v>1.7</v>
      </c>
      <c r="X37" s="103">
        <f t="shared" si="1"/>
        <v>0.6777777778</v>
      </c>
      <c r="Y37" s="103"/>
      <c r="Z37" s="103"/>
    </row>
    <row r="38">
      <c r="A38" s="113">
        <v>37.0</v>
      </c>
      <c r="B38" s="114" t="s">
        <v>329</v>
      </c>
      <c r="C38" s="115" t="s">
        <v>91</v>
      </c>
      <c r="D38" s="116">
        <v>10.0</v>
      </c>
      <c r="E38" s="117">
        <v>32.9</v>
      </c>
      <c r="F38" s="116">
        <v>24.4</v>
      </c>
      <c r="G38" s="117">
        <v>8.9</v>
      </c>
      <c r="H38" s="116">
        <v>20.0</v>
      </c>
      <c r="I38" s="117">
        <v>0.443</v>
      </c>
      <c r="J38" s="116">
        <v>1.6</v>
      </c>
      <c r="K38" s="117">
        <v>5.4</v>
      </c>
      <c r="L38" s="116">
        <v>0.306</v>
      </c>
      <c r="M38" s="117">
        <v>5.0</v>
      </c>
      <c r="N38" s="116">
        <v>6.5</v>
      </c>
      <c r="O38" s="117">
        <v>0.78</v>
      </c>
      <c r="P38" s="116">
        <v>1.6</v>
      </c>
      <c r="Q38" s="117">
        <v>3.6</v>
      </c>
      <c r="R38" s="116">
        <v>5.3</v>
      </c>
      <c r="S38" s="117">
        <v>3.7</v>
      </c>
      <c r="T38" s="116">
        <v>1.9</v>
      </c>
      <c r="U38" s="117">
        <v>1.9</v>
      </c>
      <c r="V38" s="116">
        <v>3.0</v>
      </c>
      <c r="W38" s="117">
        <v>4.1</v>
      </c>
      <c r="X38" s="103">
        <f t="shared" si="1"/>
        <v>0.6777777778</v>
      </c>
      <c r="Y38" s="103"/>
      <c r="Z38" s="103"/>
    </row>
    <row r="39">
      <c r="A39" s="113">
        <v>38.0</v>
      </c>
      <c r="B39" s="114" t="s">
        <v>470</v>
      </c>
      <c r="C39" s="115" t="s">
        <v>106</v>
      </c>
      <c r="D39" s="116">
        <v>10.0</v>
      </c>
      <c r="E39" s="117">
        <v>38.4</v>
      </c>
      <c r="F39" s="116">
        <v>24.0</v>
      </c>
      <c r="G39" s="117">
        <v>8.9</v>
      </c>
      <c r="H39" s="116">
        <v>20.0</v>
      </c>
      <c r="I39" s="117">
        <v>0.444</v>
      </c>
      <c r="J39" s="116">
        <v>4.0</v>
      </c>
      <c r="K39" s="117">
        <v>9.4</v>
      </c>
      <c r="L39" s="116">
        <v>0.43</v>
      </c>
      <c r="M39" s="117">
        <v>2.2</v>
      </c>
      <c r="N39" s="116">
        <v>2.2</v>
      </c>
      <c r="O39" s="117">
        <v>0.958</v>
      </c>
      <c r="P39" s="116">
        <v>0.7</v>
      </c>
      <c r="Q39" s="117">
        <v>3.9</v>
      </c>
      <c r="R39" s="116">
        <v>4.7</v>
      </c>
      <c r="S39" s="117">
        <v>5.2</v>
      </c>
      <c r="T39" s="116">
        <v>0.7</v>
      </c>
      <c r="U39" s="117">
        <v>0.3</v>
      </c>
      <c r="V39" s="116">
        <v>2.0</v>
      </c>
      <c r="W39" s="117">
        <v>1.7</v>
      </c>
      <c r="X39" s="103">
        <f t="shared" si="1"/>
        <v>0.6666666667</v>
      </c>
      <c r="Y39" s="103"/>
      <c r="Z39" s="103"/>
    </row>
    <row r="40">
      <c r="A40" s="113">
        <v>39.0</v>
      </c>
      <c r="B40" s="114" t="s">
        <v>117</v>
      </c>
      <c r="C40" s="115" t="s">
        <v>110</v>
      </c>
      <c r="D40" s="116">
        <v>10.0</v>
      </c>
      <c r="E40" s="117">
        <v>35.5</v>
      </c>
      <c r="F40" s="116">
        <v>23.8</v>
      </c>
      <c r="G40" s="117">
        <v>10.8</v>
      </c>
      <c r="H40" s="116">
        <v>18.6</v>
      </c>
      <c r="I40" s="117">
        <v>0.582</v>
      </c>
      <c r="J40" s="116">
        <v>0.1</v>
      </c>
      <c r="K40" s="117">
        <v>0.5</v>
      </c>
      <c r="L40" s="116">
        <v>0.2</v>
      </c>
      <c r="M40" s="117">
        <v>2.0</v>
      </c>
      <c r="N40" s="116">
        <v>2.5</v>
      </c>
      <c r="O40" s="117">
        <v>0.8</v>
      </c>
      <c r="P40" s="116">
        <v>4.1</v>
      </c>
      <c r="Q40" s="117">
        <v>8.7</v>
      </c>
      <c r="R40" s="116">
        <v>12.8</v>
      </c>
      <c r="S40" s="117">
        <v>1.6</v>
      </c>
      <c r="T40" s="116">
        <v>0.7</v>
      </c>
      <c r="U40" s="117">
        <v>0.9</v>
      </c>
      <c r="V40" s="116">
        <v>2.0</v>
      </c>
      <c r="W40" s="117">
        <v>1.6</v>
      </c>
      <c r="X40" s="103">
        <f t="shared" si="1"/>
        <v>0.6611111111</v>
      </c>
      <c r="Y40" s="103"/>
      <c r="Z40" s="103"/>
    </row>
    <row r="41">
      <c r="A41" s="113">
        <v>40.0</v>
      </c>
      <c r="B41" s="114" t="s">
        <v>631</v>
      </c>
      <c r="C41" s="115" t="s">
        <v>96</v>
      </c>
      <c r="D41" s="116">
        <v>10.0</v>
      </c>
      <c r="E41" s="117">
        <v>6.1</v>
      </c>
      <c r="F41" s="116">
        <v>23.6</v>
      </c>
      <c r="G41" s="117">
        <v>7.7</v>
      </c>
      <c r="H41" s="116">
        <v>13.0</v>
      </c>
      <c r="I41" s="117">
        <v>0.591</v>
      </c>
      <c r="J41" s="116">
        <v>1.2</v>
      </c>
      <c r="K41" s="117">
        <v>1.8</v>
      </c>
      <c r="L41" s="116">
        <v>0.667</v>
      </c>
      <c r="M41" s="117">
        <v>7.1</v>
      </c>
      <c r="N41" s="116">
        <v>8.8</v>
      </c>
      <c r="O41" s="117">
        <v>0.8</v>
      </c>
      <c r="P41" s="116">
        <v>1.2</v>
      </c>
      <c r="Q41" s="117">
        <v>3.5</v>
      </c>
      <c r="R41" s="116">
        <v>4.7</v>
      </c>
      <c r="S41" s="117">
        <v>5.9</v>
      </c>
      <c r="T41" s="116">
        <v>4.7</v>
      </c>
      <c r="U41" s="117">
        <v>1.8</v>
      </c>
      <c r="V41" s="116">
        <v>3.5</v>
      </c>
      <c r="W41" s="117">
        <v>4.1</v>
      </c>
      <c r="X41" s="103">
        <f t="shared" si="1"/>
        <v>0.6555555556</v>
      </c>
      <c r="Y41" s="103"/>
      <c r="Z41" s="103"/>
    </row>
    <row r="42">
      <c r="A42" s="113">
        <v>41.0</v>
      </c>
      <c r="B42" s="114" t="s">
        <v>521</v>
      </c>
      <c r="C42" s="115" t="s">
        <v>76</v>
      </c>
      <c r="D42" s="116">
        <v>6.0</v>
      </c>
      <c r="E42" s="117">
        <v>2.6</v>
      </c>
      <c r="F42" s="116">
        <v>23.5</v>
      </c>
      <c r="G42" s="117">
        <v>9.4</v>
      </c>
      <c r="H42" s="116">
        <v>9.4</v>
      </c>
      <c r="I42" s="117">
        <v>1.0</v>
      </c>
      <c r="J42" s="116">
        <v>0.0</v>
      </c>
      <c r="K42" s="117">
        <v>0.0</v>
      </c>
      <c r="L42" s="116">
        <v>0.0</v>
      </c>
      <c r="M42" s="117">
        <v>4.7</v>
      </c>
      <c r="N42" s="116">
        <v>7.1</v>
      </c>
      <c r="O42" s="117">
        <v>0.667</v>
      </c>
      <c r="P42" s="116">
        <v>7.1</v>
      </c>
      <c r="Q42" s="117">
        <v>14.1</v>
      </c>
      <c r="R42" s="116">
        <v>21.2</v>
      </c>
      <c r="S42" s="117">
        <v>0.0</v>
      </c>
      <c r="T42" s="116">
        <v>0.0</v>
      </c>
      <c r="U42" s="117">
        <v>0.0</v>
      </c>
      <c r="V42" s="116">
        <v>2.4</v>
      </c>
      <c r="W42" s="117">
        <v>0.0</v>
      </c>
      <c r="X42" s="103">
        <f t="shared" si="1"/>
        <v>0.6527777778</v>
      </c>
      <c r="Y42" s="103"/>
      <c r="Z42" s="103"/>
    </row>
    <row r="43">
      <c r="A43" s="113">
        <v>42.0</v>
      </c>
      <c r="B43" s="114" t="s">
        <v>590</v>
      </c>
      <c r="C43" s="115" t="s">
        <v>73</v>
      </c>
      <c r="D43" s="116">
        <v>10.0</v>
      </c>
      <c r="E43" s="117">
        <v>14.6</v>
      </c>
      <c r="F43" s="116">
        <v>23.5</v>
      </c>
      <c r="G43" s="117">
        <v>9.1</v>
      </c>
      <c r="H43" s="116">
        <v>15.1</v>
      </c>
      <c r="I43" s="117">
        <v>0.607</v>
      </c>
      <c r="J43" s="116">
        <v>1.5</v>
      </c>
      <c r="K43" s="117">
        <v>3.7</v>
      </c>
      <c r="L43" s="116">
        <v>0.4</v>
      </c>
      <c r="M43" s="117">
        <v>3.7</v>
      </c>
      <c r="N43" s="116">
        <v>4.5</v>
      </c>
      <c r="O43" s="117">
        <v>0.833</v>
      </c>
      <c r="P43" s="116">
        <v>3.5</v>
      </c>
      <c r="Q43" s="117">
        <v>5.4</v>
      </c>
      <c r="R43" s="116">
        <v>8.9</v>
      </c>
      <c r="S43" s="117">
        <v>3.5</v>
      </c>
      <c r="T43" s="116">
        <v>1.2</v>
      </c>
      <c r="U43" s="117">
        <v>0.2</v>
      </c>
      <c r="V43" s="116">
        <v>2.7</v>
      </c>
      <c r="W43" s="117">
        <v>4.0</v>
      </c>
      <c r="X43" s="103">
        <f t="shared" si="1"/>
        <v>0.6527777778</v>
      </c>
      <c r="Y43" s="103"/>
      <c r="Z43" s="103"/>
    </row>
    <row r="44">
      <c r="A44" s="113">
        <v>43.0</v>
      </c>
      <c r="B44" s="114" t="s">
        <v>495</v>
      </c>
      <c r="C44" s="115" t="s">
        <v>88</v>
      </c>
      <c r="D44" s="116">
        <v>10.0</v>
      </c>
      <c r="E44" s="117">
        <v>34.8</v>
      </c>
      <c r="F44" s="116">
        <v>23.5</v>
      </c>
      <c r="G44" s="117">
        <v>8.5</v>
      </c>
      <c r="H44" s="116">
        <v>18.2</v>
      </c>
      <c r="I44" s="117">
        <v>0.466</v>
      </c>
      <c r="J44" s="116">
        <v>2.4</v>
      </c>
      <c r="K44" s="117">
        <v>6.2</v>
      </c>
      <c r="L44" s="116">
        <v>0.383</v>
      </c>
      <c r="M44" s="117">
        <v>4.1</v>
      </c>
      <c r="N44" s="116">
        <v>5.0</v>
      </c>
      <c r="O44" s="117">
        <v>0.833</v>
      </c>
      <c r="P44" s="116">
        <v>2.6</v>
      </c>
      <c r="Q44" s="117">
        <v>6.4</v>
      </c>
      <c r="R44" s="116">
        <v>9.0</v>
      </c>
      <c r="S44" s="117">
        <v>6.2</v>
      </c>
      <c r="T44" s="116">
        <v>0.3</v>
      </c>
      <c r="U44" s="117">
        <v>0.3</v>
      </c>
      <c r="V44" s="116">
        <v>3.9</v>
      </c>
      <c r="W44" s="117">
        <v>2.6</v>
      </c>
      <c r="X44" s="103">
        <f t="shared" si="1"/>
        <v>0.6527777778</v>
      </c>
      <c r="Y44" s="103"/>
      <c r="Z44" s="103"/>
    </row>
    <row r="45">
      <c r="A45" s="113">
        <v>44.0</v>
      </c>
      <c r="B45" s="114" t="s">
        <v>531</v>
      </c>
      <c r="C45" s="115" t="s">
        <v>112</v>
      </c>
      <c r="D45" s="116">
        <v>10.0</v>
      </c>
      <c r="E45" s="117">
        <v>31.9</v>
      </c>
      <c r="F45" s="116">
        <v>23.4</v>
      </c>
      <c r="G45" s="117">
        <v>8.8</v>
      </c>
      <c r="H45" s="116">
        <v>18.1</v>
      </c>
      <c r="I45" s="117">
        <v>0.484</v>
      </c>
      <c r="J45" s="116">
        <v>1.2</v>
      </c>
      <c r="K45" s="117">
        <v>4.4</v>
      </c>
      <c r="L45" s="116">
        <v>0.282</v>
      </c>
      <c r="M45" s="117">
        <v>4.6</v>
      </c>
      <c r="N45" s="116">
        <v>5.5</v>
      </c>
      <c r="O45" s="117">
        <v>0.837</v>
      </c>
      <c r="P45" s="116">
        <v>1.2</v>
      </c>
      <c r="Q45" s="117">
        <v>2.1</v>
      </c>
      <c r="R45" s="116">
        <v>3.4</v>
      </c>
      <c r="S45" s="117">
        <v>6.8</v>
      </c>
      <c r="T45" s="116">
        <v>0.9</v>
      </c>
      <c r="U45" s="117">
        <v>0.5</v>
      </c>
      <c r="V45" s="116">
        <v>3.0</v>
      </c>
      <c r="W45" s="117">
        <v>2.3</v>
      </c>
      <c r="X45" s="103">
        <f t="shared" si="1"/>
        <v>0.65</v>
      </c>
      <c r="Y45" s="103"/>
      <c r="Z45" s="103"/>
    </row>
    <row r="46">
      <c r="A46" s="113">
        <v>45.0</v>
      </c>
      <c r="B46" s="114" t="s">
        <v>538</v>
      </c>
      <c r="C46" s="115" t="s">
        <v>110</v>
      </c>
      <c r="D46" s="116">
        <v>10.0</v>
      </c>
      <c r="E46" s="117">
        <v>36.0</v>
      </c>
      <c r="F46" s="116">
        <v>23.4</v>
      </c>
      <c r="G46" s="117">
        <v>8.0</v>
      </c>
      <c r="H46" s="116">
        <v>17.7</v>
      </c>
      <c r="I46" s="117">
        <v>0.452</v>
      </c>
      <c r="J46" s="116">
        <v>3.8</v>
      </c>
      <c r="K46" s="117">
        <v>9.4</v>
      </c>
      <c r="L46" s="116">
        <v>0.404</v>
      </c>
      <c r="M46" s="117">
        <v>3.6</v>
      </c>
      <c r="N46" s="116">
        <v>3.9</v>
      </c>
      <c r="O46" s="117">
        <v>0.923</v>
      </c>
      <c r="P46" s="116">
        <v>0.4</v>
      </c>
      <c r="Q46" s="117">
        <v>3.3</v>
      </c>
      <c r="R46" s="116">
        <v>3.7</v>
      </c>
      <c r="S46" s="117">
        <v>6.4</v>
      </c>
      <c r="T46" s="116">
        <v>0.7</v>
      </c>
      <c r="U46" s="117">
        <v>0.1</v>
      </c>
      <c r="V46" s="116">
        <v>3.0</v>
      </c>
      <c r="W46" s="117">
        <v>1.9</v>
      </c>
      <c r="X46" s="103">
        <f t="shared" si="1"/>
        <v>0.65</v>
      </c>
      <c r="Y46" s="103"/>
      <c r="Z46" s="103"/>
    </row>
    <row r="47">
      <c r="A47" s="113">
        <v>46.0</v>
      </c>
      <c r="B47" s="114" t="s">
        <v>153</v>
      </c>
      <c r="C47" s="115" t="s">
        <v>81</v>
      </c>
      <c r="D47" s="116">
        <v>10.0</v>
      </c>
      <c r="E47" s="117">
        <v>29.5</v>
      </c>
      <c r="F47" s="116">
        <v>23.3</v>
      </c>
      <c r="G47" s="117">
        <v>8.3</v>
      </c>
      <c r="H47" s="116">
        <v>16.4</v>
      </c>
      <c r="I47" s="117">
        <v>0.507</v>
      </c>
      <c r="J47" s="116">
        <v>2.2</v>
      </c>
      <c r="K47" s="117">
        <v>5.9</v>
      </c>
      <c r="L47" s="116">
        <v>0.375</v>
      </c>
      <c r="M47" s="117">
        <v>4.5</v>
      </c>
      <c r="N47" s="116">
        <v>5.4</v>
      </c>
      <c r="O47" s="117">
        <v>0.841</v>
      </c>
      <c r="P47" s="116">
        <v>2.4</v>
      </c>
      <c r="Q47" s="117">
        <v>7.0</v>
      </c>
      <c r="R47" s="116">
        <v>9.4</v>
      </c>
      <c r="S47" s="117">
        <v>2.9</v>
      </c>
      <c r="T47" s="116">
        <v>1.6</v>
      </c>
      <c r="U47" s="117">
        <v>3.1</v>
      </c>
      <c r="V47" s="116">
        <v>1.7</v>
      </c>
      <c r="W47" s="117">
        <v>3.4</v>
      </c>
      <c r="X47" s="103">
        <f t="shared" si="1"/>
        <v>0.6472222222</v>
      </c>
      <c r="Y47" s="103"/>
      <c r="Z47" s="103"/>
    </row>
    <row r="48">
      <c r="A48" s="113">
        <v>47.0</v>
      </c>
      <c r="B48" s="114" t="s">
        <v>274</v>
      </c>
      <c r="C48" s="115" t="s">
        <v>88</v>
      </c>
      <c r="D48" s="116">
        <v>10.0</v>
      </c>
      <c r="E48" s="117">
        <v>15.1</v>
      </c>
      <c r="F48" s="116">
        <v>23.3</v>
      </c>
      <c r="G48" s="117">
        <v>9.0</v>
      </c>
      <c r="H48" s="116">
        <v>17.9</v>
      </c>
      <c r="I48" s="117">
        <v>0.507</v>
      </c>
      <c r="J48" s="116">
        <v>3.1</v>
      </c>
      <c r="K48" s="117">
        <v>7.6</v>
      </c>
      <c r="L48" s="116">
        <v>0.406</v>
      </c>
      <c r="M48" s="117">
        <v>2.1</v>
      </c>
      <c r="N48" s="116">
        <v>2.9</v>
      </c>
      <c r="O48" s="117">
        <v>0.75</v>
      </c>
      <c r="P48" s="116">
        <v>0.7</v>
      </c>
      <c r="Q48" s="117">
        <v>2.9</v>
      </c>
      <c r="R48" s="116">
        <v>3.6</v>
      </c>
      <c r="S48" s="117">
        <v>1.7</v>
      </c>
      <c r="T48" s="116">
        <v>0.0</v>
      </c>
      <c r="U48" s="117">
        <v>0.0</v>
      </c>
      <c r="V48" s="116">
        <v>2.6</v>
      </c>
      <c r="W48" s="117">
        <v>2.4</v>
      </c>
      <c r="X48" s="103">
        <f t="shared" si="1"/>
        <v>0.6472222222</v>
      </c>
      <c r="Y48" s="103"/>
      <c r="Z48" s="103"/>
    </row>
    <row r="49">
      <c r="A49" s="113">
        <v>48.0</v>
      </c>
      <c r="B49" s="114" t="s">
        <v>529</v>
      </c>
      <c r="C49" s="115" t="s">
        <v>109</v>
      </c>
      <c r="D49" s="116">
        <v>10.0</v>
      </c>
      <c r="E49" s="117">
        <v>32.3</v>
      </c>
      <c r="F49" s="116">
        <v>23.3</v>
      </c>
      <c r="G49" s="117">
        <v>9.0</v>
      </c>
      <c r="H49" s="116">
        <v>17.5</v>
      </c>
      <c r="I49" s="117">
        <v>0.516</v>
      </c>
      <c r="J49" s="116">
        <v>0.4</v>
      </c>
      <c r="K49" s="117">
        <v>1.3</v>
      </c>
      <c r="L49" s="116">
        <v>0.333</v>
      </c>
      <c r="M49" s="117">
        <v>4.8</v>
      </c>
      <c r="N49" s="116">
        <v>7.6</v>
      </c>
      <c r="O49" s="117">
        <v>0.632</v>
      </c>
      <c r="P49" s="116">
        <v>4.3</v>
      </c>
      <c r="Q49" s="117">
        <v>7.6</v>
      </c>
      <c r="R49" s="116">
        <v>11.9</v>
      </c>
      <c r="S49" s="117">
        <v>5.0</v>
      </c>
      <c r="T49" s="116">
        <v>1.8</v>
      </c>
      <c r="U49" s="117">
        <v>0.8</v>
      </c>
      <c r="V49" s="116">
        <v>2.9</v>
      </c>
      <c r="W49" s="117">
        <v>4.0</v>
      </c>
      <c r="X49" s="103">
        <f t="shared" si="1"/>
        <v>0.6472222222</v>
      </c>
      <c r="Y49" s="103"/>
      <c r="Z49" s="103"/>
    </row>
    <row r="50">
      <c r="A50" s="113">
        <v>49.0</v>
      </c>
      <c r="B50" s="114" t="s">
        <v>397</v>
      </c>
      <c r="C50" s="115" t="s">
        <v>112</v>
      </c>
      <c r="D50" s="116">
        <v>10.0</v>
      </c>
      <c r="E50" s="117">
        <v>34.6</v>
      </c>
      <c r="F50" s="116">
        <v>23.2</v>
      </c>
      <c r="G50" s="117">
        <v>7.1</v>
      </c>
      <c r="H50" s="116">
        <v>17.7</v>
      </c>
      <c r="I50" s="117">
        <v>0.4</v>
      </c>
      <c r="J50" s="116">
        <v>3.1</v>
      </c>
      <c r="K50" s="117">
        <v>8.3</v>
      </c>
      <c r="L50" s="116">
        <v>0.375</v>
      </c>
      <c r="M50" s="117">
        <v>5.9</v>
      </c>
      <c r="N50" s="116">
        <v>6.2</v>
      </c>
      <c r="O50" s="117">
        <v>0.95</v>
      </c>
      <c r="P50" s="116">
        <v>2.1</v>
      </c>
      <c r="Q50" s="117">
        <v>5.1</v>
      </c>
      <c r="R50" s="116">
        <v>7.2</v>
      </c>
      <c r="S50" s="117">
        <v>2.7</v>
      </c>
      <c r="T50" s="116">
        <v>1.1</v>
      </c>
      <c r="U50" s="117">
        <v>0.4</v>
      </c>
      <c r="V50" s="116">
        <v>1.9</v>
      </c>
      <c r="W50" s="117">
        <v>1.5</v>
      </c>
      <c r="X50" s="103">
        <f t="shared" si="1"/>
        <v>0.6444444444</v>
      </c>
      <c r="Y50" s="103"/>
      <c r="Z50" s="103"/>
    </row>
    <row r="51">
      <c r="A51" s="113">
        <v>50.0</v>
      </c>
      <c r="B51" s="114" t="s">
        <v>405</v>
      </c>
      <c r="C51" s="115" t="s">
        <v>74</v>
      </c>
      <c r="D51" s="116">
        <v>10.0</v>
      </c>
      <c r="E51" s="117">
        <v>39.6</v>
      </c>
      <c r="F51" s="116">
        <v>23.1</v>
      </c>
      <c r="G51" s="117">
        <v>8.6</v>
      </c>
      <c r="H51" s="116">
        <v>19.6</v>
      </c>
      <c r="I51" s="117">
        <v>0.442</v>
      </c>
      <c r="J51" s="116">
        <v>2.3</v>
      </c>
      <c r="K51" s="117">
        <v>7.6</v>
      </c>
      <c r="L51" s="116">
        <v>0.301</v>
      </c>
      <c r="M51" s="117">
        <v>3.5</v>
      </c>
      <c r="N51" s="116">
        <v>4.0</v>
      </c>
      <c r="O51" s="117">
        <v>0.886</v>
      </c>
      <c r="P51" s="116">
        <v>0.3</v>
      </c>
      <c r="Q51" s="117">
        <v>3.2</v>
      </c>
      <c r="R51" s="116">
        <v>3.5</v>
      </c>
      <c r="S51" s="117">
        <v>6.4</v>
      </c>
      <c r="T51" s="116">
        <v>1.1</v>
      </c>
      <c r="U51" s="117">
        <v>0.5</v>
      </c>
      <c r="V51" s="116">
        <v>1.2</v>
      </c>
      <c r="W51" s="117">
        <v>2.0</v>
      </c>
      <c r="X51" s="103">
        <f t="shared" si="1"/>
        <v>0.6416666667</v>
      </c>
      <c r="Y51" s="103"/>
      <c r="Z51" s="103"/>
    </row>
    <row r="52">
      <c r="A52" s="113">
        <v>51.0</v>
      </c>
      <c r="B52" s="114" t="s">
        <v>440</v>
      </c>
      <c r="C52" s="115" t="s">
        <v>93</v>
      </c>
      <c r="D52" s="116">
        <v>10.0</v>
      </c>
      <c r="E52" s="117">
        <v>37.6</v>
      </c>
      <c r="F52" s="116">
        <v>23.1</v>
      </c>
      <c r="G52" s="117">
        <v>9.0</v>
      </c>
      <c r="H52" s="116">
        <v>20.6</v>
      </c>
      <c r="I52" s="117">
        <v>0.437</v>
      </c>
      <c r="J52" s="116">
        <v>3.4</v>
      </c>
      <c r="K52" s="117">
        <v>9.2</v>
      </c>
      <c r="L52" s="116">
        <v>0.375</v>
      </c>
      <c r="M52" s="117">
        <v>1.6</v>
      </c>
      <c r="N52" s="116">
        <v>2.4</v>
      </c>
      <c r="O52" s="117">
        <v>0.68</v>
      </c>
      <c r="P52" s="116">
        <v>0.8</v>
      </c>
      <c r="Q52" s="117">
        <v>4.8</v>
      </c>
      <c r="R52" s="116">
        <v>5.6</v>
      </c>
      <c r="S52" s="117">
        <v>9.2</v>
      </c>
      <c r="T52" s="116">
        <v>1.7</v>
      </c>
      <c r="U52" s="117">
        <v>0.4</v>
      </c>
      <c r="V52" s="116">
        <v>3.4</v>
      </c>
      <c r="W52" s="117">
        <v>1.8</v>
      </c>
      <c r="X52" s="103">
        <f t="shared" si="1"/>
        <v>0.6416666667</v>
      </c>
      <c r="Y52" s="103"/>
      <c r="Z52" s="103"/>
    </row>
    <row r="53">
      <c r="A53" s="113">
        <v>52.0</v>
      </c>
      <c r="B53" s="114" t="s">
        <v>441</v>
      </c>
      <c r="C53" s="115" t="s">
        <v>99</v>
      </c>
      <c r="D53" s="116">
        <v>10.0</v>
      </c>
      <c r="E53" s="117">
        <v>34.3</v>
      </c>
      <c r="F53" s="116">
        <v>23.0</v>
      </c>
      <c r="G53" s="117">
        <v>8.6</v>
      </c>
      <c r="H53" s="116">
        <v>18.7</v>
      </c>
      <c r="I53" s="117">
        <v>0.461</v>
      </c>
      <c r="J53" s="116">
        <v>2.2</v>
      </c>
      <c r="K53" s="117">
        <v>5.1</v>
      </c>
      <c r="L53" s="116">
        <v>0.429</v>
      </c>
      <c r="M53" s="117">
        <v>3.6</v>
      </c>
      <c r="N53" s="116">
        <v>4.1</v>
      </c>
      <c r="O53" s="117">
        <v>0.872</v>
      </c>
      <c r="P53" s="116">
        <v>1.0</v>
      </c>
      <c r="Q53" s="117">
        <v>4.2</v>
      </c>
      <c r="R53" s="116">
        <v>5.2</v>
      </c>
      <c r="S53" s="117">
        <v>8.1</v>
      </c>
      <c r="T53" s="116">
        <v>1.6</v>
      </c>
      <c r="U53" s="117">
        <v>0.4</v>
      </c>
      <c r="V53" s="116">
        <v>2.4</v>
      </c>
      <c r="W53" s="117">
        <v>1.8</v>
      </c>
      <c r="X53" s="103">
        <f t="shared" si="1"/>
        <v>0.6388888889</v>
      </c>
      <c r="Y53" s="103"/>
      <c r="Z53" s="103"/>
    </row>
    <row r="54">
      <c r="A54" s="113">
        <v>53.0</v>
      </c>
      <c r="B54" s="114" t="s">
        <v>178</v>
      </c>
      <c r="C54" s="115" t="s">
        <v>71</v>
      </c>
      <c r="D54" s="116">
        <v>10.0</v>
      </c>
      <c r="E54" s="117">
        <v>14.3</v>
      </c>
      <c r="F54" s="116">
        <v>22.9</v>
      </c>
      <c r="G54" s="117">
        <v>8.3</v>
      </c>
      <c r="H54" s="116">
        <v>14.6</v>
      </c>
      <c r="I54" s="117">
        <v>0.569</v>
      </c>
      <c r="J54" s="116">
        <v>1.0</v>
      </c>
      <c r="K54" s="117">
        <v>3.5</v>
      </c>
      <c r="L54" s="116">
        <v>0.286</v>
      </c>
      <c r="M54" s="117">
        <v>5.3</v>
      </c>
      <c r="N54" s="116">
        <v>5.8</v>
      </c>
      <c r="O54" s="117">
        <v>0.913</v>
      </c>
      <c r="P54" s="116">
        <v>3.0</v>
      </c>
      <c r="Q54" s="117">
        <v>10.3</v>
      </c>
      <c r="R54" s="116">
        <v>13.4</v>
      </c>
      <c r="S54" s="117">
        <v>1.5</v>
      </c>
      <c r="T54" s="116">
        <v>1.0</v>
      </c>
      <c r="U54" s="117">
        <v>1.8</v>
      </c>
      <c r="V54" s="116">
        <v>1.0</v>
      </c>
      <c r="W54" s="117">
        <v>4.3</v>
      </c>
      <c r="X54" s="103">
        <f t="shared" si="1"/>
        <v>0.6361111111</v>
      </c>
      <c r="Y54" s="103"/>
      <c r="Z54" s="103"/>
    </row>
    <row r="55">
      <c r="A55" s="113">
        <v>54.0</v>
      </c>
      <c r="B55" s="114" t="s">
        <v>245</v>
      </c>
      <c r="C55" s="115" t="s">
        <v>102</v>
      </c>
      <c r="D55" s="116">
        <v>10.0</v>
      </c>
      <c r="E55" s="117">
        <v>19.5</v>
      </c>
      <c r="F55" s="116">
        <v>22.9</v>
      </c>
      <c r="G55" s="117">
        <v>7.9</v>
      </c>
      <c r="H55" s="116">
        <v>17.9</v>
      </c>
      <c r="I55" s="117">
        <v>0.443</v>
      </c>
      <c r="J55" s="116">
        <v>3.1</v>
      </c>
      <c r="K55" s="117">
        <v>9.4</v>
      </c>
      <c r="L55" s="116">
        <v>0.333</v>
      </c>
      <c r="M55" s="117">
        <v>3.9</v>
      </c>
      <c r="N55" s="116">
        <v>5.3</v>
      </c>
      <c r="O55" s="117">
        <v>0.724</v>
      </c>
      <c r="P55" s="116">
        <v>1.3</v>
      </c>
      <c r="Q55" s="117">
        <v>4.4</v>
      </c>
      <c r="R55" s="116">
        <v>5.7</v>
      </c>
      <c r="S55" s="117">
        <v>5.2</v>
      </c>
      <c r="T55" s="116">
        <v>2.0</v>
      </c>
      <c r="U55" s="117">
        <v>0.4</v>
      </c>
      <c r="V55" s="116">
        <v>2.8</v>
      </c>
      <c r="W55" s="117">
        <v>2.2</v>
      </c>
      <c r="X55" s="103">
        <f t="shared" si="1"/>
        <v>0.6361111111</v>
      </c>
      <c r="Y55" s="103"/>
      <c r="Z55" s="103"/>
    </row>
    <row r="56">
      <c r="A56" s="113">
        <v>55.0</v>
      </c>
      <c r="B56" s="114" t="s">
        <v>632</v>
      </c>
      <c r="C56" s="115" t="s">
        <v>93</v>
      </c>
      <c r="D56" s="116">
        <v>10.0</v>
      </c>
      <c r="E56" s="117">
        <v>37.0</v>
      </c>
      <c r="F56" s="116">
        <v>22.8</v>
      </c>
      <c r="G56" s="117">
        <v>7.4</v>
      </c>
      <c r="H56" s="116">
        <v>16.8</v>
      </c>
      <c r="I56" s="117">
        <v>0.439</v>
      </c>
      <c r="J56" s="116">
        <v>3.7</v>
      </c>
      <c r="K56" s="117">
        <v>9.0</v>
      </c>
      <c r="L56" s="116">
        <v>0.409</v>
      </c>
      <c r="M56" s="117">
        <v>4.4</v>
      </c>
      <c r="N56" s="116">
        <v>5.3</v>
      </c>
      <c r="O56" s="117">
        <v>0.818</v>
      </c>
      <c r="P56" s="116">
        <v>0.2</v>
      </c>
      <c r="Q56" s="117">
        <v>1.7</v>
      </c>
      <c r="R56" s="116">
        <v>1.9</v>
      </c>
      <c r="S56" s="117">
        <v>10.6</v>
      </c>
      <c r="T56" s="116">
        <v>1.1</v>
      </c>
      <c r="U56" s="117">
        <v>0.2</v>
      </c>
      <c r="V56" s="116">
        <v>4.4</v>
      </c>
      <c r="W56" s="117">
        <v>2.1</v>
      </c>
      <c r="X56" s="103">
        <f t="shared" si="1"/>
        <v>0.6333333333</v>
      </c>
      <c r="Y56" s="103"/>
      <c r="Z56" s="103"/>
    </row>
    <row r="57">
      <c r="A57" s="113">
        <v>56.0</v>
      </c>
      <c r="B57" s="114" t="s">
        <v>574</v>
      </c>
      <c r="C57" s="115" t="s">
        <v>94</v>
      </c>
      <c r="D57" s="116">
        <v>10.0</v>
      </c>
      <c r="E57" s="117">
        <v>30.6</v>
      </c>
      <c r="F57" s="116">
        <v>22.7</v>
      </c>
      <c r="G57" s="117">
        <v>7.8</v>
      </c>
      <c r="H57" s="116">
        <v>17.2</v>
      </c>
      <c r="I57" s="117">
        <v>0.452</v>
      </c>
      <c r="J57" s="116">
        <v>2.4</v>
      </c>
      <c r="K57" s="117">
        <v>6.6</v>
      </c>
      <c r="L57" s="116">
        <v>0.357</v>
      </c>
      <c r="M57" s="117">
        <v>4.8</v>
      </c>
      <c r="N57" s="116">
        <v>5.5</v>
      </c>
      <c r="O57" s="117">
        <v>0.872</v>
      </c>
      <c r="P57" s="116">
        <v>2.4</v>
      </c>
      <c r="Q57" s="117">
        <v>6.5</v>
      </c>
      <c r="R57" s="116">
        <v>8.8</v>
      </c>
      <c r="S57" s="117">
        <v>3.4</v>
      </c>
      <c r="T57" s="116">
        <v>0.9</v>
      </c>
      <c r="U57" s="117">
        <v>0.9</v>
      </c>
      <c r="V57" s="116">
        <v>2.8</v>
      </c>
      <c r="W57" s="117">
        <v>3.9</v>
      </c>
      <c r="X57" s="103">
        <f t="shared" si="1"/>
        <v>0.6305555556</v>
      </c>
      <c r="Y57" s="103"/>
      <c r="Z57" s="103"/>
    </row>
    <row r="58">
      <c r="A58" s="113">
        <v>57.0</v>
      </c>
      <c r="B58" s="114" t="s">
        <v>330</v>
      </c>
      <c r="C58" s="115" t="s">
        <v>109</v>
      </c>
      <c r="D58" s="116">
        <v>10.0</v>
      </c>
      <c r="E58" s="117">
        <v>20.6</v>
      </c>
      <c r="F58" s="116">
        <v>22.7</v>
      </c>
      <c r="G58" s="117">
        <v>8.4</v>
      </c>
      <c r="H58" s="116">
        <v>19.5</v>
      </c>
      <c r="I58" s="117">
        <v>0.429</v>
      </c>
      <c r="J58" s="116">
        <v>2.8</v>
      </c>
      <c r="K58" s="117">
        <v>8.4</v>
      </c>
      <c r="L58" s="116">
        <v>0.333</v>
      </c>
      <c r="M58" s="117">
        <v>3.1</v>
      </c>
      <c r="N58" s="116">
        <v>4.7</v>
      </c>
      <c r="O58" s="117">
        <v>0.667</v>
      </c>
      <c r="P58" s="116">
        <v>3.1</v>
      </c>
      <c r="Q58" s="117">
        <v>4.5</v>
      </c>
      <c r="R58" s="116">
        <v>7.7</v>
      </c>
      <c r="S58" s="117">
        <v>0.9</v>
      </c>
      <c r="T58" s="116">
        <v>1.4</v>
      </c>
      <c r="U58" s="117">
        <v>0.7</v>
      </c>
      <c r="V58" s="116">
        <v>1.9</v>
      </c>
      <c r="W58" s="117">
        <v>1.9</v>
      </c>
      <c r="X58" s="103">
        <f t="shared" si="1"/>
        <v>0.6305555556</v>
      </c>
      <c r="Y58" s="103"/>
      <c r="Z58" s="103"/>
    </row>
    <row r="59">
      <c r="A59" s="113">
        <v>58.0</v>
      </c>
      <c r="B59" s="114" t="s">
        <v>439</v>
      </c>
      <c r="C59" s="115" t="s">
        <v>96</v>
      </c>
      <c r="D59" s="116">
        <v>10.0</v>
      </c>
      <c r="E59" s="117">
        <v>37.8</v>
      </c>
      <c r="F59" s="116">
        <v>22.6</v>
      </c>
      <c r="G59" s="117">
        <v>7.2</v>
      </c>
      <c r="H59" s="116">
        <v>17.3</v>
      </c>
      <c r="I59" s="117">
        <v>0.418</v>
      </c>
      <c r="J59" s="116">
        <v>3.0</v>
      </c>
      <c r="K59" s="117">
        <v>8.2</v>
      </c>
      <c r="L59" s="116">
        <v>0.36</v>
      </c>
      <c r="M59" s="117">
        <v>5.1</v>
      </c>
      <c r="N59" s="116">
        <v>5.8</v>
      </c>
      <c r="O59" s="117">
        <v>0.885</v>
      </c>
      <c r="P59" s="116">
        <v>0.3</v>
      </c>
      <c r="Q59" s="117">
        <v>4.0</v>
      </c>
      <c r="R59" s="116">
        <v>4.3</v>
      </c>
      <c r="S59" s="117">
        <v>7.7</v>
      </c>
      <c r="T59" s="116">
        <v>0.9</v>
      </c>
      <c r="U59" s="117">
        <v>0.5</v>
      </c>
      <c r="V59" s="116">
        <v>2.9</v>
      </c>
      <c r="W59" s="117">
        <v>2.5</v>
      </c>
      <c r="X59" s="103">
        <f t="shared" si="1"/>
        <v>0.6277777778</v>
      </c>
      <c r="Y59" s="103"/>
      <c r="Z59" s="103"/>
    </row>
    <row r="60">
      <c r="A60" s="113">
        <v>59.0</v>
      </c>
      <c r="B60" s="114" t="s">
        <v>500</v>
      </c>
      <c r="C60" s="115" t="s">
        <v>94</v>
      </c>
      <c r="D60" s="116">
        <v>10.0</v>
      </c>
      <c r="E60" s="117">
        <v>29.4</v>
      </c>
      <c r="F60" s="116">
        <v>22.5</v>
      </c>
      <c r="G60" s="117">
        <v>8.6</v>
      </c>
      <c r="H60" s="116">
        <v>17.5</v>
      </c>
      <c r="I60" s="117">
        <v>0.49</v>
      </c>
      <c r="J60" s="116">
        <v>3.8</v>
      </c>
      <c r="K60" s="117">
        <v>8.6</v>
      </c>
      <c r="L60" s="116">
        <v>0.443</v>
      </c>
      <c r="M60" s="117">
        <v>1.6</v>
      </c>
      <c r="N60" s="116">
        <v>2.3</v>
      </c>
      <c r="O60" s="117">
        <v>0.684</v>
      </c>
      <c r="P60" s="116">
        <v>1.1</v>
      </c>
      <c r="Q60" s="117">
        <v>7.8</v>
      </c>
      <c r="R60" s="116">
        <v>8.9</v>
      </c>
      <c r="S60" s="117">
        <v>2.3</v>
      </c>
      <c r="T60" s="116">
        <v>1.5</v>
      </c>
      <c r="U60" s="117">
        <v>1.3</v>
      </c>
      <c r="V60" s="116">
        <v>2.8</v>
      </c>
      <c r="W60" s="117">
        <v>2.8</v>
      </c>
      <c r="X60" s="103">
        <f t="shared" si="1"/>
        <v>0.625</v>
      </c>
      <c r="Y60" s="103"/>
      <c r="Z60" s="103"/>
    </row>
    <row r="61">
      <c r="A61" s="113">
        <v>60.0</v>
      </c>
      <c r="B61" s="114" t="s">
        <v>483</v>
      </c>
      <c r="C61" s="115" t="s">
        <v>97</v>
      </c>
      <c r="D61" s="116">
        <v>10.0</v>
      </c>
      <c r="E61" s="117">
        <v>29.7</v>
      </c>
      <c r="F61" s="116">
        <v>22.5</v>
      </c>
      <c r="G61" s="117">
        <v>9.0</v>
      </c>
      <c r="H61" s="116">
        <v>15.7</v>
      </c>
      <c r="I61" s="117">
        <v>0.574</v>
      </c>
      <c r="J61" s="116">
        <v>1.8</v>
      </c>
      <c r="K61" s="117">
        <v>3.8</v>
      </c>
      <c r="L61" s="116">
        <v>0.484</v>
      </c>
      <c r="M61" s="117">
        <v>2.7</v>
      </c>
      <c r="N61" s="116">
        <v>3.8</v>
      </c>
      <c r="O61" s="117">
        <v>0.71</v>
      </c>
      <c r="P61" s="116">
        <v>1.8</v>
      </c>
      <c r="Q61" s="117">
        <v>7.9</v>
      </c>
      <c r="R61" s="116">
        <v>9.7</v>
      </c>
      <c r="S61" s="117">
        <v>8.7</v>
      </c>
      <c r="T61" s="116">
        <v>0.5</v>
      </c>
      <c r="U61" s="117">
        <v>0.7</v>
      </c>
      <c r="V61" s="116">
        <v>3.2</v>
      </c>
      <c r="W61" s="117">
        <v>1.8</v>
      </c>
      <c r="X61" s="103">
        <f t="shared" si="1"/>
        <v>0.625</v>
      </c>
      <c r="Y61" s="103"/>
      <c r="Z61" s="103"/>
    </row>
    <row r="62">
      <c r="A62" s="113">
        <v>61.0</v>
      </c>
      <c r="B62" s="114" t="s">
        <v>534</v>
      </c>
      <c r="C62" s="115" t="s">
        <v>74</v>
      </c>
      <c r="D62" s="116">
        <v>10.0</v>
      </c>
      <c r="E62" s="117">
        <v>7.2</v>
      </c>
      <c r="F62" s="116">
        <v>22.4</v>
      </c>
      <c r="G62" s="117">
        <v>8.0</v>
      </c>
      <c r="H62" s="116">
        <v>19.9</v>
      </c>
      <c r="I62" s="117">
        <v>0.4</v>
      </c>
      <c r="J62" s="116">
        <v>5.5</v>
      </c>
      <c r="K62" s="117">
        <v>15.5</v>
      </c>
      <c r="L62" s="116">
        <v>0.355</v>
      </c>
      <c r="M62" s="117">
        <v>1.0</v>
      </c>
      <c r="N62" s="116">
        <v>1.5</v>
      </c>
      <c r="O62" s="117">
        <v>0.667</v>
      </c>
      <c r="P62" s="116">
        <v>0.0</v>
      </c>
      <c r="Q62" s="117">
        <v>1.5</v>
      </c>
      <c r="R62" s="116">
        <v>1.5</v>
      </c>
      <c r="S62" s="117">
        <v>5.5</v>
      </c>
      <c r="T62" s="116">
        <v>4.0</v>
      </c>
      <c r="U62" s="117">
        <v>0.0</v>
      </c>
      <c r="V62" s="116">
        <v>2.5</v>
      </c>
      <c r="W62" s="117">
        <v>3.0</v>
      </c>
      <c r="X62" s="103">
        <f t="shared" si="1"/>
        <v>0.6222222222</v>
      </c>
      <c r="Y62" s="103"/>
      <c r="Z62" s="103"/>
    </row>
    <row r="63">
      <c r="A63" s="113">
        <v>62.0</v>
      </c>
      <c r="B63" s="114" t="s">
        <v>237</v>
      </c>
      <c r="C63" s="115" t="s">
        <v>94</v>
      </c>
      <c r="D63" s="116">
        <v>10.0</v>
      </c>
      <c r="E63" s="117">
        <v>34.8</v>
      </c>
      <c r="F63" s="116">
        <v>24.0</v>
      </c>
      <c r="G63" s="117">
        <v>8.0</v>
      </c>
      <c r="H63" s="116">
        <v>19.5</v>
      </c>
      <c r="I63" s="117">
        <v>0.407</v>
      </c>
      <c r="J63" s="116">
        <v>2.0</v>
      </c>
      <c r="K63" s="117">
        <v>6.8</v>
      </c>
      <c r="L63" s="116">
        <v>0.288</v>
      </c>
      <c r="M63" s="117">
        <v>4.5</v>
      </c>
      <c r="N63" s="116">
        <v>5.8</v>
      </c>
      <c r="O63" s="117">
        <v>0.786</v>
      </c>
      <c r="P63" s="116">
        <v>1.1</v>
      </c>
      <c r="Q63" s="117">
        <v>5.3</v>
      </c>
      <c r="R63" s="116">
        <v>6.4</v>
      </c>
      <c r="S63" s="117">
        <v>5.8</v>
      </c>
      <c r="T63" s="116">
        <v>1.4</v>
      </c>
      <c r="U63" s="117">
        <v>0.1</v>
      </c>
      <c r="V63" s="116">
        <v>2.8</v>
      </c>
      <c r="W63" s="117">
        <v>1.1</v>
      </c>
      <c r="X63" s="103">
        <f t="shared" si="1"/>
        <v>0.6666666667</v>
      </c>
      <c r="Y63" s="103"/>
      <c r="Z63" s="103"/>
    </row>
    <row r="64">
      <c r="A64" s="113">
        <v>63.0</v>
      </c>
      <c r="B64" s="114" t="s">
        <v>631</v>
      </c>
      <c r="C64" s="115" t="s">
        <v>96</v>
      </c>
      <c r="D64" s="116">
        <v>10.0</v>
      </c>
      <c r="E64" s="117">
        <v>6.6</v>
      </c>
      <c r="F64" s="116">
        <v>22.4</v>
      </c>
      <c r="G64" s="117">
        <v>7.1</v>
      </c>
      <c r="H64" s="116">
        <v>13.7</v>
      </c>
      <c r="I64" s="117">
        <v>0.52</v>
      </c>
      <c r="J64" s="116">
        <v>1.1</v>
      </c>
      <c r="K64" s="117">
        <v>1.6</v>
      </c>
      <c r="L64" s="116">
        <v>0.667</v>
      </c>
      <c r="M64" s="117">
        <v>7.1</v>
      </c>
      <c r="N64" s="116">
        <v>9.3</v>
      </c>
      <c r="O64" s="117">
        <v>0.765</v>
      </c>
      <c r="P64" s="116">
        <v>1.1</v>
      </c>
      <c r="Q64" s="117">
        <v>4.9</v>
      </c>
      <c r="R64" s="116">
        <v>6.0</v>
      </c>
      <c r="S64" s="117">
        <v>6.0</v>
      </c>
      <c r="T64" s="116">
        <v>4.4</v>
      </c>
      <c r="U64" s="117">
        <v>1.6</v>
      </c>
      <c r="V64" s="116">
        <v>3.8</v>
      </c>
      <c r="W64" s="117">
        <v>3.8</v>
      </c>
      <c r="X64" s="103">
        <f t="shared" si="1"/>
        <v>0.6222222222</v>
      </c>
      <c r="Y64" s="103"/>
      <c r="Z64" s="103"/>
    </row>
    <row r="65">
      <c r="A65" s="113">
        <v>64.0</v>
      </c>
      <c r="B65" s="114" t="s">
        <v>363</v>
      </c>
      <c r="C65" s="115" t="s">
        <v>84</v>
      </c>
      <c r="D65" s="116">
        <v>8.0</v>
      </c>
      <c r="E65" s="117">
        <v>5.2</v>
      </c>
      <c r="F65" s="116">
        <v>22.3</v>
      </c>
      <c r="G65" s="117">
        <v>8.6</v>
      </c>
      <c r="H65" s="116">
        <v>17.2</v>
      </c>
      <c r="I65" s="117">
        <v>0.5</v>
      </c>
      <c r="J65" s="116">
        <v>0.0</v>
      </c>
      <c r="K65" s="117">
        <v>0.0</v>
      </c>
      <c r="L65" s="116">
        <v>0.0</v>
      </c>
      <c r="M65" s="117">
        <v>5.2</v>
      </c>
      <c r="N65" s="116">
        <v>6.9</v>
      </c>
      <c r="O65" s="117">
        <v>0.75</v>
      </c>
      <c r="P65" s="116">
        <v>6.9</v>
      </c>
      <c r="Q65" s="117">
        <v>6.9</v>
      </c>
      <c r="R65" s="116">
        <v>13.7</v>
      </c>
      <c r="S65" s="117">
        <v>1.7</v>
      </c>
      <c r="T65" s="116">
        <v>1.7</v>
      </c>
      <c r="U65" s="117">
        <v>0.9</v>
      </c>
      <c r="V65" s="116">
        <v>0.0</v>
      </c>
      <c r="W65" s="117">
        <v>2.6</v>
      </c>
      <c r="X65" s="103">
        <f t="shared" si="1"/>
        <v>0.6194444444</v>
      </c>
      <c r="Y65" s="103"/>
      <c r="Z65" s="103"/>
    </row>
    <row r="66">
      <c r="A66" s="113">
        <v>65.0</v>
      </c>
      <c r="B66" s="114" t="s">
        <v>197</v>
      </c>
      <c r="C66" s="115" t="s">
        <v>71</v>
      </c>
      <c r="D66" s="116">
        <v>10.0</v>
      </c>
      <c r="E66" s="117">
        <v>30.4</v>
      </c>
      <c r="F66" s="116">
        <v>22.3</v>
      </c>
      <c r="G66" s="117">
        <v>8.1</v>
      </c>
      <c r="H66" s="116">
        <v>17.8</v>
      </c>
      <c r="I66" s="117">
        <v>0.453</v>
      </c>
      <c r="J66" s="116">
        <v>4.4</v>
      </c>
      <c r="K66" s="117">
        <v>8.8</v>
      </c>
      <c r="L66" s="116">
        <v>0.5</v>
      </c>
      <c r="M66" s="117">
        <v>1.8</v>
      </c>
      <c r="N66" s="116">
        <v>1.9</v>
      </c>
      <c r="O66" s="117">
        <v>0.938</v>
      </c>
      <c r="P66" s="116">
        <v>0.2</v>
      </c>
      <c r="Q66" s="117">
        <v>3.4</v>
      </c>
      <c r="R66" s="116">
        <v>3.7</v>
      </c>
      <c r="S66" s="117">
        <v>3.7</v>
      </c>
      <c r="T66" s="116">
        <v>1.4</v>
      </c>
      <c r="U66" s="117">
        <v>0.4</v>
      </c>
      <c r="V66" s="116">
        <v>1.4</v>
      </c>
      <c r="W66" s="117">
        <v>1.7</v>
      </c>
      <c r="X66" s="103">
        <f t="shared" si="1"/>
        <v>0.6194444444</v>
      </c>
      <c r="Y66" s="103"/>
      <c r="Z66" s="103"/>
    </row>
    <row r="67">
      <c r="A67" s="113">
        <v>66.0</v>
      </c>
      <c r="B67" s="114" t="s">
        <v>128</v>
      </c>
      <c r="C67" s="115" t="s">
        <v>91</v>
      </c>
      <c r="D67" s="116">
        <v>10.0</v>
      </c>
      <c r="E67" s="117">
        <v>33.9</v>
      </c>
      <c r="F67" s="116">
        <v>22.2</v>
      </c>
      <c r="G67" s="117">
        <v>7.3</v>
      </c>
      <c r="H67" s="116">
        <v>17.4</v>
      </c>
      <c r="I67" s="117">
        <v>0.421</v>
      </c>
      <c r="J67" s="116">
        <v>3.0</v>
      </c>
      <c r="K67" s="117">
        <v>8.1</v>
      </c>
      <c r="L67" s="116">
        <v>0.368</v>
      </c>
      <c r="M67" s="117">
        <v>4.6</v>
      </c>
      <c r="N67" s="116">
        <v>5.1</v>
      </c>
      <c r="O67" s="117">
        <v>0.896</v>
      </c>
      <c r="P67" s="116">
        <v>0.8</v>
      </c>
      <c r="Q67" s="117">
        <v>3.4</v>
      </c>
      <c r="R67" s="116">
        <v>4.2</v>
      </c>
      <c r="S67" s="117">
        <v>7.1</v>
      </c>
      <c r="T67" s="116">
        <v>0.8</v>
      </c>
      <c r="U67" s="117">
        <v>0.3</v>
      </c>
      <c r="V67" s="116">
        <v>2.2</v>
      </c>
      <c r="W67" s="117">
        <v>3.1</v>
      </c>
      <c r="X67" s="103">
        <f t="shared" si="1"/>
        <v>0.6166666667</v>
      </c>
      <c r="Y67" s="103"/>
      <c r="Z67" s="103"/>
    </row>
    <row r="68">
      <c r="A68" s="113">
        <v>67.0</v>
      </c>
      <c r="B68" s="114" t="s">
        <v>344</v>
      </c>
      <c r="C68" s="115" t="s">
        <v>85</v>
      </c>
      <c r="D68" s="116">
        <v>10.0</v>
      </c>
      <c r="E68" s="117">
        <v>8.9</v>
      </c>
      <c r="F68" s="116">
        <v>21.9</v>
      </c>
      <c r="G68" s="117">
        <v>9.3</v>
      </c>
      <c r="H68" s="116">
        <v>13.4</v>
      </c>
      <c r="I68" s="117">
        <v>0.697</v>
      </c>
      <c r="J68" s="116">
        <v>0.0</v>
      </c>
      <c r="K68" s="117">
        <v>2.0</v>
      </c>
      <c r="L68" s="116">
        <v>0.0</v>
      </c>
      <c r="M68" s="117">
        <v>3.2</v>
      </c>
      <c r="N68" s="116">
        <v>4.1</v>
      </c>
      <c r="O68" s="117">
        <v>0.8</v>
      </c>
      <c r="P68" s="116">
        <v>4.1</v>
      </c>
      <c r="Q68" s="117">
        <v>6.1</v>
      </c>
      <c r="R68" s="116">
        <v>10.1</v>
      </c>
      <c r="S68" s="117">
        <v>1.2</v>
      </c>
      <c r="T68" s="116">
        <v>1.6</v>
      </c>
      <c r="U68" s="117">
        <v>0.8</v>
      </c>
      <c r="V68" s="116">
        <v>1.2</v>
      </c>
      <c r="W68" s="117">
        <v>3.2</v>
      </c>
      <c r="X68" s="103">
        <f t="shared" si="1"/>
        <v>0.6083333333</v>
      </c>
      <c r="Y68" s="103"/>
      <c r="Z68" s="103"/>
    </row>
    <row r="69">
      <c r="A69" s="113">
        <v>68.0</v>
      </c>
      <c r="B69" s="114" t="s">
        <v>129</v>
      </c>
      <c r="C69" s="115" t="s">
        <v>110</v>
      </c>
      <c r="D69" s="116">
        <v>10.0</v>
      </c>
      <c r="E69" s="117">
        <v>33.0</v>
      </c>
      <c r="F69" s="116">
        <v>21.9</v>
      </c>
      <c r="G69" s="117">
        <v>8.4</v>
      </c>
      <c r="H69" s="116">
        <v>19.9</v>
      </c>
      <c r="I69" s="117">
        <v>0.421</v>
      </c>
      <c r="J69" s="116">
        <v>2.5</v>
      </c>
      <c r="K69" s="117">
        <v>8.0</v>
      </c>
      <c r="L69" s="116">
        <v>0.315</v>
      </c>
      <c r="M69" s="117">
        <v>2.6</v>
      </c>
      <c r="N69" s="116">
        <v>3.3</v>
      </c>
      <c r="O69" s="117">
        <v>0.8</v>
      </c>
      <c r="P69" s="116">
        <v>1.0</v>
      </c>
      <c r="Q69" s="117">
        <v>4.8</v>
      </c>
      <c r="R69" s="116">
        <v>5.8</v>
      </c>
      <c r="S69" s="117">
        <v>5.5</v>
      </c>
      <c r="T69" s="116">
        <v>1.2</v>
      </c>
      <c r="U69" s="117">
        <v>0.4</v>
      </c>
      <c r="V69" s="116">
        <v>2.6</v>
      </c>
      <c r="W69" s="117">
        <v>1.3</v>
      </c>
      <c r="X69" s="103">
        <f t="shared" si="1"/>
        <v>0.6083333333</v>
      </c>
      <c r="Y69" s="103"/>
      <c r="Z69" s="103"/>
    </row>
    <row r="70">
      <c r="A70" s="113">
        <v>69.0</v>
      </c>
      <c r="B70" s="114" t="s">
        <v>127</v>
      </c>
      <c r="C70" s="115" t="s">
        <v>73</v>
      </c>
      <c r="D70" s="116">
        <v>10.0</v>
      </c>
      <c r="E70" s="117">
        <v>34.8</v>
      </c>
      <c r="F70" s="116">
        <v>21.6</v>
      </c>
      <c r="G70" s="117">
        <v>7.8</v>
      </c>
      <c r="H70" s="116">
        <v>18.0</v>
      </c>
      <c r="I70" s="117">
        <v>0.431</v>
      </c>
      <c r="J70" s="116">
        <v>1.3</v>
      </c>
      <c r="K70" s="117">
        <v>5.9</v>
      </c>
      <c r="L70" s="116">
        <v>0.228</v>
      </c>
      <c r="M70" s="117">
        <v>4.8</v>
      </c>
      <c r="N70" s="116">
        <v>6.0</v>
      </c>
      <c r="O70" s="117">
        <v>0.793</v>
      </c>
      <c r="P70" s="116">
        <v>0.7</v>
      </c>
      <c r="Q70" s="117">
        <v>6.2</v>
      </c>
      <c r="R70" s="116">
        <v>6.9</v>
      </c>
      <c r="S70" s="117">
        <v>5.8</v>
      </c>
      <c r="T70" s="116">
        <v>0.5</v>
      </c>
      <c r="U70" s="117">
        <v>0.9</v>
      </c>
      <c r="V70" s="116">
        <v>3.3</v>
      </c>
      <c r="W70" s="117">
        <v>1.8</v>
      </c>
      <c r="X70" s="103">
        <f t="shared" si="1"/>
        <v>0.6</v>
      </c>
      <c r="Y70" s="103"/>
      <c r="Z70" s="103"/>
    </row>
    <row r="71">
      <c r="A71" s="113">
        <v>70.0</v>
      </c>
      <c r="B71" s="114" t="s">
        <v>625</v>
      </c>
      <c r="C71" s="115" t="s">
        <v>77</v>
      </c>
      <c r="D71" s="116">
        <v>10.0</v>
      </c>
      <c r="E71" s="117">
        <v>36.4</v>
      </c>
      <c r="F71" s="116">
        <v>21.5</v>
      </c>
      <c r="G71" s="117">
        <v>8.4</v>
      </c>
      <c r="H71" s="116">
        <v>17.9</v>
      </c>
      <c r="I71" s="117">
        <v>0.47</v>
      </c>
      <c r="J71" s="116">
        <v>1.1</v>
      </c>
      <c r="K71" s="117">
        <v>4.2</v>
      </c>
      <c r="L71" s="116">
        <v>0.256</v>
      </c>
      <c r="M71" s="117">
        <v>3.7</v>
      </c>
      <c r="N71" s="116">
        <v>4.6</v>
      </c>
      <c r="O71" s="117">
        <v>0.787</v>
      </c>
      <c r="P71" s="116">
        <v>0.3</v>
      </c>
      <c r="Q71" s="117">
        <v>6.9</v>
      </c>
      <c r="R71" s="116">
        <v>7.2</v>
      </c>
      <c r="S71" s="117">
        <v>5.0</v>
      </c>
      <c r="T71" s="116">
        <v>0.7</v>
      </c>
      <c r="U71" s="117">
        <v>0.7</v>
      </c>
      <c r="V71" s="116">
        <v>3.6</v>
      </c>
      <c r="W71" s="117">
        <v>2.4</v>
      </c>
      <c r="X71" s="103">
        <f t="shared" si="1"/>
        <v>0.5972222222</v>
      </c>
      <c r="Y71" s="103"/>
      <c r="Z71" s="103"/>
    </row>
    <row r="72">
      <c r="A72" s="113">
        <v>71.0</v>
      </c>
      <c r="B72" s="114" t="s">
        <v>301</v>
      </c>
      <c r="C72" s="115" t="s">
        <v>71</v>
      </c>
      <c r="D72" s="116">
        <v>10.0</v>
      </c>
      <c r="E72" s="117">
        <v>31.2</v>
      </c>
      <c r="F72" s="116">
        <v>21.5</v>
      </c>
      <c r="G72" s="117">
        <v>8.3</v>
      </c>
      <c r="H72" s="116">
        <v>18.0</v>
      </c>
      <c r="I72" s="117">
        <v>0.462</v>
      </c>
      <c r="J72" s="116">
        <v>3.0</v>
      </c>
      <c r="K72" s="117">
        <v>7.8</v>
      </c>
      <c r="L72" s="116">
        <v>0.382</v>
      </c>
      <c r="M72" s="117">
        <v>1.8</v>
      </c>
      <c r="N72" s="116">
        <v>2.4</v>
      </c>
      <c r="O72" s="117">
        <v>0.762</v>
      </c>
      <c r="P72" s="116">
        <v>0.3</v>
      </c>
      <c r="Q72" s="117">
        <v>5.7</v>
      </c>
      <c r="R72" s="116">
        <v>6.0</v>
      </c>
      <c r="S72" s="117">
        <v>5.8</v>
      </c>
      <c r="T72" s="116">
        <v>0.0</v>
      </c>
      <c r="U72" s="117">
        <v>0.1</v>
      </c>
      <c r="V72" s="116">
        <v>1.5</v>
      </c>
      <c r="W72" s="117">
        <v>1.4</v>
      </c>
      <c r="X72" s="103">
        <f t="shared" si="1"/>
        <v>0.5972222222</v>
      </c>
      <c r="Y72" s="103"/>
      <c r="Z72" s="103"/>
    </row>
    <row r="73">
      <c r="A73" s="113">
        <v>72.0</v>
      </c>
      <c r="B73" s="114" t="s">
        <v>493</v>
      </c>
      <c r="C73" s="115" t="s">
        <v>70</v>
      </c>
      <c r="D73" s="116">
        <v>10.0</v>
      </c>
      <c r="E73" s="117">
        <v>34.6</v>
      </c>
      <c r="F73" s="116">
        <v>21.4</v>
      </c>
      <c r="G73" s="117">
        <v>7.0</v>
      </c>
      <c r="H73" s="116">
        <v>15.7</v>
      </c>
      <c r="I73" s="117">
        <v>0.444</v>
      </c>
      <c r="J73" s="116">
        <v>2.5</v>
      </c>
      <c r="K73" s="117">
        <v>7.3</v>
      </c>
      <c r="L73" s="116">
        <v>0.343</v>
      </c>
      <c r="M73" s="117">
        <v>5.0</v>
      </c>
      <c r="N73" s="116">
        <v>6.1</v>
      </c>
      <c r="O73" s="117">
        <v>0.814</v>
      </c>
      <c r="P73" s="116">
        <v>0.3</v>
      </c>
      <c r="Q73" s="117">
        <v>5.5</v>
      </c>
      <c r="R73" s="116">
        <v>5.8</v>
      </c>
      <c r="S73" s="117">
        <v>8.9</v>
      </c>
      <c r="T73" s="116">
        <v>1.2</v>
      </c>
      <c r="U73" s="117">
        <v>0.1</v>
      </c>
      <c r="V73" s="116">
        <v>2.5</v>
      </c>
      <c r="W73" s="117">
        <v>1.8</v>
      </c>
      <c r="X73" s="103">
        <f t="shared" si="1"/>
        <v>0.5944444444</v>
      </c>
      <c r="Y73" s="103"/>
      <c r="Z73" s="103"/>
    </row>
    <row r="74">
      <c r="A74" s="113">
        <v>73.0</v>
      </c>
      <c r="B74" s="114" t="s">
        <v>478</v>
      </c>
      <c r="C74" s="115" t="s">
        <v>77</v>
      </c>
      <c r="D74" s="116">
        <v>10.0</v>
      </c>
      <c r="E74" s="117">
        <v>36.4</v>
      </c>
      <c r="F74" s="116">
        <v>21.4</v>
      </c>
      <c r="G74" s="117">
        <v>7.8</v>
      </c>
      <c r="H74" s="116">
        <v>17.8</v>
      </c>
      <c r="I74" s="117">
        <v>0.439</v>
      </c>
      <c r="J74" s="116">
        <v>3.0</v>
      </c>
      <c r="K74" s="117">
        <v>9.0</v>
      </c>
      <c r="L74" s="116">
        <v>0.33</v>
      </c>
      <c r="M74" s="117">
        <v>2.8</v>
      </c>
      <c r="N74" s="116">
        <v>2.9</v>
      </c>
      <c r="O74" s="117">
        <v>0.966</v>
      </c>
      <c r="P74" s="116">
        <v>0.6</v>
      </c>
      <c r="Q74" s="117">
        <v>3.2</v>
      </c>
      <c r="R74" s="116">
        <v>3.8</v>
      </c>
      <c r="S74" s="117">
        <v>7.9</v>
      </c>
      <c r="T74" s="116">
        <v>1.3</v>
      </c>
      <c r="U74" s="117">
        <v>0.1</v>
      </c>
      <c r="V74" s="116">
        <v>3.2</v>
      </c>
      <c r="W74" s="117">
        <v>2.6</v>
      </c>
      <c r="X74" s="103">
        <f t="shared" si="1"/>
        <v>0.5944444444</v>
      </c>
      <c r="Y74" s="103"/>
      <c r="Z74" s="103"/>
    </row>
    <row r="75">
      <c r="A75" s="113">
        <v>74.0</v>
      </c>
      <c r="B75" s="114" t="s">
        <v>579</v>
      </c>
      <c r="C75" s="115" t="s">
        <v>99</v>
      </c>
      <c r="D75" s="116">
        <v>10.0</v>
      </c>
      <c r="E75" s="117">
        <v>3.0</v>
      </c>
      <c r="F75" s="116">
        <v>21.3</v>
      </c>
      <c r="G75" s="117">
        <v>8.3</v>
      </c>
      <c r="H75" s="116">
        <v>17.7</v>
      </c>
      <c r="I75" s="117">
        <v>0.467</v>
      </c>
      <c r="J75" s="116">
        <v>4.7</v>
      </c>
      <c r="K75" s="117">
        <v>11.8</v>
      </c>
      <c r="L75" s="116">
        <v>0.4</v>
      </c>
      <c r="M75" s="117">
        <v>0.0</v>
      </c>
      <c r="N75" s="116">
        <v>0.0</v>
      </c>
      <c r="O75" s="117">
        <v>0.0</v>
      </c>
      <c r="P75" s="116">
        <v>1.2</v>
      </c>
      <c r="Q75" s="117">
        <v>5.9</v>
      </c>
      <c r="R75" s="116">
        <v>7.1</v>
      </c>
      <c r="S75" s="117">
        <v>1.2</v>
      </c>
      <c r="T75" s="116">
        <v>0.0</v>
      </c>
      <c r="U75" s="117">
        <v>0.0</v>
      </c>
      <c r="V75" s="116">
        <v>2.4</v>
      </c>
      <c r="W75" s="117">
        <v>7.1</v>
      </c>
      <c r="X75" s="103">
        <f t="shared" si="1"/>
        <v>0.5916666667</v>
      </c>
      <c r="Y75" s="103"/>
      <c r="Z75" s="103"/>
    </row>
    <row r="76">
      <c r="A76" s="113">
        <v>75.0</v>
      </c>
      <c r="B76" s="114" t="s">
        <v>322</v>
      </c>
      <c r="C76" s="115" t="s">
        <v>106</v>
      </c>
      <c r="D76" s="116">
        <v>10.0</v>
      </c>
      <c r="E76" s="117">
        <v>30.6</v>
      </c>
      <c r="F76" s="116">
        <v>21.2</v>
      </c>
      <c r="G76" s="117">
        <v>8.0</v>
      </c>
      <c r="H76" s="116">
        <v>16.2</v>
      </c>
      <c r="I76" s="117">
        <v>0.493</v>
      </c>
      <c r="J76" s="116">
        <v>0.9</v>
      </c>
      <c r="K76" s="117">
        <v>3.2</v>
      </c>
      <c r="L76" s="116">
        <v>0.296</v>
      </c>
      <c r="M76" s="117">
        <v>4.2</v>
      </c>
      <c r="N76" s="116">
        <v>5.1</v>
      </c>
      <c r="O76" s="117">
        <v>0.837</v>
      </c>
      <c r="P76" s="116">
        <v>0.7</v>
      </c>
      <c r="Q76" s="117">
        <v>5.9</v>
      </c>
      <c r="R76" s="116">
        <v>6.6</v>
      </c>
      <c r="S76" s="117">
        <v>6.4</v>
      </c>
      <c r="T76" s="116">
        <v>0.7</v>
      </c>
      <c r="U76" s="117">
        <v>0.8</v>
      </c>
      <c r="V76" s="116">
        <v>2.2</v>
      </c>
      <c r="W76" s="117">
        <v>2.8</v>
      </c>
      <c r="X76" s="103">
        <f t="shared" si="1"/>
        <v>0.5888888889</v>
      </c>
      <c r="Y76" s="103"/>
      <c r="Z76" s="103"/>
    </row>
    <row r="77">
      <c r="A77" s="113">
        <v>76.0</v>
      </c>
      <c r="B77" s="114" t="s">
        <v>585</v>
      </c>
      <c r="C77" s="115" t="s">
        <v>116</v>
      </c>
      <c r="D77" s="116">
        <v>10.0</v>
      </c>
      <c r="E77" s="117">
        <v>10.6</v>
      </c>
      <c r="F77" s="116">
        <v>21.1</v>
      </c>
      <c r="G77" s="117">
        <v>7.2</v>
      </c>
      <c r="H77" s="116">
        <v>14.3</v>
      </c>
      <c r="I77" s="117">
        <v>0.5</v>
      </c>
      <c r="J77" s="116">
        <v>4.8</v>
      </c>
      <c r="K77" s="117">
        <v>9.5</v>
      </c>
      <c r="L77" s="116">
        <v>0.5</v>
      </c>
      <c r="M77" s="117">
        <v>2.0</v>
      </c>
      <c r="N77" s="116">
        <v>2.4</v>
      </c>
      <c r="O77" s="117">
        <v>0.857</v>
      </c>
      <c r="P77" s="116">
        <v>1.4</v>
      </c>
      <c r="Q77" s="117">
        <v>3.7</v>
      </c>
      <c r="R77" s="116">
        <v>5.1</v>
      </c>
      <c r="S77" s="117">
        <v>2.0</v>
      </c>
      <c r="T77" s="116">
        <v>2.0</v>
      </c>
      <c r="U77" s="117">
        <v>0.3</v>
      </c>
      <c r="V77" s="116">
        <v>0.7</v>
      </c>
      <c r="W77" s="117">
        <v>4.1</v>
      </c>
      <c r="X77" s="103">
        <f t="shared" si="1"/>
        <v>0.5861111111</v>
      </c>
      <c r="Y77" s="103"/>
      <c r="Z77" s="103"/>
    </row>
    <row r="78">
      <c r="A78" s="113">
        <v>77.0</v>
      </c>
      <c r="B78" s="114" t="s">
        <v>223</v>
      </c>
      <c r="C78" s="115" t="s">
        <v>88</v>
      </c>
      <c r="D78" s="116">
        <v>10.0</v>
      </c>
      <c r="E78" s="117">
        <v>37.9</v>
      </c>
      <c r="F78" s="116">
        <v>21.0</v>
      </c>
      <c r="G78" s="117">
        <v>7.1</v>
      </c>
      <c r="H78" s="116">
        <v>15.3</v>
      </c>
      <c r="I78" s="117">
        <v>0.466</v>
      </c>
      <c r="J78" s="116">
        <v>5.1</v>
      </c>
      <c r="K78" s="117">
        <v>11.7</v>
      </c>
      <c r="L78" s="116">
        <v>0.439</v>
      </c>
      <c r="M78" s="117">
        <v>1.6</v>
      </c>
      <c r="N78" s="116">
        <v>2.2</v>
      </c>
      <c r="O78" s="117">
        <v>0.739</v>
      </c>
      <c r="P78" s="116">
        <v>0.6</v>
      </c>
      <c r="Q78" s="117">
        <v>3.4</v>
      </c>
      <c r="R78" s="116">
        <v>4.0</v>
      </c>
      <c r="S78" s="117">
        <v>2.7</v>
      </c>
      <c r="T78" s="116">
        <v>1.6</v>
      </c>
      <c r="U78" s="117">
        <v>0.9</v>
      </c>
      <c r="V78" s="116">
        <v>1.4</v>
      </c>
      <c r="W78" s="117">
        <v>2.3</v>
      </c>
      <c r="X78" s="103">
        <f t="shared" si="1"/>
        <v>0.5833333333</v>
      </c>
      <c r="Y78" s="103"/>
      <c r="Z78" s="103"/>
    </row>
    <row r="79">
      <c r="A79" s="113">
        <v>78.0</v>
      </c>
      <c r="B79" s="114" t="s">
        <v>196</v>
      </c>
      <c r="C79" s="115" t="s">
        <v>80</v>
      </c>
      <c r="D79" s="116">
        <v>10.0</v>
      </c>
      <c r="E79" s="117">
        <v>35.7</v>
      </c>
      <c r="F79" s="116">
        <v>21.0</v>
      </c>
      <c r="G79" s="117">
        <v>7.6</v>
      </c>
      <c r="H79" s="116">
        <v>16.5</v>
      </c>
      <c r="I79" s="117">
        <v>0.457</v>
      </c>
      <c r="J79" s="116">
        <v>3.3</v>
      </c>
      <c r="K79" s="117">
        <v>8.6</v>
      </c>
      <c r="L79" s="116">
        <v>0.388</v>
      </c>
      <c r="M79" s="117">
        <v>2.5</v>
      </c>
      <c r="N79" s="116">
        <v>3.1</v>
      </c>
      <c r="O79" s="117">
        <v>0.806</v>
      </c>
      <c r="P79" s="116">
        <v>0.7</v>
      </c>
      <c r="Q79" s="117">
        <v>4.1</v>
      </c>
      <c r="R79" s="116">
        <v>4.8</v>
      </c>
      <c r="S79" s="117">
        <v>2.2</v>
      </c>
      <c r="T79" s="116">
        <v>0.6</v>
      </c>
      <c r="U79" s="117">
        <v>0.8</v>
      </c>
      <c r="V79" s="116">
        <v>2.0</v>
      </c>
      <c r="W79" s="117">
        <v>2.3</v>
      </c>
      <c r="X79" s="103">
        <f t="shared" si="1"/>
        <v>0.5833333333</v>
      </c>
      <c r="Y79" s="103"/>
      <c r="Z79" s="103"/>
    </row>
    <row r="80">
      <c r="A80" s="113">
        <v>79.0</v>
      </c>
      <c r="B80" s="114" t="s">
        <v>482</v>
      </c>
      <c r="C80" s="115" t="s">
        <v>96</v>
      </c>
      <c r="D80" s="116">
        <v>10.0</v>
      </c>
      <c r="E80" s="117">
        <v>26.8</v>
      </c>
      <c r="F80" s="116">
        <v>20.8</v>
      </c>
      <c r="G80" s="117">
        <v>9.0</v>
      </c>
      <c r="H80" s="116">
        <v>18.4</v>
      </c>
      <c r="I80" s="117">
        <v>0.489</v>
      </c>
      <c r="J80" s="116">
        <v>1.7</v>
      </c>
      <c r="K80" s="117">
        <v>4.3</v>
      </c>
      <c r="L80" s="116">
        <v>0.406</v>
      </c>
      <c r="M80" s="117">
        <v>1.1</v>
      </c>
      <c r="N80" s="116">
        <v>1.5</v>
      </c>
      <c r="O80" s="117">
        <v>0.727</v>
      </c>
      <c r="P80" s="116">
        <v>3.4</v>
      </c>
      <c r="Q80" s="117">
        <v>8.4</v>
      </c>
      <c r="R80" s="116">
        <v>11.8</v>
      </c>
      <c r="S80" s="117">
        <v>2.0</v>
      </c>
      <c r="T80" s="116">
        <v>1.2</v>
      </c>
      <c r="U80" s="117">
        <v>0.9</v>
      </c>
      <c r="V80" s="116">
        <v>1.5</v>
      </c>
      <c r="W80" s="117">
        <v>3.0</v>
      </c>
      <c r="X80" s="103">
        <f t="shared" si="1"/>
        <v>0.5777777778</v>
      </c>
      <c r="Y80" s="103"/>
      <c r="Z80" s="103"/>
    </row>
    <row r="81">
      <c r="A81" s="113">
        <v>80.0</v>
      </c>
      <c r="B81" s="114" t="s">
        <v>364</v>
      </c>
      <c r="C81" s="115" t="s">
        <v>84</v>
      </c>
      <c r="D81" s="116">
        <v>10.0</v>
      </c>
      <c r="E81" s="117">
        <v>25.2</v>
      </c>
      <c r="F81" s="116">
        <v>20.7</v>
      </c>
      <c r="G81" s="117">
        <v>7.1</v>
      </c>
      <c r="H81" s="116">
        <v>15.2</v>
      </c>
      <c r="I81" s="117">
        <v>0.472</v>
      </c>
      <c r="J81" s="116">
        <v>2.9</v>
      </c>
      <c r="K81" s="117">
        <v>6.9</v>
      </c>
      <c r="L81" s="116">
        <v>0.417</v>
      </c>
      <c r="M81" s="117">
        <v>3.6</v>
      </c>
      <c r="N81" s="116">
        <v>4.6</v>
      </c>
      <c r="O81" s="117">
        <v>0.781</v>
      </c>
      <c r="P81" s="116">
        <v>1.1</v>
      </c>
      <c r="Q81" s="117">
        <v>7.6</v>
      </c>
      <c r="R81" s="116">
        <v>8.7</v>
      </c>
      <c r="S81" s="117">
        <v>1.7</v>
      </c>
      <c r="T81" s="116">
        <v>0.6</v>
      </c>
      <c r="U81" s="117">
        <v>3.1</v>
      </c>
      <c r="V81" s="116">
        <v>1.4</v>
      </c>
      <c r="W81" s="117">
        <v>4.0</v>
      </c>
      <c r="X81" s="103">
        <f t="shared" si="1"/>
        <v>0.575</v>
      </c>
      <c r="Y81" s="103"/>
      <c r="Z81" s="103"/>
    </row>
    <row r="82">
      <c r="A82" s="113">
        <v>81.0</v>
      </c>
      <c r="B82" s="114" t="s">
        <v>516</v>
      </c>
      <c r="C82" s="115" t="s">
        <v>90</v>
      </c>
      <c r="D82" s="116">
        <v>10.0</v>
      </c>
      <c r="E82" s="117">
        <v>35.4</v>
      </c>
      <c r="F82" s="116">
        <v>20.6</v>
      </c>
      <c r="G82" s="117">
        <v>6.8</v>
      </c>
      <c r="H82" s="116">
        <v>16.4</v>
      </c>
      <c r="I82" s="117">
        <v>0.416</v>
      </c>
      <c r="J82" s="116">
        <v>4.3</v>
      </c>
      <c r="K82" s="117">
        <v>10.3</v>
      </c>
      <c r="L82" s="116">
        <v>0.416</v>
      </c>
      <c r="M82" s="117">
        <v>2.7</v>
      </c>
      <c r="N82" s="116">
        <v>2.9</v>
      </c>
      <c r="O82" s="117">
        <v>0.931</v>
      </c>
      <c r="P82" s="116">
        <v>0.2</v>
      </c>
      <c r="Q82" s="117">
        <v>4.3</v>
      </c>
      <c r="R82" s="116">
        <v>4.5</v>
      </c>
      <c r="S82" s="117">
        <v>6.3</v>
      </c>
      <c r="T82" s="116">
        <v>1.4</v>
      </c>
      <c r="U82" s="117">
        <v>0.3</v>
      </c>
      <c r="V82" s="116">
        <v>3.2</v>
      </c>
      <c r="W82" s="117">
        <v>1.7</v>
      </c>
      <c r="X82" s="103">
        <f t="shared" si="1"/>
        <v>0.5722222222</v>
      </c>
      <c r="Y82" s="103"/>
      <c r="Z82" s="103"/>
    </row>
    <row r="83">
      <c r="A83" s="113">
        <v>82.0</v>
      </c>
      <c r="B83" s="114" t="s">
        <v>104</v>
      </c>
      <c r="C83" s="115" t="s">
        <v>73</v>
      </c>
      <c r="D83" s="116">
        <v>10.0</v>
      </c>
      <c r="E83" s="117">
        <v>20.6</v>
      </c>
      <c r="F83" s="116">
        <v>20.6</v>
      </c>
      <c r="G83" s="117">
        <v>7.8</v>
      </c>
      <c r="H83" s="116">
        <v>17.6</v>
      </c>
      <c r="I83" s="117">
        <v>0.446</v>
      </c>
      <c r="J83" s="116">
        <v>3.7</v>
      </c>
      <c r="K83" s="117">
        <v>8.5</v>
      </c>
      <c r="L83" s="116">
        <v>0.429</v>
      </c>
      <c r="M83" s="117">
        <v>1.2</v>
      </c>
      <c r="N83" s="116">
        <v>1.6</v>
      </c>
      <c r="O83" s="117">
        <v>0.778</v>
      </c>
      <c r="P83" s="116">
        <v>1.0</v>
      </c>
      <c r="Q83" s="117">
        <v>5.8</v>
      </c>
      <c r="R83" s="116">
        <v>6.8</v>
      </c>
      <c r="S83" s="117">
        <v>4.4</v>
      </c>
      <c r="T83" s="116">
        <v>1.2</v>
      </c>
      <c r="U83" s="117">
        <v>1.0</v>
      </c>
      <c r="V83" s="116">
        <v>2.1</v>
      </c>
      <c r="W83" s="117">
        <v>1.4</v>
      </c>
      <c r="X83" s="103">
        <f t="shared" si="1"/>
        <v>0.5722222222</v>
      </c>
      <c r="Y83" s="103"/>
      <c r="Z83" s="103"/>
    </row>
    <row r="84">
      <c r="A84" s="113">
        <v>83.0</v>
      </c>
      <c r="B84" s="114" t="s">
        <v>589</v>
      </c>
      <c r="C84" s="115" t="s">
        <v>73</v>
      </c>
      <c r="D84" s="116">
        <v>10.0</v>
      </c>
      <c r="E84" s="117">
        <v>29.6</v>
      </c>
      <c r="F84" s="116">
        <v>20.6</v>
      </c>
      <c r="G84" s="117">
        <v>7.4</v>
      </c>
      <c r="H84" s="116">
        <v>14.8</v>
      </c>
      <c r="I84" s="117">
        <v>0.5</v>
      </c>
      <c r="J84" s="116">
        <v>1.0</v>
      </c>
      <c r="K84" s="117">
        <v>4.5</v>
      </c>
      <c r="L84" s="116">
        <v>0.216</v>
      </c>
      <c r="M84" s="117">
        <v>4.7</v>
      </c>
      <c r="N84" s="116">
        <v>5.7</v>
      </c>
      <c r="O84" s="117">
        <v>0.83</v>
      </c>
      <c r="P84" s="116">
        <v>1.2</v>
      </c>
      <c r="Q84" s="117">
        <v>3.3</v>
      </c>
      <c r="R84" s="116">
        <v>4.5</v>
      </c>
      <c r="S84" s="117">
        <v>3.4</v>
      </c>
      <c r="T84" s="116">
        <v>1.0</v>
      </c>
      <c r="U84" s="117">
        <v>0.2</v>
      </c>
      <c r="V84" s="116">
        <v>1.1</v>
      </c>
      <c r="W84" s="117">
        <v>2.4</v>
      </c>
      <c r="X84" s="103">
        <f t="shared" si="1"/>
        <v>0.5722222222</v>
      </c>
      <c r="Y84" s="103"/>
      <c r="Z84" s="103"/>
    </row>
    <row r="85">
      <c r="A85" s="113">
        <v>84.0</v>
      </c>
      <c r="B85" s="114" t="s">
        <v>396</v>
      </c>
      <c r="C85" s="115" t="s">
        <v>109</v>
      </c>
      <c r="D85" s="116">
        <v>10.0</v>
      </c>
      <c r="E85" s="117">
        <v>3.9</v>
      </c>
      <c r="F85" s="116">
        <v>20.5</v>
      </c>
      <c r="G85" s="117">
        <v>6.5</v>
      </c>
      <c r="H85" s="116">
        <v>15.8</v>
      </c>
      <c r="I85" s="117">
        <v>0.412</v>
      </c>
      <c r="J85" s="116">
        <v>0.0</v>
      </c>
      <c r="K85" s="117">
        <v>0.9</v>
      </c>
      <c r="L85" s="116">
        <v>0.0</v>
      </c>
      <c r="M85" s="117">
        <v>7.4</v>
      </c>
      <c r="N85" s="116">
        <v>9.3</v>
      </c>
      <c r="O85" s="117">
        <v>0.8</v>
      </c>
      <c r="P85" s="116">
        <v>4.7</v>
      </c>
      <c r="Q85" s="117">
        <v>10.2</v>
      </c>
      <c r="R85" s="116">
        <v>14.9</v>
      </c>
      <c r="S85" s="117">
        <v>1.9</v>
      </c>
      <c r="T85" s="116">
        <v>0.0</v>
      </c>
      <c r="U85" s="117">
        <v>0.0</v>
      </c>
      <c r="V85" s="116">
        <v>2.8</v>
      </c>
      <c r="W85" s="117">
        <v>2.8</v>
      </c>
      <c r="X85" s="103">
        <f t="shared" si="1"/>
        <v>0.5694444444</v>
      </c>
      <c r="Y85" s="103"/>
      <c r="Z85" s="103"/>
    </row>
    <row r="86">
      <c r="A86" s="113">
        <v>85.0</v>
      </c>
      <c r="B86" s="114" t="s">
        <v>282</v>
      </c>
      <c r="C86" s="115" t="s">
        <v>84</v>
      </c>
      <c r="D86" s="116">
        <v>10.0</v>
      </c>
      <c r="E86" s="117">
        <v>32.4</v>
      </c>
      <c r="F86" s="116">
        <v>20.4</v>
      </c>
      <c r="G86" s="117">
        <v>7.2</v>
      </c>
      <c r="H86" s="116">
        <v>15.7</v>
      </c>
      <c r="I86" s="117">
        <v>0.461</v>
      </c>
      <c r="J86" s="116">
        <v>3.6</v>
      </c>
      <c r="K86" s="117">
        <v>8.8</v>
      </c>
      <c r="L86" s="116">
        <v>0.405</v>
      </c>
      <c r="M86" s="117">
        <v>2.4</v>
      </c>
      <c r="N86" s="116">
        <v>2.8</v>
      </c>
      <c r="O86" s="117">
        <v>0.88</v>
      </c>
      <c r="P86" s="116">
        <v>0.4</v>
      </c>
      <c r="Q86" s="117">
        <v>3.7</v>
      </c>
      <c r="R86" s="116">
        <v>4.1</v>
      </c>
      <c r="S86" s="117">
        <v>10.2</v>
      </c>
      <c r="T86" s="116">
        <v>2.0</v>
      </c>
      <c r="U86" s="117">
        <v>0.9</v>
      </c>
      <c r="V86" s="116">
        <v>1.8</v>
      </c>
      <c r="W86" s="117">
        <v>1.3</v>
      </c>
      <c r="X86" s="103">
        <f t="shared" si="1"/>
        <v>0.5666666667</v>
      </c>
      <c r="Y86" s="103"/>
      <c r="Z86" s="103"/>
    </row>
    <row r="87">
      <c r="A87" s="113">
        <v>86.0</v>
      </c>
      <c r="B87" s="114" t="s">
        <v>402</v>
      </c>
      <c r="C87" s="115" t="s">
        <v>93</v>
      </c>
      <c r="D87" s="116">
        <v>10.0</v>
      </c>
      <c r="E87" s="117">
        <v>19.4</v>
      </c>
      <c r="F87" s="116">
        <v>20.2</v>
      </c>
      <c r="G87" s="117">
        <v>6.1</v>
      </c>
      <c r="H87" s="116">
        <v>10.4</v>
      </c>
      <c r="I87" s="117">
        <v>0.589</v>
      </c>
      <c r="J87" s="116">
        <v>4.5</v>
      </c>
      <c r="K87" s="117">
        <v>8.0</v>
      </c>
      <c r="L87" s="116">
        <v>0.558</v>
      </c>
      <c r="M87" s="117">
        <v>3.5</v>
      </c>
      <c r="N87" s="116">
        <v>3.9</v>
      </c>
      <c r="O87" s="117">
        <v>0.905</v>
      </c>
      <c r="P87" s="116">
        <v>0.2</v>
      </c>
      <c r="Q87" s="117">
        <v>2.8</v>
      </c>
      <c r="R87" s="116">
        <v>3.0</v>
      </c>
      <c r="S87" s="117">
        <v>1.5</v>
      </c>
      <c r="T87" s="116">
        <v>0.6</v>
      </c>
      <c r="U87" s="117">
        <v>0.2</v>
      </c>
      <c r="V87" s="116">
        <v>0.6</v>
      </c>
      <c r="W87" s="117">
        <v>4.1</v>
      </c>
      <c r="X87" s="103">
        <f t="shared" si="1"/>
        <v>0.5611111111</v>
      </c>
      <c r="Y87" s="103"/>
      <c r="Z87" s="103"/>
    </row>
    <row r="88">
      <c r="A88" s="113">
        <v>87.0</v>
      </c>
      <c r="B88" s="114" t="s">
        <v>119</v>
      </c>
      <c r="C88" s="115" t="s">
        <v>77</v>
      </c>
      <c r="D88" s="116">
        <v>10.0</v>
      </c>
      <c r="E88" s="117">
        <v>23.8</v>
      </c>
      <c r="F88" s="116">
        <v>20.2</v>
      </c>
      <c r="G88" s="117">
        <v>8.8</v>
      </c>
      <c r="H88" s="116">
        <v>13.4</v>
      </c>
      <c r="I88" s="117">
        <v>0.652</v>
      </c>
      <c r="J88" s="116">
        <v>0.9</v>
      </c>
      <c r="K88" s="117">
        <v>1.2</v>
      </c>
      <c r="L88" s="116">
        <v>0.75</v>
      </c>
      <c r="M88" s="117">
        <v>1.8</v>
      </c>
      <c r="N88" s="116">
        <v>2.0</v>
      </c>
      <c r="O88" s="117">
        <v>0.923</v>
      </c>
      <c r="P88" s="116">
        <v>3.5</v>
      </c>
      <c r="Q88" s="117">
        <v>7.4</v>
      </c>
      <c r="R88" s="116">
        <v>10.9</v>
      </c>
      <c r="S88" s="117">
        <v>1.2</v>
      </c>
      <c r="T88" s="116">
        <v>0.8</v>
      </c>
      <c r="U88" s="117">
        <v>1.4</v>
      </c>
      <c r="V88" s="116">
        <v>1.5</v>
      </c>
      <c r="W88" s="117">
        <v>1.7</v>
      </c>
      <c r="X88" s="103">
        <f t="shared" si="1"/>
        <v>0.5611111111</v>
      </c>
      <c r="Y88" s="103"/>
      <c r="Z88" s="103"/>
    </row>
    <row r="89">
      <c r="A89" s="113">
        <v>88.0</v>
      </c>
      <c r="B89" s="114" t="s">
        <v>480</v>
      </c>
      <c r="C89" s="115" t="s">
        <v>99</v>
      </c>
      <c r="D89" s="116">
        <v>10.0</v>
      </c>
      <c r="E89" s="117">
        <v>32.1</v>
      </c>
      <c r="F89" s="116">
        <v>20.2</v>
      </c>
      <c r="G89" s="117">
        <v>7.7</v>
      </c>
      <c r="H89" s="116">
        <v>15.5</v>
      </c>
      <c r="I89" s="117">
        <v>0.5</v>
      </c>
      <c r="J89" s="116">
        <v>3.0</v>
      </c>
      <c r="K89" s="117">
        <v>7.3</v>
      </c>
      <c r="L89" s="116">
        <v>0.415</v>
      </c>
      <c r="M89" s="117">
        <v>1.7</v>
      </c>
      <c r="N89" s="116">
        <v>2.0</v>
      </c>
      <c r="O89" s="117">
        <v>0.833</v>
      </c>
      <c r="P89" s="116">
        <v>1.3</v>
      </c>
      <c r="Q89" s="117">
        <v>6.8</v>
      </c>
      <c r="R89" s="116">
        <v>8.2</v>
      </c>
      <c r="S89" s="117">
        <v>1.8</v>
      </c>
      <c r="T89" s="116">
        <v>0.7</v>
      </c>
      <c r="U89" s="117">
        <v>0.2</v>
      </c>
      <c r="V89" s="116">
        <v>1.7</v>
      </c>
      <c r="W89" s="117">
        <v>1.9</v>
      </c>
      <c r="X89" s="103">
        <f t="shared" si="1"/>
        <v>0.5611111111</v>
      </c>
      <c r="Y89" s="103"/>
      <c r="Z89" s="103"/>
    </row>
    <row r="90">
      <c r="A90" s="113">
        <v>89.0</v>
      </c>
      <c r="B90" s="114" t="s">
        <v>72</v>
      </c>
      <c r="C90" s="115" t="s">
        <v>71</v>
      </c>
      <c r="D90" s="116">
        <v>10.0</v>
      </c>
      <c r="E90" s="117">
        <v>32.4</v>
      </c>
      <c r="F90" s="116">
        <v>20.1</v>
      </c>
      <c r="G90" s="117">
        <v>7.9</v>
      </c>
      <c r="H90" s="116">
        <v>14.1</v>
      </c>
      <c r="I90" s="117">
        <v>0.559</v>
      </c>
      <c r="J90" s="116">
        <v>0.9</v>
      </c>
      <c r="K90" s="117">
        <v>2.0</v>
      </c>
      <c r="L90" s="116">
        <v>0.444</v>
      </c>
      <c r="M90" s="117">
        <v>3.4</v>
      </c>
      <c r="N90" s="116">
        <v>4.4</v>
      </c>
      <c r="O90" s="117">
        <v>0.775</v>
      </c>
      <c r="P90" s="116">
        <v>2.3</v>
      </c>
      <c r="Q90" s="117">
        <v>10.3</v>
      </c>
      <c r="R90" s="116">
        <v>12.7</v>
      </c>
      <c r="S90" s="117">
        <v>4.7</v>
      </c>
      <c r="T90" s="116">
        <v>1.3</v>
      </c>
      <c r="U90" s="117">
        <v>0.9</v>
      </c>
      <c r="V90" s="116">
        <v>2.2</v>
      </c>
      <c r="W90" s="117">
        <v>1.9</v>
      </c>
      <c r="X90" s="103">
        <f t="shared" si="1"/>
        <v>0.5583333333</v>
      </c>
      <c r="Y90" s="103"/>
      <c r="Z90" s="103"/>
    </row>
    <row r="91">
      <c r="A91" s="113">
        <v>90.0</v>
      </c>
      <c r="B91" s="114" t="s">
        <v>602</v>
      </c>
      <c r="C91" s="115" t="s">
        <v>1823</v>
      </c>
      <c r="D91" s="116">
        <v>10.0</v>
      </c>
      <c r="E91" s="117">
        <v>19.9</v>
      </c>
      <c r="F91" s="116">
        <v>20.1</v>
      </c>
      <c r="G91" s="117">
        <v>7.6</v>
      </c>
      <c r="H91" s="116">
        <v>13.8</v>
      </c>
      <c r="I91" s="117">
        <v>0.553</v>
      </c>
      <c r="J91" s="116">
        <v>1.8</v>
      </c>
      <c r="K91" s="117">
        <v>3.6</v>
      </c>
      <c r="L91" s="116">
        <v>0.5</v>
      </c>
      <c r="M91" s="117">
        <v>3.1</v>
      </c>
      <c r="N91" s="116">
        <v>4.3</v>
      </c>
      <c r="O91" s="117">
        <v>0.708</v>
      </c>
      <c r="P91" s="116">
        <v>2.0</v>
      </c>
      <c r="Q91" s="117">
        <v>5.3</v>
      </c>
      <c r="R91" s="116">
        <v>7.2</v>
      </c>
      <c r="S91" s="117">
        <v>2.2</v>
      </c>
      <c r="T91" s="116">
        <v>0.9</v>
      </c>
      <c r="U91" s="117">
        <v>0.7</v>
      </c>
      <c r="V91" s="116">
        <v>3.6</v>
      </c>
      <c r="W91" s="117">
        <v>4.3</v>
      </c>
      <c r="X91" s="103">
        <f t="shared" si="1"/>
        <v>0.5583333333</v>
      </c>
      <c r="Y91" s="103"/>
      <c r="Z91" s="103"/>
    </row>
    <row r="92">
      <c r="A92" s="113">
        <v>91.0</v>
      </c>
      <c r="B92" s="114" t="s">
        <v>581</v>
      </c>
      <c r="C92" s="115" t="s">
        <v>106</v>
      </c>
      <c r="D92" s="116">
        <v>10.0</v>
      </c>
      <c r="E92" s="117">
        <v>18.3</v>
      </c>
      <c r="F92" s="116">
        <v>20.1</v>
      </c>
      <c r="G92" s="117">
        <v>8.5</v>
      </c>
      <c r="H92" s="116">
        <v>14.0</v>
      </c>
      <c r="I92" s="117">
        <v>0.606</v>
      </c>
      <c r="J92" s="116">
        <v>0.2</v>
      </c>
      <c r="K92" s="117">
        <v>2.4</v>
      </c>
      <c r="L92" s="116">
        <v>0.083</v>
      </c>
      <c r="M92" s="117">
        <v>3.0</v>
      </c>
      <c r="N92" s="116">
        <v>4.1</v>
      </c>
      <c r="O92" s="117">
        <v>0.714</v>
      </c>
      <c r="P92" s="116">
        <v>2.0</v>
      </c>
      <c r="Q92" s="117">
        <v>10.6</v>
      </c>
      <c r="R92" s="116">
        <v>12.6</v>
      </c>
      <c r="S92" s="117">
        <v>2.8</v>
      </c>
      <c r="T92" s="116">
        <v>0.6</v>
      </c>
      <c r="U92" s="117">
        <v>0.4</v>
      </c>
      <c r="V92" s="116">
        <v>2.2</v>
      </c>
      <c r="W92" s="117">
        <v>4.7</v>
      </c>
      <c r="X92" s="103">
        <f t="shared" si="1"/>
        <v>0.5583333333</v>
      </c>
      <c r="Y92" s="103"/>
      <c r="Z92" s="103"/>
    </row>
    <row r="93">
      <c r="A93" s="113">
        <v>92.0</v>
      </c>
      <c r="B93" s="114" t="s">
        <v>432</v>
      </c>
      <c r="C93" s="115" t="s">
        <v>116</v>
      </c>
      <c r="D93" s="116">
        <v>10.0</v>
      </c>
      <c r="E93" s="117">
        <v>24.9</v>
      </c>
      <c r="F93" s="116">
        <v>20.1</v>
      </c>
      <c r="G93" s="117">
        <v>7.2</v>
      </c>
      <c r="H93" s="116">
        <v>17.9</v>
      </c>
      <c r="I93" s="117">
        <v>0.403</v>
      </c>
      <c r="J93" s="116">
        <v>1.4</v>
      </c>
      <c r="K93" s="117">
        <v>7.4</v>
      </c>
      <c r="L93" s="116">
        <v>0.196</v>
      </c>
      <c r="M93" s="117">
        <v>4.2</v>
      </c>
      <c r="N93" s="116">
        <v>4.6</v>
      </c>
      <c r="O93" s="117">
        <v>0.906</v>
      </c>
      <c r="P93" s="116">
        <v>0.6</v>
      </c>
      <c r="Q93" s="117">
        <v>3.8</v>
      </c>
      <c r="R93" s="116">
        <v>4.3</v>
      </c>
      <c r="S93" s="117">
        <v>5.6</v>
      </c>
      <c r="T93" s="116">
        <v>0.6</v>
      </c>
      <c r="U93" s="117">
        <v>0.3</v>
      </c>
      <c r="V93" s="116">
        <v>2.5</v>
      </c>
      <c r="W93" s="117">
        <v>4.0</v>
      </c>
      <c r="X93" s="103">
        <f t="shared" si="1"/>
        <v>0.5583333333</v>
      </c>
      <c r="Y93" s="103"/>
      <c r="Z93" s="103"/>
    </row>
    <row r="94">
      <c r="A94" s="113">
        <v>93.0</v>
      </c>
      <c r="B94" s="114" t="s">
        <v>412</v>
      </c>
      <c r="C94" s="115" t="s">
        <v>71</v>
      </c>
      <c r="D94" s="116">
        <v>10.0</v>
      </c>
      <c r="E94" s="117">
        <v>33.5</v>
      </c>
      <c r="F94" s="116">
        <v>20.1</v>
      </c>
      <c r="G94" s="117">
        <v>6.0</v>
      </c>
      <c r="H94" s="116">
        <v>13.1</v>
      </c>
      <c r="I94" s="117">
        <v>0.459</v>
      </c>
      <c r="J94" s="116">
        <v>1.0</v>
      </c>
      <c r="K94" s="117">
        <v>3.1</v>
      </c>
      <c r="L94" s="116">
        <v>0.31</v>
      </c>
      <c r="M94" s="117">
        <v>7.1</v>
      </c>
      <c r="N94" s="116">
        <v>7.6</v>
      </c>
      <c r="O94" s="117">
        <v>0.93</v>
      </c>
      <c r="P94" s="116">
        <v>1.1</v>
      </c>
      <c r="Q94" s="117">
        <v>3.8</v>
      </c>
      <c r="R94" s="116">
        <v>4.8</v>
      </c>
      <c r="S94" s="117">
        <v>5.7</v>
      </c>
      <c r="T94" s="116">
        <v>1.2</v>
      </c>
      <c r="U94" s="117">
        <v>0.0</v>
      </c>
      <c r="V94" s="116">
        <v>1.3</v>
      </c>
      <c r="W94" s="117">
        <v>1.4</v>
      </c>
      <c r="X94" s="103">
        <f t="shared" si="1"/>
        <v>0.5583333333</v>
      </c>
      <c r="Y94" s="103"/>
      <c r="Z94" s="103"/>
    </row>
    <row r="95">
      <c r="A95" s="113">
        <v>94.0</v>
      </c>
      <c r="B95" s="114" t="s">
        <v>158</v>
      </c>
      <c r="C95" s="115" t="s">
        <v>70</v>
      </c>
      <c r="D95" s="116">
        <v>10.0</v>
      </c>
      <c r="E95" s="117">
        <v>13.6</v>
      </c>
      <c r="F95" s="116">
        <v>20.1</v>
      </c>
      <c r="G95" s="117">
        <v>6.9</v>
      </c>
      <c r="H95" s="116">
        <v>10.3</v>
      </c>
      <c r="I95" s="117">
        <v>0.667</v>
      </c>
      <c r="J95" s="116">
        <v>1.3</v>
      </c>
      <c r="K95" s="117">
        <v>4.0</v>
      </c>
      <c r="L95" s="116">
        <v>0.333</v>
      </c>
      <c r="M95" s="117">
        <v>5.0</v>
      </c>
      <c r="N95" s="116">
        <v>5.8</v>
      </c>
      <c r="O95" s="117">
        <v>0.864</v>
      </c>
      <c r="P95" s="116">
        <v>4.0</v>
      </c>
      <c r="Q95" s="117">
        <v>8.2</v>
      </c>
      <c r="R95" s="116">
        <v>12.2</v>
      </c>
      <c r="S95" s="117">
        <v>1.6</v>
      </c>
      <c r="T95" s="116">
        <v>0.3</v>
      </c>
      <c r="U95" s="117">
        <v>1.3</v>
      </c>
      <c r="V95" s="116">
        <v>2.4</v>
      </c>
      <c r="W95" s="117">
        <v>3.2</v>
      </c>
      <c r="X95" s="103">
        <f t="shared" si="1"/>
        <v>0.5583333333</v>
      </c>
      <c r="Y95" s="103"/>
      <c r="Z95" s="103"/>
    </row>
    <row r="96">
      <c r="A96" s="113">
        <v>95.0</v>
      </c>
      <c r="B96" s="114" t="s">
        <v>388</v>
      </c>
      <c r="C96" s="115" t="s">
        <v>90</v>
      </c>
      <c r="D96" s="116">
        <v>10.0</v>
      </c>
      <c r="E96" s="117">
        <v>31.4</v>
      </c>
      <c r="F96" s="116">
        <v>20.1</v>
      </c>
      <c r="G96" s="117">
        <v>7.8</v>
      </c>
      <c r="H96" s="116">
        <v>13.2</v>
      </c>
      <c r="I96" s="117">
        <v>0.591</v>
      </c>
      <c r="J96" s="116">
        <v>2.3</v>
      </c>
      <c r="K96" s="117">
        <v>4.7</v>
      </c>
      <c r="L96" s="116">
        <v>0.488</v>
      </c>
      <c r="M96" s="117">
        <v>2.2</v>
      </c>
      <c r="N96" s="116">
        <v>2.9</v>
      </c>
      <c r="O96" s="117">
        <v>0.76</v>
      </c>
      <c r="P96" s="116">
        <v>1.4</v>
      </c>
      <c r="Q96" s="117">
        <v>6.4</v>
      </c>
      <c r="R96" s="116">
        <v>7.8</v>
      </c>
      <c r="S96" s="117">
        <v>1.6</v>
      </c>
      <c r="T96" s="116">
        <v>0.1</v>
      </c>
      <c r="U96" s="117">
        <v>0.7</v>
      </c>
      <c r="V96" s="116">
        <v>0.6</v>
      </c>
      <c r="W96" s="117">
        <v>2.1</v>
      </c>
      <c r="X96" s="103">
        <f t="shared" si="1"/>
        <v>0.5583333333</v>
      </c>
      <c r="Y96" s="103"/>
      <c r="Z96" s="103"/>
    </row>
    <row r="97">
      <c r="A97" s="113">
        <v>96.0</v>
      </c>
      <c r="B97" s="114" t="s">
        <v>488</v>
      </c>
      <c r="C97" s="115" t="s">
        <v>97</v>
      </c>
      <c r="D97" s="116">
        <v>10.0</v>
      </c>
      <c r="E97" s="117">
        <v>5.1</v>
      </c>
      <c r="F97" s="116">
        <v>19.9</v>
      </c>
      <c r="G97" s="117">
        <v>7.1</v>
      </c>
      <c r="H97" s="116">
        <v>12.8</v>
      </c>
      <c r="I97" s="117">
        <v>0.556</v>
      </c>
      <c r="J97" s="116">
        <v>1.4</v>
      </c>
      <c r="K97" s="117">
        <v>4.3</v>
      </c>
      <c r="L97" s="116">
        <v>0.333</v>
      </c>
      <c r="M97" s="117">
        <v>4.3</v>
      </c>
      <c r="N97" s="116">
        <v>6.4</v>
      </c>
      <c r="O97" s="117">
        <v>0.667</v>
      </c>
      <c r="P97" s="116">
        <v>5.0</v>
      </c>
      <c r="Q97" s="117">
        <v>7.1</v>
      </c>
      <c r="R97" s="116">
        <v>12.1</v>
      </c>
      <c r="S97" s="117">
        <v>0.7</v>
      </c>
      <c r="T97" s="116">
        <v>0.0</v>
      </c>
      <c r="U97" s="117">
        <v>1.4</v>
      </c>
      <c r="V97" s="116">
        <v>0.7</v>
      </c>
      <c r="W97" s="117">
        <v>8.5</v>
      </c>
      <c r="X97" s="103">
        <f t="shared" si="1"/>
        <v>0.5527777778</v>
      </c>
      <c r="Y97" s="103"/>
      <c r="Z97" s="103"/>
    </row>
    <row r="98">
      <c r="A98" s="113">
        <v>97.0</v>
      </c>
      <c r="B98" s="114" t="s">
        <v>430</v>
      </c>
      <c r="C98" s="115" t="s">
        <v>85</v>
      </c>
      <c r="D98" s="116">
        <v>10.0</v>
      </c>
      <c r="E98" s="117">
        <v>28.6</v>
      </c>
      <c r="F98" s="116">
        <v>19.9</v>
      </c>
      <c r="G98" s="117">
        <v>7.5</v>
      </c>
      <c r="H98" s="116">
        <v>12.9</v>
      </c>
      <c r="I98" s="117">
        <v>0.583</v>
      </c>
      <c r="J98" s="116">
        <v>1.1</v>
      </c>
      <c r="K98" s="117">
        <v>2.4</v>
      </c>
      <c r="L98" s="116">
        <v>0.474</v>
      </c>
      <c r="M98" s="117">
        <v>3.6</v>
      </c>
      <c r="N98" s="116">
        <v>5.0</v>
      </c>
      <c r="O98" s="117">
        <v>0.725</v>
      </c>
      <c r="P98" s="116">
        <v>1.6</v>
      </c>
      <c r="Q98" s="117">
        <v>6.3</v>
      </c>
      <c r="R98" s="116">
        <v>7.9</v>
      </c>
      <c r="S98" s="117">
        <v>5.0</v>
      </c>
      <c r="T98" s="116">
        <v>1.3</v>
      </c>
      <c r="U98" s="117">
        <v>1.0</v>
      </c>
      <c r="V98" s="116">
        <v>1.8</v>
      </c>
      <c r="W98" s="117">
        <v>2.8</v>
      </c>
      <c r="X98" s="103">
        <f t="shared" si="1"/>
        <v>0.5527777778</v>
      </c>
      <c r="Y98" s="103"/>
      <c r="Z98" s="103"/>
    </row>
    <row r="99">
      <c r="A99" s="113">
        <v>98.0</v>
      </c>
      <c r="B99" s="114" t="s">
        <v>1824</v>
      </c>
      <c r="C99" s="115" t="s">
        <v>112</v>
      </c>
      <c r="D99" s="116">
        <v>10.0</v>
      </c>
      <c r="E99" s="117">
        <v>4.9</v>
      </c>
      <c r="F99" s="116">
        <v>19.8</v>
      </c>
      <c r="G99" s="117">
        <v>7.3</v>
      </c>
      <c r="H99" s="116">
        <v>21.3</v>
      </c>
      <c r="I99" s="117">
        <v>0.345</v>
      </c>
      <c r="J99" s="116">
        <v>1.5</v>
      </c>
      <c r="K99" s="117">
        <v>5.9</v>
      </c>
      <c r="L99" s="116">
        <v>0.25</v>
      </c>
      <c r="M99" s="117">
        <v>3.7</v>
      </c>
      <c r="N99" s="116">
        <v>3.7</v>
      </c>
      <c r="O99" s="117">
        <v>1.0</v>
      </c>
      <c r="P99" s="116">
        <v>0.7</v>
      </c>
      <c r="Q99" s="117">
        <v>5.9</v>
      </c>
      <c r="R99" s="116">
        <v>6.6</v>
      </c>
      <c r="S99" s="117">
        <v>3.7</v>
      </c>
      <c r="T99" s="116">
        <v>0.7</v>
      </c>
      <c r="U99" s="117">
        <v>0.7</v>
      </c>
      <c r="V99" s="116">
        <v>2.9</v>
      </c>
      <c r="W99" s="117">
        <v>0.7</v>
      </c>
      <c r="X99" s="103">
        <f t="shared" si="1"/>
        <v>0.55</v>
      </c>
      <c r="Y99" s="103"/>
      <c r="Z99" s="103"/>
    </row>
    <row r="100">
      <c r="A100" s="113">
        <v>99.0</v>
      </c>
      <c r="B100" s="114" t="s">
        <v>247</v>
      </c>
      <c r="C100" s="115" t="s">
        <v>116</v>
      </c>
      <c r="D100" s="116">
        <v>6.0</v>
      </c>
      <c r="E100" s="117">
        <v>3.6</v>
      </c>
      <c r="F100" s="116">
        <v>19.8</v>
      </c>
      <c r="G100" s="117">
        <v>6.6</v>
      </c>
      <c r="H100" s="116">
        <v>11.6</v>
      </c>
      <c r="I100" s="117">
        <v>0.571</v>
      </c>
      <c r="J100" s="116">
        <v>3.3</v>
      </c>
      <c r="K100" s="117">
        <v>5.0</v>
      </c>
      <c r="L100" s="116">
        <v>0.667</v>
      </c>
      <c r="M100" s="117">
        <v>3.3</v>
      </c>
      <c r="N100" s="116">
        <v>3.3</v>
      </c>
      <c r="O100" s="117">
        <v>1.0</v>
      </c>
      <c r="P100" s="116">
        <v>0.0</v>
      </c>
      <c r="Q100" s="117">
        <v>3.3</v>
      </c>
      <c r="R100" s="116">
        <v>3.3</v>
      </c>
      <c r="S100" s="117">
        <v>3.3</v>
      </c>
      <c r="T100" s="116">
        <v>0.0</v>
      </c>
      <c r="U100" s="117">
        <v>0.0</v>
      </c>
      <c r="V100" s="116">
        <v>1.7</v>
      </c>
      <c r="W100" s="117">
        <v>0.0</v>
      </c>
      <c r="X100" s="103">
        <f t="shared" si="1"/>
        <v>0.55</v>
      </c>
      <c r="Y100" s="103"/>
      <c r="Z100" s="103"/>
    </row>
    <row r="101">
      <c r="A101" s="113">
        <v>100.0</v>
      </c>
      <c r="B101" s="114" t="s">
        <v>114</v>
      </c>
      <c r="C101" s="115" t="s">
        <v>77</v>
      </c>
      <c r="D101" s="116">
        <v>10.0</v>
      </c>
      <c r="E101" s="117">
        <v>35.9</v>
      </c>
      <c r="F101" s="116">
        <v>19.8</v>
      </c>
      <c r="G101" s="117">
        <v>7.1</v>
      </c>
      <c r="H101" s="116">
        <v>13.5</v>
      </c>
      <c r="I101" s="117">
        <v>0.526</v>
      </c>
      <c r="J101" s="116">
        <v>1.2</v>
      </c>
      <c r="K101" s="117">
        <v>3.9</v>
      </c>
      <c r="L101" s="116">
        <v>0.308</v>
      </c>
      <c r="M101" s="117">
        <v>4.3</v>
      </c>
      <c r="N101" s="116">
        <v>5.7</v>
      </c>
      <c r="O101" s="117">
        <v>0.754</v>
      </c>
      <c r="P101" s="116">
        <v>1.3</v>
      </c>
      <c r="Q101" s="117">
        <v>8.2</v>
      </c>
      <c r="R101" s="116">
        <v>9.5</v>
      </c>
      <c r="S101" s="117">
        <v>4.5</v>
      </c>
      <c r="T101" s="116">
        <v>1.1</v>
      </c>
      <c r="U101" s="117">
        <v>0.7</v>
      </c>
      <c r="V101" s="116">
        <v>2.7</v>
      </c>
      <c r="W101" s="117">
        <v>1.9</v>
      </c>
      <c r="X101" s="103">
        <f t="shared" si="1"/>
        <v>0.55</v>
      </c>
      <c r="Y101" s="103"/>
      <c r="Z101" s="103"/>
    </row>
    <row r="102">
      <c r="A102" s="108" t="s">
        <v>1818</v>
      </c>
      <c r="B102" s="109" t="s">
        <v>0</v>
      </c>
      <c r="C102" s="108" t="s">
        <v>2</v>
      </c>
      <c r="D102" s="109" t="s">
        <v>1353</v>
      </c>
      <c r="E102" s="108" t="s">
        <v>94</v>
      </c>
      <c r="F102" s="110" t="s">
        <v>1354</v>
      </c>
      <c r="G102" s="108" t="s">
        <v>1355</v>
      </c>
      <c r="H102" s="109" t="s">
        <v>1356</v>
      </c>
      <c r="I102" s="108" t="s">
        <v>1813</v>
      </c>
      <c r="J102" s="111">
        <v>0.625</v>
      </c>
      <c r="K102" s="108" t="s">
        <v>1359</v>
      </c>
      <c r="L102" s="109" t="s">
        <v>1819</v>
      </c>
      <c r="M102" s="108" t="s">
        <v>1361</v>
      </c>
      <c r="N102" s="109" t="s">
        <v>1362</v>
      </c>
      <c r="O102" s="108" t="s">
        <v>1820</v>
      </c>
      <c r="P102" s="109" t="s">
        <v>1821</v>
      </c>
      <c r="Q102" s="108" t="s">
        <v>1822</v>
      </c>
      <c r="R102" s="109" t="s">
        <v>1366</v>
      </c>
      <c r="S102" s="108" t="s">
        <v>1367</v>
      </c>
      <c r="T102" s="109" t="s">
        <v>1368</v>
      </c>
      <c r="U102" s="108" t="s">
        <v>1369</v>
      </c>
      <c r="V102" s="109" t="s">
        <v>1370</v>
      </c>
      <c r="W102" s="108" t="s">
        <v>79</v>
      </c>
      <c r="X102" s="103" t="str">
        <f t="shared" si="1"/>
        <v>#VALUE!</v>
      </c>
      <c r="Y102" s="103"/>
      <c r="Z102" s="103"/>
    </row>
    <row r="103">
      <c r="A103" s="113">
        <v>101.0</v>
      </c>
      <c r="B103" s="114" t="s">
        <v>340</v>
      </c>
      <c r="C103" s="115" t="s">
        <v>1823</v>
      </c>
      <c r="D103" s="116">
        <v>4.0</v>
      </c>
      <c r="E103" s="117">
        <v>12.8</v>
      </c>
      <c r="F103" s="116">
        <v>19.7</v>
      </c>
      <c r="G103" s="117">
        <v>4.9</v>
      </c>
      <c r="H103" s="116">
        <v>13.4</v>
      </c>
      <c r="I103" s="117">
        <v>0.368</v>
      </c>
      <c r="J103" s="116">
        <v>2.8</v>
      </c>
      <c r="K103" s="117">
        <v>6.3</v>
      </c>
      <c r="L103" s="116">
        <v>0.444</v>
      </c>
      <c r="M103" s="117">
        <v>7.1</v>
      </c>
      <c r="N103" s="116">
        <v>7.1</v>
      </c>
      <c r="O103" s="117">
        <v>1.0</v>
      </c>
      <c r="P103" s="116">
        <v>2.1</v>
      </c>
      <c r="Q103" s="117">
        <v>1.4</v>
      </c>
      <c r="R103" s="116">
        <v>3.5</v>
      </c>
      <c r="S103" s="117">
        <v>2.1</v>
      </c>
      <c r="T103" s="116">
        <v>2.1</v>
      </c>
      <c r="U103" s="117">
        <v>0.7</v>
      </c>
      <c r="V103" s="116">
        <v>2.8</v>
      </c>
      <c r="W103" s="117">
        <v>2.8</v>
      </c>
      <c r="X103" s="103">
        <f t="shared" si="1"/>
        <v>0.5472222222</v>
      </c>
      <c r="Y103" s="103"/>
      <c r="Z103" s="103"/>
    </row>
    <row r="104">
      <c r="A104" s="113">
        <v>102.0</v>
      </c>
      <c r="B104" s="114" t="s">
        <v>383</v>
      </c>
      <c r="C104" s="115" t="s">
        <v>113</v>
      </c>
      <c r="D104" s="116">
        <v>10.0</v>
      </c>
      <c r="E104" s="117">
        <v>19.5</v>
      </c>
      <c r="F104" s="116">
        <v>19.7</v>
      </c>
      <c r="G104" s="117">
        <v>7.4</v>
      </c>
      <c r="H104" s="116">
        <v>15.7</v>
      </c>
      <c r="I104" s="117">
        <v>0.471</v>
      </c>
      <c r="J104" s="116">
        <v>0.6</v>
      </c>
      <c r="K104" s="117">
        <v>2.6</v>
      </c>
      <c r="L104" s="116">
        <v>0.214</v>
      </c>
      <c r="M104" s="117">
        <v>4.4</v>
      </c>
      <c r="N104" s="116">
        <v>5.3</v>
      </c>
      <c r="O104" s="117">
        <v>0.828</v>
      </c>
      <c r="P104" s="116">
        <v>2.2</v>
      </c>
      <c r="Q104" s="117">
        <v>4.4</v>
      </c>
      <c r="R104" s="116">
        <v>6.6</v>
      </c>
      <c r="S104" s="117">
        <v>7.2</v>
      </c>
      <c r="T104" s="116">
        <v>1.8</v>
      </c>
      <c r="U104" s="117">
        <v>0.4</v>
      </c>
      <c r="V104" s="116">
        <v>3.9</v>
      </c>
      <c r="W104" s="117">
        <v>3.5</v>
      </c>
      <c r="X104" s="103">
        <f t="shared" si="1"/>
        <v>0.5472222222</v>
      </c>
      <c r="Y104" s="103"/>
      <c r="Z104" s="103"/>
    </row>
    <row r="105">
      <c r="A105" s="113">
        <v>103.0</v>
      </c>
      <c r="B105" s="114" t="s">
        <v>281</v>
      </c>
      <c r="C105" s="115" t="s">
        <v>102</v>
      </c>
      <c r="D105" s="116">
        <v>10.0</v>
      </c>
      <c r="E105" s="117">
        <v>30.1</v>
      </c>
      <c r="F105" s="116">
        <v>19.7</v>
      </c>
      <c r="G105" s="117">
        <v>7.4</v>
      </c>
      <c r="H105" s="116">
        <v>18.6</v>
      </c>
      <c r="I105" s="117">
        <v>0.397</v>
      </c>
      <c r="J105" s="116">
        <v>2.3</v>
      </c>
      <c r="K105" s="117">
        <v>6.7</v>
      </c>
      <c r="L105" s="116">
        <v>0.339</v>
      </c>
      <c r="M105" s="117">
        <v>2.6</v>
      </c>
      <c r="N105" s="116">
        <v>3.3</v>
      </c>
      <c r="O105" s="117">
        <v>0.786</v>
      </c>
      <c r="P105" s="116">
        <v>0.7</v>
      </c>
      <c r="Q105" s="117">
        <v>3.7</v>
      </c>
      <c r="R105" s="116">
        <v>4.4</v>
      </c>
      <c r="S105" s="117">
        <v>5.1</v>
      </c>
      <c r="T105" s="116">
        <v>0.8</v>
      </c>
      <c r="U105" s="117">
        <v>0.4</v>
      </c>
      <c r="V105" s="116">
        <v>2.5</v>
      </c>
      <c r="W105" s="117">
        <v>2.5</v>
      </c>
      <c r="X105" s="103">
        <f t="shared" si="1"/>
        <v>0.5472222222</v>
      </c>
      <c r="Y105" s="103"/>
      <c r="Z105" s="103"/>
    </row>
    <row r="106">
      <c r="A106" s="113">
        <v>104.0</v>
      </c>
      <c r="B106" s="114" t="s">
        <v>1372</v>
      </c>
      <c r="C106" s="115" t="s">
        <v>74</v>
      </c>
      <c r="D106" s="116">
        <v>10.0</v>
      </c>
      <c r="E106" s="117">
        <v>34.3</v>
      </c>
      <c r="F106" s="116">
        <v>19.7</v>
      </c>
      <c r="G106" s="117">
        <v>7.2</v>
      </c>
      <c r="H106" s="116">
        <v>16.7</v>
      </c>
      <c r="I106" s="117">
        <v>0.434</v>
      </c>
      <c r="J106" s="116">
        <v>2.2</v>
      </c>
      <c r="K106" s="117">
        <v>5.9</v>
      </c>
      <c r="L106" s="116">
        <v>0.375</v>
      </c>
      <c r="M106" s="117">
        <v>3.0</v>
      </c>
      <c r="N106" s="116">
        <v>3.9</v>
      </c>
      <c r="O106" s="117">
        <v>0.784</v>
      </c>
      <c r="P106" s="116">
        <v>1.8</v>
      </c>
      <c r="Q106" s="117">
        <v>4.7</v>
      </c>
      <c r="R106" s="116">
        <v>6.5</v>
      </c>
      <c r="S106" s="117">
        <v>3.1</v>
      </c>
      <c r="T106" s="116">
        <v>1.7</v>
      </c>
      <c r="U106" s="117">
        <v>1.2</v>
      </c>
      <c r="V106" s="116">
        <v>2.2</v>
      </c>
      <c r="W106" s="117">
        <v>2.5</v>
      </c>
      <c r="X106" s="103">
        <f t="shared" si="1"/>
        <v>0.5472222222</v>
      </c>
      <c r="Y106" s="103"/>
      <c r="Z106" s="103"/>
    </row>
    <row r="107">
      <c r="A107" s="113">
        <v>105.0</v>
      </c>
      <c r="B107" s="114" t="s">
        <v>486</v>
      </c>
      <c r="C107" s="115" t="s">
        <v>113</v>
      </c>
      <c r="D107" s="116">
        <v>10.0</v>
      </c>
      <c r="E107" s="117">
        <v>28.1</v>
      </c>
      <c r="F107" s="116">
        <v>19.7</v>
      </c>
      <c r="G107" s="117">
        <v>6.5</v>
      </c>
      <c r="H107" s="116">
        <v>13.2</v>
      </c>
      <c r="I107" s="117">
        <v>0.495</v>
      </c>
      <c r="J107" s="116">
        <v>2.9</v>
      </c>
      <c r="K107" s="117">
        <v>6.7</v>
      </c>
      <c r="L107" s="116">
        <v>0.442</v>
      </c>
      <c r="M107" s="117">
        <v>3.7</v>
      </c>
      <c r="N107" s="116">
        <v>4.2</v>
      </c>
      <c r="O107" s="117">
        <v>0.879</v>
      </c>
      <c r="P107" s="116">
        <v>0.4</v>
      </c>
      <c r="Q107" s="117">
        <v>1.9</v>
      </c>
      <c r="R107" s="116">
        <v>2.3</v>
      </c>
      <c r="S107" s="117">
        <v>1.4</v>
      </c>
      <c r="T107" s="116">
        <v>0.8</v>
      </c>
      <c r="U107" s="117">
        <v>0.1</v>
      </c>
      <c r="V107" s="116">
        <v>0.9</v>
      </c>
      <c r="W107" s="117">
        <v>1.8</v>
      </c>
      <c r="X107" s="103">
        <f t="shared" si="1"/>
        <v>0.5472222222</v>
      </c>
      <c r="Y107" s="103"/>
      <c r="Z107" s="103"/>
    </row>
    <row r="108">
      <c r="A108" s="113">
        <v>106.0</v>
      </c>
      <c r="B108" s="114" t="s">
        <v>361</v>
      </c>
      <c r="C108" s="115" t="s">
        <v>84</v>
      </c>
      <c r="D108" s="116">
        <v>10.0</v>
      </c>
      <c r="E108" s="117">
        <v>18.1</v>
      </c>
      <c r="F108" s="116">
        <v>19.7</v>
      </c>
      <c r="G108" s="117">
        <v>7.6</v>
      </c>
      <c r="H108" s="116">
        <v>11.7</v>
      </c>
      <c r="I108" s="117">
        <v>0.644</v>
      </c>
      <c r="J108" s="116">
        <v>3.2</v>
      </c>
      <c r="K108" s="117">
        <v>6.0</v>
      </c>
      <c r="L108" s="116">
        <v>0.533</v>
      </c>
      <c r="M108" s="117">
        <v>1.4</v>
      </c>
      <c r="N108" s="116">
        <v>1.6</v>
      </c>
      <c r="O108" s="117">
        <v>0.875</v>
      </c>
      <c r="P108" s="116">
        <v>2.0</v>
      </c>
      <c r="Q108" s="117">
        <v>5.8</v>
      </c>
      <c r="R108" s="116">
        <v>7.8</v>
      </c>
      <c r="S108" s="117">
        <v>2.4</v>
      </c>
      <c r="T108" s="116">
        <v>1.4</v>
      </c>
      <c r="U108" s="117">
        <v>1.2</v>
      </c>
      <c r="V108" s="116">
        <v>1.6</v>
      </c>
      <c r="W108" s="117">
        <v>3.2</v>
      </c>
      <c r="X108" s="103">
        <f t="shared" si="1"/>
        <v>0.5472222222</v>
      </c>
      <c r="Y108" s="103"/>
      <c r="Z108" s="103"/>
    </row>
    <row r="109">
      <c r="A109" s="113">
        <v>107.0</v>
      </c>
      <c r="B109" s="114" t="s">
        <v>549</v>
      </c>
      <c r="C109" s="115" t="s">
        <v>110</v>
      </c>
      <c r="D109" s="116">
        <v>10.0</v>
      </c>
      <c r="E109" s="117">
        <v>33.5</v>
      </c>
      <c r="F109" s="116">
        <v>19.7</v>
      </c>
      <c r="G109" s="117">
        <v>7.4</v>
      </c>
      <c r="H109" s="116">
        <v>17.2</v>
      </c>
      <c r="I109" s="117">
        <v>0.431</v>
      </c>
      <c r="J109" s="116">
        <v>2.3</v>
      </c>
      <c r="K109" s="117">
        <v>5.7</v>
      </c>
      <c r="L109" s="116">
        <v>0.396</v>
      </c>
      <c r="M109" s="117">
        <v>2.6</v>
      </c>
      <c r="N109" s="116">
        <v>3.2</v>
      </c>
      <c r="O109" s="117">
        <v>0.8</v>
      </c>
      <c r="P109" s="116">
        <v>0.5</v>
      </c>
      <c r="Q109" s="117">
        <v>3.1</v>
      </c>
      <c r="R109" s="116">
        <v>3.7</v>
      </c>
      <c r="S109" s="117">
        <v>7.6</v>
      </c>
      <c r="T109" s="116">
        <v>1.5</v>
      </c>
      <c r="U109" s="117">
        <v>0.1</v>
      </c>
      <c r="V109" s="116">
        <v>5.1</v>
      </c>
      <c r="W109" s="117">
        <v>3.8</v>
      </c>
      <c r="X109" s="103">
        <f t="shared" si="1"/>
        <v>0.5472222222</v>
      </c>
      <c r="Y109" s="103"/>
      <c r="Z109" s="103"/>
    </row>
    <row r="110">
      <c r="A110" s="113">
        <v>108.0</v>
      </c>
      <c r="B110" s="114" t="s">
        <v>1825</v>
      </c>
      <c r="C110" s="115" t="s">
        <v>77</v>
      </c>
      <c r="D110" s="116">
        <v>10.0</v>
      </c>
      <c r="E110" s="117">
        <v>8.8</v>
      </c>
      <c r="F110" s="116">
        <v>19.7</v>
      </c>
      <c r="G110" s="117">
        <v>7.4</v>
      </c>
      <c r="H110" s="116">
        <v>16.0</v>
      </c>
      <c r="I110" s="117">
        <v>0.462</v>
      </c>
      <c r="J110" s="116">
        <v>3.3</v>
      </c>
      <c r="K110" s="117">
        <v>7.0</v>
      </c>
      <c r="L110" s="116">
        <v>0.471</v>
      </c>
      <c r="M110" s="117">
        <v>1.6</v>
      </c>
      <c r="N110" s="116">
        <v>3.3</v>
      </c>
      <c r="O110" s="117">
        <v>0.5</v>
      </c>
      <c r="P110" s="116">
        <v>2.1</v>
      </c>
      <c r="Q110" s="117">
        <v>2.9</v>
      </c>
      <c r="R110" s="116">
        <v>4.9</v>
      </c>
      <c r="S110" s="117">
        <v>3.3</v>
      </c>
      <c r="T110" s="116">
        <v>0.4</v>
      </c>
      <c r="U110" s="117">
        <v>0.0</v>
      </c>
      <c r="V110" s="116">
        <v>0.8</v>
      </c>
      <c r="W110" s="117">
        <v>3.3</v>
      </c>
      <c r="X110" s="103">
        <f t="shared" si="1"/>
        <v>0.5472222222</v>
      </c>
      <c r="Y110" s="103"/>
      <c r="Z110" s="103"/>
    </row>
    <row r="111">
      <c r="A111" s="113">
        <v>109.0</v>
      </c>
      <c r="B111" s="114" t="s">
        <v>601</v>
      </c>
      <c r="C111" s="115" t="s">
        <v>97</v>
      </c>
      <c r="D111" s="116">
        <v>10.0</v>
      </c>
      <c r="E111" s="117">
        <v>7.9</v>
      </c>
      <c r="F111" s="116">
        <v>19.7</v>
      </c>
      <c r="G111" s="117">
        <v>7.8</v>
      </c>
      <c r="H111" s="116">
        <v>16.9</v>
      </c>
      <c r="I111" s="117">
        <v>0.459</v>
      </c>
      <c r="J111" s="116">
        <v>3.2</v>
      </c>
      <c r="K111" s="117">
        <v>10.5</v>
      </c>
      <c r="L111" s="116">
        <v>0.304</v>
      </c>
      <c r="M111" s="117">
        <v>0.9</v>
      </c>
      <c r="N111" s="116">
        <v>0.9</v>
      </c>
      <c r="O111" s="117">
        <v>1.0</v>
      </c>
      <c r="P111" s="116">
        <v>2.7</v>
      </c>
      <c r="Q111" s="117">
        <v>3.7</v>
      </c>
      <c r="R111" s="116">
        <v>6.4</v>
      </c>
      <c r="S111" s="117">
        <v>3.2</v>
      </c>
      <c r="T111" s="116">
        <v>1.8</v>
      </c>
      <c r="U111" s="117">
        <v>0.9</v>
      </c>
      <c r="V111" s="116">
        <v>0.5</v>
      </c>
      <c r="W111" s="117">
        <v>1.8</v>
      </c>
      <c r="X111" s="103">
        <f t="shared" si="1"/>
        <v>0.5472222222</v>
      </c>
      <c r="Y111" s="103"/>
      <c r="Z111" s="103"/>
    </row>
    <row r="112">
      <c r="A112" s="113">
        <v>110.0</v>
      </c>
      <c r="B112" s="114" t="s">
        <v>542</v>
      </c>
      <c r="C112" s="115" t="s">
        <v>91</v>
      </c>
      <c r="D112" s="116">
        <v>10.0</v>
      </c>
      <c r="E112" s="117">
        <v>28.4</v>
      </c>
      <c r="F112" s="116">
        <v>19.7</v>
      </c>
      <c r="G112" s="117">
        <v>6.6</v>
      </c>
      <c r="H112" s="116">
        <v>15.3</v>
      </c>
      <c r="I112" s="117">
        <v>0.43</v>
      </c>
      <c r="J112" s="116">
        <v>3.2</v>
      </c>
      <c r="K112" s="117">
        <v>9.5</v>
      </c>
      <c r="L112" s="116">
        <v>0.333</v>
      </c>
      <c r="M112" s="117">
        <v>3.3</v>
      </c>
      <c r="N112" s="116">
        <v>4.4</v>
      </c>
      <c r="O112" s="117">
        <v>0.743</v>
      </c>
      <c r="P112" s="116">
        <v>0.4</v>
      </c>
      <c r="Q112" s="117">
        <v>3.0</v>
      </c>
      <c r="R112" s="116">
        <v>3.4</v>
      </c>
      <c r="S112" s="117">
        <v>4.1</v>
      </c>
      <c r="T112" s="116">
        <v>2.5</v>
      </c>
      <c r="U112" s="117">
        <v>0.3</v>
      </c>
      <c r="V112" s="116">
        <v>3.2</v>
      </c>
      <c r="W112" s="117">
        <v>2.3</v>
      </c>
      <c r="X112" s="103">
        <f t="shared" si="1"/>
        <v>0.5472222222</v>
      </c>
      <c r="Y112" s="103"/>
      <c r="Z112" s="103"/>
    </row>
    <row r="113">
      <c r="A113" s="113">
        <v>111.0</v>
      </c>
      <c r="B113" s="114" t="s">
        <v>152</v>
      </c>
      <c r="C113" s="115" t="s">
        <v>93</v>
      </c>
      <c r="D113" s="116">
        <v>10.0</v>
      </c>
      <c r="E113" s="117">
        <v>35.5</v>
      </c>
      <c r="F113" s="116">
        <v>19.6</v>
      </c>
      <c r="G113" s="117">
        <v>7.0</v>
      </c>
      <c r="H113" s="116">
        <v>14.5</v>
      </c>
      <c r="I113" s="117">
        <v>0.483</v>
      </c>
      <c r="J113" s="116">
        <v>2.9</v>
      </c>
      <c r="K113" s="117">
        <v>6.9</v>
      </c>
      <c r="L113" s="116">
        <v>0.426</v>
      </c>
      <c r="M113" s="117">
        <v>2.6</v>
      </c>
      <c r="N113" s="116">
        <v>2.9</v>
      </c>
      <c r="O113" s="117">
        <v>0.897</v>
      </c>
      <c r="P113" s="116">
        <v>1.0</v>
      </c>
      <c r="Q113" s="117">
        <v>3.6</v>
      </c>
      <c r="R113" s="116">
        <v>4.6</v>
      </c>
      <c r="S113" s="117">
        <v>4.1</v>
      </c>
      <c r="T113" s="116">
        <v>1.1</v>
      </c>
      <c r="U113" s="117">
        <v>0.5</v>
      </c>
      <c r="V113" s="116">
        <v>1.5</v>
      </c>
      <c r="W113" s="117">
        <v>2.3</v>
      </c>
      <c r="X113" s="103">
        <f t="shared" si="1"/>
        <v>0.5444444444</v>
      </c>
      <c r="Y113" s="103"/>
      <c r="Z113" s="103"/>
    </row>
    <row r="114">
      <c r="A114" s="113">
        <v>112.0</v>
      </c>
      <c r="B114" s="114" t="s">
        <v>420</v>
      </c>
      <c r="C114" s="115" t="s">
        <v>96</v>
      </c>
      <c r="D114" s="116">
        <v>10.0</v>
      </c>
      <c r="E114" s="117">
        <v>27.8</v>
      </c>
      <c r="F114" s="116">
        <v>19.5</v>
      </c>
      <c r="G114" s="117">
        <v>7.6</v>
      </c>
      <c r="H114" s="116">
        <v>15.0</v>
      </c>
      <c r="I114" s="117">
        <v>0.509</v>
      </c>
      <c r="J114" s="116">
        <v>2.3</v>
      </c>
      <c r="K114" s="117">
        <v>5.8</v>
      </c>
      <c r="L114" s="116">
        <v>0.4</v>
      </c>
      <c r="M114" s="117">
        <v>1.9</v>
      </c>
      <c r="N114" s="116">
        <v>2.5</v>
      </c>
      <c r="O114" s="117">
        <v>0.789</v>
      </c>
      <c r="P114" s="116">
        <v>1.7</v>
      </c>
      <c r="Q114" s="117">
        <v>6.1</v>
      </c>
      <c r="R114" s="116">
        <v>7.8</v>
      </c>
      <c r="S114" s="117">
        <v>7.4</v>
      </c>
      <c r="T114" s="116">
        <v>1.4</v>
      </c>
      <c r="U114" s="117">
        <v>0.3</v>
      </c>
      <c r="V114" s="116">
        <v>3.4</v>
      </c>
      <c r="W114" s="117">
        <v>4.1</v>
      </c>
      <c r="X114" s="103">
        <f t="shared" si="1"/>
        <v>0.5416666667</v>
      </c>
      <c r="Y114" s="103"/>
      <c r="Z114" s="103"/>
    </row>
    <row r="115">
      <c r="A115" s="113">
        <v>113.0</v>
      </c>
      <c r="B115" s="114" t="s">
        <v>423</v>
      </c>
      <c r="C115" s="115" t="s">
        <v>71</v>
      </c>
      <c r="D115" s="116">
        <v>10.0</v>
      </c>
      <c r="E115" s="117">
        <v>15.3</v>
      </c>
      <c r="F115" s="116">
        <v>19.5</v>
      </c>
      <c r="G115" s="117">
        <v>7.1</v>
      </c>
      <c r="H115" s="116">
        <v>15.1</v>
      </c>
      <c r="I115" s="117">
        <v>0.469</v>
      </c>
      <c r="J115" s="116">
        <v>3.3</v>
      </c>
      <c r="K115" s="117">
        <v>9.4</v>
      </c>
      <c r="L115" s="116">
        <v>0.35</v>
      </c>
      <c r="M115" s="117">
        <v>2.1</v>
      </c>
      <c r="N115" s="116">
        <v>2.8</v>
      </c>
      <c r="O115" s="117">
        <v>0.75</v>
      </c>
      <c r="P115" s="116">
        <v>2.8</v>
      </c>
      <c r="Q115" s="117">
        <v>11.8</v>
      </c>
      <c r="R115" s="116">
        <v>14.6</v>
      </c>
      <c r="S115" s="117">
        <v>4.2</v>
      </c>
      <c r="T115" s="116">
        <v>0.7</v>
      </c>
      <c r="U115" s="117">
        <v>0.7</v>
      </c>
      <c r="V115" s="116">
        <v>2.6</v>
      </c>
      <c r="W115" s="117">
        <v>4.2</v>
      </c>
      <c r="X115" s="103">
        <f t="shared" si="1"/>
        <v>0.5416666667</v>
      </c>
      <c r="Y115" s="103"/>
      <c r="Z115" s="103"/>
    </row>
    <row r="116">
      <c r="A116" s="113">
        <v>114.0</v>
      </c>
      <c r="B116" s="114" t="s">
        <v>132</v>
      </c>
      <c r="C116" s="115" t="s">
        <v>70</v>
      </c>
      <c r="D116" s="116">
        <v>10.0</v>
      </c>
      <c r="E116" s="117">
        <v>33.2</v>
      </c>
      <c r="F116" s="116">
        <v>19.4</v>
      </c>
      <c r="G116" s="117">
        <v>7.6</v>
      </c>
      <c r="H116" s="116">
        <v>16.8</v>
      </c>
      <c r="I116" s="117">
        <v>0.452</v>
      </c>
      <c r="J116" s="116">
        <v>0.7</v>
      </c>
      <c r="K116" s="117">
        <v>3.9</v>
      </c>
      <c r="L116" s="116">
        <v>0.167</v>
      </c>
      <c r="M116" s="117">
        <v>3.6</v>
      </c>
      <c r="N116" s="116">
        <v>4.2</v>
      </c>
      <c r="O116" s="117">
        <v>0.846</v>
      </c>
      <c r="P116" s="116">
        <v>3.0</v>
      </c>
      <c r="Q116" s="117">
        <v>6.8</v>
      </c>
      <c r="R116" s="116">
        <v>9.9</v>
      </c>
      <c r="S116" s="117">
        <v>8.1</v>
      </c>
      <c r="T116" s="116">
        <v>1.4</v>
      </c>
      <c r="U116" s="117">
        <v>1.5</v>
      </c>
      <c r="V116" s="116">
        <v>3.4</v>
      </c>
      <c r="W116" s="117">
        <v>2.0</v>
      </c>
      <c r="X116" s="103">
        <f t="shared" si="1"/>
        <v>0.5388888889</v>
      </c>
      <c r="Y116" s="103"/>
      <c r="Z116" s="103"/>
    </row>
    <row r="117">
      <c r="A117" s="113">
        <v>115.0</v>
      </c>
      <c r="B117" s="114" t="s">
        <v>546</v>
      </c>
      <c r="C117" s="115" t="s">
        <v>84</v>
      </c>
      <c r="D117" s="116">
        <v>10.0</v>
      </c>
      <c r="E117" s="117">
        <v>15.0</v>
      </c>
      <c r="F117" s="116">
        <v>19.4</v>
      </c>
      <c r="G117" s="117">
        <v>7.2</v>
      </c>
      <c r="H117" s="116">
        <v>15.6</v>
      </c>
      <c r="I117" s="117">
        <v>0.462</v>
      </c>
      <c r="J117" s="116">
        <v>1.7</v>
      </c>
      <c r="K117" s="117">
        <v>5.5</v>
      </c>
      <c r="L117" s="116">
        <v>0.304</v>
      </c>
      <c r="M117" s="117">
        <v>3.4</v>
      </c>
      <c r="N117" s="116">
        <v>4.8</v>
      </c>
      <c r="O117" s="117">
        <v>0.7</v>
      </c>
      <c r="P117" s="116">
        <v>5.7</v>
      </c>
      <c r="Q117" s="117">
        <v>8.1</v>
      </c>
      <c r="R117" s="116">
        <v>13.9</v>
      </c>
      <c r="S117" s="117">
        <v>2.2</v>
      </c>
      <c r="T117" s="116">
        <v>1.0</v>
      </c>
      <c r="U117" s="117">
        <v>1.9</v>
      </c>
      <c r="V117" s="116">
        <v>0.7</v>
      </c>
      <c r="W117" s="117">
        <v>3.6</v>
      </c>
      <c r="X117" s="103">
        <f t="shared" si="1"/>
        <v>0.5388888889</v>
      </c>
      <c r="Y117" s="103"/>
      <c r="Z117" s="103"/>
    </row>
    <row r="118">
      <c r="A118" s="113">
        <v>116.0</v>
      </c>
      <c r="B118" s="114" t="s">
        <v>309</v>
      </c>
      <c r="C118" s="115" t="s">
        <v>107</v>
      </c>
      <c r="D118" s="116">
        <v>10.0</v>
      </c>
      <c r="E118" s="117">
        <v>27.7</v>
      </c>
      <c r="F118" s="116">
        <v>19.4</v>
      </c>
      <c r="G118" s="117">
        <v>7.0</v>
      </c>
      <c r="H118" s="116">
        <v>16.1</v>
      </c>
      <c r="I118" s="117">
        <v>0.435</v>
      </c>
      <c r="J118" s="116">
        <v>2.2</v>
      </c>
      <c r="K118" s="117">
        <v>5.7</v>
      </c>
      <c r="L118" s="116">
        <v>0.386</v>
      </c>
      <c r="M118" s="117">
        <v>3.1</v>
      </c>
      <c r="N118" s="116">
        <v>4.0</v>
      </c>
      <c r="O118" s="117">
        <v>0.774</v>
      </c>
      <c r="P118" s="116">
        <v>2.5</v>
      </c>
      <c r="Q118" s="117">
        <v>5.6</v>
      </c>
      <c r="R118" s="116">
        <v>8.1</v>
      </c>
      <c r="S118" s="117">
        <v>2.3</v>
      </c>
      <c r="T118" s="116">
        <v>0.8</v>
      </c>
      <c r="U118" s="117">
        <v>1.0</v>
      </c>
      <c r="V118" s="116">
        <v>1.8</v>
      </c>
      <c r="W118" s="117">
        <v>1.8</v>
      </c>
      <c r="X118" s="103">
        <f t="shared" si="1"/>
        <v>0.5388888889</v>
      </c>
      <c r="Y118" s="103"/>
      <c r="Z118" s="103"/>
    </row>
    <row r="119">
      <c r="A119" s="113">
        <v>117.0</v>
      </c>
      <c r="B119" s="114" t="s">
        <v>511</v>
      </c>
      <c r="C119" s="115" t="s">
        <v>74</v>
      </c>
      <c r="D119" s="116">
        <v>10.0</v>
      </c>
      <c r="E119" s="117">
        <v>8.9</v>
      </c>
      <c r="F119" s="116">
        <v>19.3</v>
      </c>
      <c r="G119" s="117">
        <v>6.0</v>
      </c>
      <c r="H119" s="116">
        <v>12.1</v>
      </c>
      <c r="I119" s="117">
        <v>0.5</v>
      </c>
      <c r="J119" s="116">
        <v>2.4</v>
      </c>
      <c r="K119" s="117">
        <v>4.8</v>
      </c>
      <c r="L119" s="116">
        <v>0.5</v>
      </c>
      <c r="M119" s="117">
        <v>4.8</v>
      </c>
      <c r="N119" s="116">
        <v>6.8</v>
      </c>
      <c r="O119" s="117">
        <v>0.706</v>
      </c>
      <c r="P119" s="116">
        <v>0.8</v>
      </c>
      <c r="Q119" s="117">
        <v>1.2</v>
      </c>
      <c r="R119" s="116">
        <v>2.0</v>
      </c>
      <c r="S119" s="117">
        <v>3.2</v>
      </c>
      <c r="T119" s="116">
        <v>2.0</v>
      </c>
      <c r="U119" s="117">
        <v>0.4</v>
      </c>
      <c r="V119" s="116">
        <v>0.4</v>
      </c>
      <c r="W119" s="117">
        <v>2.4</v>
      </c>
      <c r="X119" s="103">
        <f t="shared" si="1"/>
        <v>0.5361111111</v>
      </c>
      <c r="Y119" s="103"/>
      <c r="Z119" s="103"/>
    </row>
    <row r="120">
      <c r="A120" s="113">
        <v>118.0</v>
      </c>
      <c r="B120" s="114" t="s">
        <v>89</v>
      </c>
      <c r="C120" s="115" t="s">
        <v>85</v>
      </c>
      <c r="D120" s="116">
        <v>10.0</v>
      </c>
      <c r="E120" s="117">
        <v>31.5</v>
      </c>
      <c r="F120" s="116">
        <v>19.1</v>
      </c>
      <c r="G120" s="117">
        <v>8.0</v>
      </c>
      <c r="H120" s="116">
        <v>13.0</v>
      </c>
      <c r="I120" s="117">
        <v>0.614</v>
      </c>
      <c r="J120" s="116">
        <v>0.0</v>
      </c>
      <c r="K120" s="117">
        <v>0.0</v>
      </c>
      <c r="L120" s="116">
        <v>0.0</v>
      </c>
      <c r="M120" s="117">
        <v>3.1</v>
      </c>
      <c r="N120" s="116">
        <v>3.8</v>
      </c>
      <c r="O120" s="117">
        <v>0.818</v>
      </c>
      <c r="P120" s="116">
        <v>2.9</v>
      </c>
      <c r="Q120" s="117">
        <v>7.7</v>
      </c>
      <c r="R120" s="116">
        <v>10.5</v>
      </c>
      <c r="S120" s="117">
        <v>3.5</v>
      </c>
      <c r="T120" s="116">
        <v>0.6</v>
      </c>
      <c r="U120" s="117">
        <v>0.3</v>
      </c>
      <c r="V120" s="116">
        <v>1.0</v>
      </c>
      <c r="W120" s="117">
        <v>1.5</v>
      </c>
      <c r="X120" s="103">
        <f t="shared" si="1"/>
        <v>0.5305555556</v>
      </c>
      <c r="Y120" s="103"/>
      <c r="Z120" s="103"/>
    </row>
    <row r="121">
      <c r="A121" s="113">
        <v>119.0</v>
      </c>
      <c r="B121" s="114" t="s">
        <v>294</v>
      </c>
      <c r="C121" s="115" t="s">
        <v>81</v>
      </c>
      <c r="D121" s="116">
        <v>10.0</v>
      </c>
      <c r="E121" s="117">
        <v>25.1</v>
      </c>
      <c r="F121" s="116">
        <v>19.0</v>
      </c>
      <c r="G121" s="117">
        <v>6.8</v>
      </c>
      <c r="H121" s="116">
        <v>14.4</v>
      </c>
      <c r="I121" s="117">
        <v>0.47</v>
      </c>
      <c r="J121" s="116">
        <v>5.5</v>
      </c>
      <c r="K121" s="117">
        <v>11.8</v>
      </c>
      <c r="L121" s="116">
        <v>0.463</v>
      </c>
      <c r="M121" s="117">
        <v>0.0</v>
      </c>
      <c r="N121" s="116">
        <v>0.0</v>
      </c>
      <c r="O121" s="117">
        <v>0.0</v>
      </c>
      <c r="P121" s="116">
        <v>0.6</v>
      </c>
      <c r="Q121" s="117">
        <v>5.3</v>
      </c>
      <c r="R121" s="116">
        <v>5.9</v>
      </c>
      <c r="S121" s="117">
        <v>1.9</v>
      </c>
      <c r="T121" s="116">
        <v>1.3</v>
      </c>
      <c r="U121" s="117">
        <v>0.3</v>
      </c>
      <c r="V121" s="116">
        <v>0.4</v>
      </c>
      <c r="W121" s="117">
        <v>2.2</v>
      </c>
      <c r="X121" s="103">
        <f t="shared" si="1"/>
        <v>0.5277777778</v>
      </c>
      <c r="Y121" s="103"/>
      <c r="Z121" s="103"/>
    </row>
    <row r="122">
      <c r="A122" s="113">
        <v>120.0</v>
      </c>
      <c r="B122" s="114" t="s">
        <v>256</v>
      </c>
      <c r="C122" s="115" t="s">
        <v>103</v>
      </c>
      <c r="D122" s="116">
        <v>10.0</v>
      </c>
      <c r="E122" s="117">
        <v>2.9</v>
      </c>
      <c r="F122" s="116">
        <v>18.8</v>
      </c>
      <c r="G122" s="117">
        <v>8.8</v>
      </c>
      <c r="H122" s="116">
        <v>18.8</v>
      </c>
      <c r="I122" s="117">
        <v>0.467</v>
      </c>
      <c r="J122" s="116">
        <v>0.0</v>
      </c>
      <c r="K122" s="117">
        <v>3.8</v>
      </c>
      <c r="L122" s="116">
        <v>0.0</v>
      </c>
      <c r="M122" s="117">
        <v>1.3</v>
      </c>
      <c r="N122" s="116">
        <v>2.5</v>
      </c>
      <c r="O122" s="117">
        <v>0.5</v>
      </c>
      <c r="P122" s="116">
        <v>0.0</v>
      </c>
      <c r="Q122" s="117">
        <v>5.0</v>
      </c>
      <c r="R122" s="116">
        <v>5.0</v>
      </c>
      <c r="S122" s="117">
        <v>2.5</v>
      </c>
      <c r="T122" s="116">
        <v>1.3</v>
      </c>
      <c r="U122" s="117">
        <v>0.0</v>
      </c>
      <c r="V122" s="116">
        <v>0.0</v>
      </c>
      <c r="W122" s="117">
        <v>1.3</v>
      </c>
      <c r="X122" s="103">
        <f t="shared" si="1"/>
        <v>0.5222222222</v>
      </c>
      <c r="Y122" s="103"/>
      <c r="Z122" s="103"/>
    </row>
    <row r="123">
      <c r="A123" s="113">
        <v>121.0</v>
      </c>
      <c r="B123" s="114" t="s">
        <v>338</v>
      </c>
      <c r="C123" s="115" t="s">
        <v>93</v>
      </c>
      <c r="D123" s="116">
        <v>10.0</v>
      </c>
      <c r="E123" s="117">
        <v>32.8</v>
      </c>
      <c r="F123" s="116">
        <v>18.8</v>
      </c>
      <c r="G123" s="117">
        <v>7.4</v>
      </c>
      <c r="H123" s="116">
        <v>16.2</v>
      </c>
      <c r="I123" s="117">
        <v>0.456</v>
      </c>
      <c r="J123" s="116">
        <v>1.9</v>
      </c>
      <c r="K123" s="117">
        <v>5.1</v>
      </c>
      <c r="L123" s="116">
        <v>0.37</v>
      </c>
      <c r="M123" s="117">
        <v>2.2</v>
      </c>
      <c r="N123" s="116">
        <v>3.1</v>
      </c>
      <c r="O123" s="117">
        <v>0.714</v>
      </c>
      <c r="P123" s="116">
        <v>1.3</v>
      </c>
      <c r="Q123" s="117">
        <v>8.4</v>
      </c>
      <c r="R123" s="116">
        <v>9.7</v>
      </c>
      <c r="S123" s="117">
        <v>5.2</v>
      </c>
      <c r="T123" s="116">
        <v>1.3</v>
      </c>
      <c r="U123" s="117">
        <v>0.5</v>
      </c>
      <c r="V123" s="116">
        <v>2.2</v>
      </c>
      <c r="W123" s="117">
        <v>1.6</v>
      </c>
      <c r="X123" s="103">
        <f t="shared" si="1"/>
        <v>0.5222222222</v>
      </c>
      <c r="Y123" s="103"/>
      <c r="Z123" s="103"/>
    </row>
    <row r="124">
      <c r="A124" s="113">
        <v>122.0</v>
      </c>
      <c r="B124" s="114" t="s">
        <v>166</v>
      </c>
      <c r="C124" s="115" t="s">
        <v>110</v>
      </c>
      <c r="D124" s="116">
        <v>10.0</v>
      </c>
      <c r="E124" s="117">
        <v>34.5</v>
      </c>
      <c r="F124" s="116">
        <v>18.8</v>
      </c>
      <c r="G124" s="117">
        <v>6.5</v>
      </c>
      <c r="H124" s="116">
        <v>14.3</v>
      </c>
      <c r="I124" s="117">
        <v>0.453</v>
      </c>
      <c r="J124" s="116">
        <v>2.1</v>
      </c>
      <c r="K124" s="117">
        <v>5.1</v>
      </c>
      <c r="L124" s="116">
        <v>0.408</v>
      </c>
      <c r="M124" s="117">
        <v>3.8</v>
      </c>
      <c r="N124" s="116">
        <v>4.2</v>
      </c>
      <c r="O124" s="117">
        <v>0.9</v>
      </c>
      <c r="P124" s="116">
        <v>0.9</v>
      </c>
      <c r="Q124" s="117">
        <v>4.3</v>
      </c>
      <c r="R124" s="116">
        <v>5.2</v>
      </c>
      <c r="S124" s="117">
        <v>6.7</v>
      </c>
      <c r="T124" s="116">
        <v>0.6</v>
      </c>
      <c r="U124" s="117">
        <v>0.4</v>
      </c>
      <c r="V124" s="116">
        <v>2.1</v>
      </c>
      <c r="W124" s="117">
        <v>2.3</v>
      </c>
      <c r="X124" s="103">
        <f t="shared" si="1"/>
        <v>0.5222222222</v>
      </c>
      <c r="Y124" s="103"/>
      <c r="Z124" s="103"/>
    </row>
    <row r="125">
      <c r="A125" s="113">
        <v>123.0</v>
      </c>
      <c r="B125" s="114" t="s">
        <v>318</v>
      </c>
      <c r="C125" s="115" t="s">
        <v>99</v>
      </c>
      <c r="D125" s="116">
        <v>10.0</v>
      </c>
      <c r="E125" s="117">
        <v>2.5</v>
      </c>
      <c r="F125" s="116">
        <v>18.8</v>
      </c>
      <c r="G125" s="117">
        <v>7.2</v>
      </c>
      <c r="H125" s="116">
        <v>11.6</v>
      </c>
      <c r="I125" s="117">
        <v>0.625</v>
      </c>
      <c r="J125" s="116">
        <v>1.4</v>
      </c>
      <c r="K125" s="117">
        <v>5.8</v>
      </c>
      <c r="L125" s="116">
        <v>0.25</v>
      </c>
      <c r="M125" s="117">
        <v>2.9</v>
      </c>
      <c r="N125" s="116">
        <v>2.9</v>
      </c>
      <c r="O125" s="117">
        <v>1.0</v>
      </c>
      <c r="P125" s="116">
        <v>1.4</v>
      </c>
      <c r="Q125" s="117">
        <v>8.7</v>
      </c>
      <c r="R125" s="116">
        <v>10.1</v>
      </c>
      <c r="S125" s="117">
        <v>1.4</v>
      </c>
      <c r="T125" s="116">
        <v>0.0</v>
      </c>
      <c r="U125" s="117">
        <v>2.9</v>
      </c>
      <c r="V125" s="116">
        <v>0.0</v>
      </c>
      <c r="W125" s="117">
        <v>4.3</v>
      </c>
      <c r="X125" s="103">
        <f t="shared" si="1"/>
        <v>0.5222222222</v>
      </c>
      <c r="Y125" s="103"/>
      <c r="Z125" s="103"/>
    </row>
    <row r="126">
      <c r="A126" s="113">
        <v>124.0</v>
      </c>
      <c r="B126" s="114" t="s">
        <v>584</v>
      </c>
      <c r="C126" s="115" t="s">
        <v>100</v>
      </c>
      <c r="D126" s="116">
        <v>10.0</v>
      </c>
      <c r="E126" s="117">
        <v>37.2</v>
      </c>
      <c r="F126" s="116">
        <v>18.7</v>
      </c>
      <c r="G126" s="117">
        <v>7.5</v>
      </c>
      <c r="H126" s="116">
        <v>15.8</v>
      </c>
      <c r="I126" s="117">
        <v>0.472</v>
      </c>
      <c r="J126" s="116">
        <v>2.0</v>
      </c>
      <c r="K126" s="117">
        <v>5.9</v>
      </c>
      <c r="L126" s="116">
        <v>0.344</v>
      </c>
      <c r="M126" s="117">
        <v>1.7</v>
      </c>
      <c r="N126" s="116">
        <v>2.0</v>
      </c>
      <c r="O126" s="117">
        <v>0.857</v>
      </c>
      <c r="P126" s="116">
        <v>0.0</v>
      </c>
      <c r="Q126" s="117">
        <v>3.2</v>
      </c>
      <c r="R126" s="116">
        <v>3.2</v>
      </c>
      <c r="S126" s="117">
        <v>4.6</v>
      </c>
      <c r="T126" s="116">
        <v>1.2</v>
      </c>
      <c r="U126" s="117">
        <v>0.1</v>
      </c>
      <c r="V126" s="116">
        <v>1.7</v>
      </c>
      <c r="W126" s="117">
        <v>1.6</v>
      </c>
      <c r="X126" s="103">
        <f t="shared" si="1"/>
        <v>0.5194444444</v>
      </c>
      <c r="Y126" s="103"/>
      <c r="Z126" s="103"/>
    </row>
    <row r="127">
      <c r="A127" s="113">
        <v>125.0</v>
      </c>
      <c r="B127" s="114" t="s">
        <v>324</v>
      </c>
      <c r="C127" s="115" t="s">
        <v>73</v>
      </c>
      <c r="D127" s="116">
        <v>10.0</v>
      </c>
      <c r="E127" s="117">
        <v>17.1</v>
      </c>
      <c r="F127" s="116">
        <v>18.7</v>
      </c>
      <c r="G127" s="117">
        <v>6.9</v>
      </c>
      <c r="H127" s="116">
        <v>10.7</v>
      </c>
      <c r="I127" s="117">
        <v>0.647</v>
      </c>
      <c r="J127" s="116">
        <v>2.9</v>
      </c>
      <c r="K127" s="117">
        <v>5.5</v>
      </c>
      <c r="L127" s="116">
        <v>0.538</v>
      </c>
      <c r="M127" s="117">
        <v>1.9</v>
      </c>
      <c r="N127" s="116">
        <v>2.5</v>
      </c>
      <c r="O127" s="117">
        <v>0.75</v>
      </c>
      <c r="P127" s="116">
        <v>2.1</v>
      </c>
      <c r="Q127" s="117">
        <v>7.1</v>
      </c>
      <c r="R127" s="116">
        <v>9.2</v>
      </c>
      <c r="S127" s="117">
        <v>1.5</v>
      </c>
      <c r="T127" s="116">
        <v>1.5</v>
      </c>
      <c r="U127" s="117">
        <v>2.9</v>
      </c>
      <c r="V127" s="116">
        <v>0.4</v>
      </c>
      <c r="W127" s="117">
        <v>2.5</v>
      </c>
      <c r="X127" s="103">
        <f t="shared" si="1"/>
        <v>0.5194444444</v>
      </c>
      <c r="Y127" s="103"/>
      <c r="Z127" s="103"/>
    </row>
    <row r="128">
      <c r="A128" s="113">
        <v>126.0</v>
      </c>
      <c r="B128" s="114" t="s">
        <v>429</v>
      </c>
      <c r="C128" s="115" t="s">
        <v>85</v>
      </c>
      <c r="D128" s="116">
        <v>10.0</v>
      </c>
      <c r="E128" s="117">
        <v>35.1</v>
      </c>
      <c r="F128" s="116">
        <v>18.7</v>
      </c>
      <c r="G128" s="117">
        <v>5.8</v>
      </c>
      <c r="H128" s="116">
        <v>15.2</v>
      </c>
      <c r="I128" s="117">
        <v>0.378</v>
      </c>
      <c r="J128" s="116">
        <v>3.1</v>
      </c>
      <c r="K128" s="117">
        <v>8.2</v>
      </c>
      <c r="L128" s="116">
        <v>0.375</v>
      </c>
      <c r="M128" s="117">
        <v>4.1</v>
      </c>
      <c r="N128" s="116">
        <v>4.7</v>
      </c>
      <c r="O128" s="117">
        <v>0.87</v>
      </c>
      <c r="P128" s="116">
        <v>0.1</v>
      </c>
      <c r="Q128" s="117">
        <v>4.0</v>
      </c>
      <c r="R128" s="116">
        <v>4.1</v>
      </c>
      <c r="S128" s="117">
        <v>5.2</v>
      </c>
      <c r="T128" s="116">
        <v>1.2</v>
      </c>
      <c r="U128" s="117">
        <v>0.6</v>
      </c>
      <c r="V128" s="116">
        <v>2.9</v>
      </c>
      <c r="W128" s="117">
        <v>2.3</v>
      </c>
      <c r="X128" s="103">
        <f t="shared" si="1"/>
        <v>0.5194444444</v>
      </c>
      <c r="Y128" s="103"/>
      <c r="Z128" s="103"/>
    </row>
    <row r="129">
      <c r="A129" s="113">
        <v>127.0</v>
      </c>
      <c r="B129" s="114" t="s">
        <v>1826</v>
      </c>
      <c r="C129" s="115" t="s">
        <v>76</v>
      </c>
      <c r="D129" s="116">
        <v>5.0</v>
      </c>
      <c r="E129" s="117">
        <v>21.2</v>
      </c>
      <c r="F129" s="116">
        <v>18.7</v>
      </c>
      <c r="G129" s="117">
        <v>7.5</v>
      </c>
      <c r="H129" s="116">
        <v>10.9</v>
      </c>
      <c r="I129" s="117">
        <v>0.688</v>
      </c>
      <c r="J129" s="116">
        <v>2.0</v>
      </c>
      <c r="K129" s="117">
        <v>3.4</v>
      </c>
      <c r="L129" s="116">
        <v>0.6</v>
      </c>
      <c r="M129" s="117">
        <v>1.7</v>
      </c>
      <c r="N129" s="116">
        <v>2.0</v>
      </c>
      <c r="O129" s="117">
        <v>0.833</v>
      </c>
      <c r="P129" s="116">
        <v>3.1</v>
      </c>
      <c r="Q129" s="117">
        <v>7.8</v>
      </c>
      <c r="R129" s="116">
        <v>10.9</v>
      </c>
      <c r="S129" s="117">
        <v>1.4</v>
      </c>
      <c r="T129" s="116">
        <v>1.7</v>
      </c>
      <c r="U129" s="117">
        <v>2.0</v>
      </c>
      <c r="V129" s="116">
        <v>1.7</v>
      </c>
      <c r="W129" s="117">
        <v>2.4</v>
      </c>
      <c r="X129" s="103">
        <f t="shared" si="1"/>
        <v>0.5194444444</v>
      </c>
      <c r="Y129" s="103"/>
      <c r="Z129" s="103"/>
    </row>
    <row r="130">
      <c r="A130" s="113">
        <v>128.0</v>
      </c>
      <c r="B130" s="114" t="s">
        <v>314</v>
      </c>
      <c r="C130" s="115" t="s">
        <v>109</v>
      </c>
      <c r="D130" s="116">
        <v>10.0</v>
      </c>
      <c r="E130" s="117">
        <v>26.2</v>
      </c>
      <c r="F130" s="116">
        <v>18.7</v>
      </c>
      <c r="G130" s="117">
        <v>8.0</v>
      </c>
      <c r="H130" s="116">
        <v>16.3</v>
      </c>
      <c r="I130" s="117">
        <v>0.487</v>
      </c>
      <c r="J130" s="116">
        <v>1.4</v>
      </c>
      <c r="K130" s="117">
        <v>3.8</v>
      </c>
      <c r="L130" s="116">
        <v>0.357</v>
      </c>
      <c r="M130" s="117">
        <v>1.4</v>
      </c>
      <c r="N130" s="116">
        <v>2.2</v>
      </c>
      <c r="O130" s="117">
        <v>0.625</v>
      </c>
      <c r="P130" s="116">
        <v>3.7</v>
      </c>
      <c r="Q130" s="117">
        <v>7.3</v>
      </c>
      <c r="R130" s="116">
        <v>11.0</v>
      </c>
      <c r="S130" s="117">
        <v>1.6</v>
      </c>
      <c r="T130" s="116">
        <v>3.6</v>
      </c>
      <c r="U130" s="117">
        <v>0.7</v>
      </c>
      <c r="V130" s="116">
        <v>1.6</v>
      </c>
      <c r="W130" s="117">
        <v>3.8</v>
      </c>
      <c r="X130" s="103">
        <f t="shared" si="1"/>
        <v>0.5194444444</v>
      </c>
      <c r="Y130" s="103"/>
      <c r="Z130" s="103"/>
    </row>
    <row r="131">
      <c r="A131" s="113">
        <v>129.0</v>
      </c>
      <c r="B131" s="114" t="s">
        <v>164</v>
      </c>
      <c r="C131" s="115" t="s">
        <v>80</v>
      </c>
      <c r="D131" s="116">
        <v>10.0</v>
      </c>
      <c r="E131" s="117">
        <v>39.8</v>
      </c>
      <c r="F131" s="116">
        <v>18.6</v>
      </c>
      <c r="G131" s="117">
        <v>7.2</v>
      </c>
      <c r="H131" s="116">
        <v>15.5</v>
      </c>
      <c r="I131" s="117">
        <v>0.468</v>
      </c>
      <c r="J131" s="116">
        <v>1.9</v>
      </c>
      <c r="K131" s="117">
        <v>6.3</v>
      </c>
      <c r="L131" s="116">
        <v>0.3</v>
      </c>
      <c r="M131" s="117">
        <v>2.3</v>
      </c>
      <c r="N131" s="116">
        <v>2.9</v>
      </c>
      <c r="O131" s="117">
        <v>0.781</v>
      </c>
      <c r="P131" s="116">
        <v>1.2</v>
      </c>
      <c r="Q131" s="117">
        <v>5.3</v>
      </c>
      <c r="R131" s="116">
        <v>6.4</v>
      </c>
      <c r="S131" s="117">
        <v>3.3</v>
      </c>
      <c r="T131" s="116">
        <v>0.6</v>
      </c>
      <c r="U131" s="117">
        <v>0.4</v>
      </c>
      <c r="V131" s="116">
        <v>1.9</v>
      </c>
      <c r="W131" s="117">
        <v>1.0</v>
      </c>
      <c r="X131" s="103">
        <f t="shared" si="1"/>
        <v>0.5166666667</v>
      </c>
      <c r="Y131" s="103"/>
      <c r="Z131" s="103"/>
    </row>
    <row r="132">
      <c r="A132" s="113">
        <v>130.0</v>
      </c>
      <c r="B132" s="114" t="s">
        <v>494</v>
      </c>
      <c r="C132" s="115" t="s">
        <v>107</v>
      </c>
      <c r="D132" s="116">
        <v>10.0</v>
      </c>
      <c r="E132" s="117">
        <v>6.8</v>
      </c>
      <c r="F132" s="116">
        <v>18.6</v>
      </c>
      <c r="G132" s="117">
        <v>6.9</v>
      </c>
      <c r="H132" s="116">
        <v>17.6</v>
      </c>
      <c r="I132" s="117">
        <v>0.394</v>
      </c>
      <c r="J132" s="116">
        <v>4.3</v>
      </c>
      <c r="K132" s="117">
        <v>12.3</v>
      </c>
      <c r="L132" s="116">
        <v>0.348</v>
      </c>
      <c r="M132" s="117">
        <v>0.5</v>
      </c>
      <c r="N132" s="116">
        <v>1.1</v>
      </c>
      <c r="O132" s="117">
        <v>0.5</v>
      </c>
      <c r="P132" s="116">
        <v>0.5</v>
      </c>
      <c r="Q132" s="117">
        <v>6.4</v>
      </c>
      <c r="R132" s="116">
        <v>6.9</v>
      </c>
      <c r="S132" s="117">
        <v>2.1</v>
      </c>
      <c r="T132" s="116">
        <v>0.5</v>
      </c>
      <c r="U132" s="117">
        <v>0.0</v>
      </c>
      <c r="V132" s="116">
        <v>0.5</v>
      </c>
      <c r="W132" s="117">
        <v>2.7</v>
      </c>
      <c r="X132" s="103">
        <f t="shared" si="1"/>
        <v>0.5166666667</v>
      </c>
      <c r="Y132" s="103"/>
      <c r="Z132" s="103"/>
    </row>
    <row r="133">
      <c r="A133" s="113">
        <v>131.0</v>
      </c>
      <c r="B133" s="114" t="s">
        <v>463</v>
      </c>
      <c r="C133" s="115" t="s">
        <v>94</v>
      </c>
      <c r="D133" s="116">
        <v>10.0</v>
      </c>
      <c r="E133" s="117">
        <v>3.9</v>
      </c>
      <c r="F133" s="116">
        <v>18.6</v>
      </c>
      <c r="G133" s="117">
        <v>6.5</v>
      </c>
      <c r="H133" s="116">
        <v>19.5</v>
      </c>
      <c r="I133" s="117">
        <v>0.333</v>
      </c>
      <c r="J133" s="116">
        <v>4.7</v>
      </c>
      <c r="K133" s="117">
        <v>14.0</v>
      </c>
      <c r="L133" s="116">
        <v>0.333</v>
      </c>
      <c r="M133" s="117">
        <v>0.9</v>
      </c>
      <c r="N133" s="116">
        <v>3.7</v>
      </c>
      <c r="O133" s="117">
        <v>0.25</v>
      </c>
      <c r="P133" s="116">
        <v>0.0</v>
      </c>
      <c r="Q133" s="117">
        <v>1.9</v>
      </c>
      <c r="R133" s="116">
        <v>1.9</v>
      </c>
      <c r="S133" s="117">
        <v>4.7</v>
      </c>
      <c r="T133" s="116">
        <v>3.7</v>
      </c>
      <c r="U133" s="117">
        <v>0.0</v>
      </c>
      <c r="V133" s="116">
        <v>2.8</v>
      </c>
      <c r="W133" s="117">
        <v>0.9</v>
      </c>
      <c r="X133" s="103">
        <f t="shared" si="1"/>
        <v>0.5166666667</v>
      </c>
      <c r="Y133" s="103"/>
      <c r="Z133" s="103"/>
    </row>
    <row r="134">
      <c r="A134" s="113">
        <v>132.0</v>
      </c>
      <c r="B134" s="114" t="s">
        <v>1827</v>
      </c>
      <c r="C134" s="115" t="s">
        <v>109</v>
      </c>
      <c r="D134" s="116">
        <v>10.0</v>
      </c>
      <c r="E134" s="117">
        <v>3.3</v>
      </c>
      <c r="F134" s="116">
        <v>18.5</v>
      </c>
      <c r="G134" s="117">
        <v>7.6</v>
      </c>
      <c r="H134" s="116">
        <v>12.0</v>
      </c>
      <c r="I134" s="117">
        <v>0.636</v>
      </c>
      <c r="J134" s="116">
        <v>0.0</v>
      </c>
      <c r="K134" s="117">
        <v>1.1</v>
      </c>
      <c r="L134" s="116">
        <v>0.0</v>
      </c>
      <c r="M134" s="117">
        <v>3.3</v>
      </c>
      <c r="N134" s="116">
        <v>3.3</v>
      </c>
      <c r="O134" s="117">
        <v>1.0</v>
      </c>
      <c r="P134" s="116">
        <v>4.4</v>
      </c>
      <c r="Q134" s="117">
        <v>7.6</v>
      </c>
      <c r="R134" s="116">
        <v>12.0</v>
      </c>
      <c r="S134" s="117">
        <v>2.2</v>
      </c>
      <c r="T134" s="116">
        <v>1.1</v>
      </c>
      <c r="U134" s="117">
        <v>0.0</v>
      </c>
      <c r="V134" s="116">
        <v>1.1</v>
      </c>
      <c r="W134" s="117">
        <v>1.1</v>
      </c>
      <c r="X134" s="103">
        <f t="shared" si="1"/>
        <v>0.5138888889</v>
      </c>
      <c r="Y134" s="103"/>
      <c r="Z134" s="103"/>
    </row>
    <row r="135">
      <c r="A135" s="113">
        <v>133.0</v>
      </c>
      <c r="B135" s="114" t="s">
        <v>206</v>
      </c>
      <c r="C135" s="115" t="s">
        <v>100</v>
      </c>
      <c r="D135" s="116">
        <v>10.0</v>
      </c>
      <c r="E135" s="117">
        <v>18.7</v>
      </c>
      <c r="F135" s="116">
        <v>18.5</v>
      </c>
      <c r="G135" s="117">
        <v>6.9</v>
      </c>
      <c r="H135" s="116">
        <v>14.4</v>
      </c>
      <c r="I135" s="117">
        <v>0.48</v>
      </c>
      <c r="J135" s="116">
        <v>1.2</v>
      </c>
      <c r="K135" s="117">
        <v>3.5</v>
      </c>
      <c r="L135" s="116">
        <v>0.333</v>
      </c>
      <c r="M135" s="117">
        <v>3.5</v>
      </c>
      <c r="N135" s="116">
        <v>4.6</v>
      </c>
      <c r="O135" s="117">
        <v>0.75</v>
      </c>
      <c r="P135" s="116">
        <v>3.1</v>
      </c>
      <c r="Q135" s="117">
        <v>6.4</v>
      </c>
      <c r="R135" s="116">
        <v>9.4</v>
      </c>
      <c r="S135" s="117">
        <v>4.8</v>
      </c>
      <c r="T135" s="116">
        <v>0.8</v>
      </c>
      <c r="U135" s="117">
        <v>1.3</v>
      </c>
      <c r="V135" s="116">
        <v>2.7</v>
      </c>
      <c r="W135" s="117">
        <v>6.2</v>
      </c>
      <c r="X135" s="103">
        <f t="shared" si="1"/>
        <v>0.5138888889</v>
      </c>
      <c r="Y135" s="103"/>
      <c r="Z135" s="103"/>
    </row>
    <row r="136">
      <c r="A136" s="113">
        <v>134.0</v>
      </c>
      <c r="B136" s="114" t="s">
        <v>246</v>
      </c>
      <c r="C136" s="115" t="s">
        <v>102</v>
      </c>
      <c r="D136" s="116">
        <v>10.0</v>
      </c>
      <c r="E136" s="117">
        <v>30.8</v>
      </c>
      <c r="F136" s="116">
        <v>18.5</v>
      </c>
      <c r="G136" s="117">
        <v>6.4</v>
      </c>
      <c r="H136" s="116">
        <v>13.5</v>
      </c>
      <c r="I136" s="117">
        <v>0.474</v>
      </c>
      <c r="J136" s="116">
        <v>3.4</v>
      </c>
      <c r="K136" s="117">
        <v>7.6</v>
      </c>
      <c r="L136" s="116">
        <v>0.446</v>
      </c>
      <c r="M136" s="117">
        <v>2.2</v>
      </c>
      <c r="N136" s="116">
        <v>2.5</v>
      </c>
      <c r="O136" s="117">
        <v>0.905</v>
      </c>
      <c r="P136" s="116">
        <v>0.9</v>
      </c>
      <c r="Q136" s="117">
        <v>4.8</v>
      </c>
      <c r="R136" s="116">
        <v>5.7</v>
      </c>
      <c r="S136" s="117">
        <v>1.9</v>
      </c>
      <c r="T136" s="116">
        <v>1.2</v>
      </c>
      <c r="U136" s="117">
        <v>0.6</v>
      </c>
      <c r="V136" s="116">
        <v>1.5</v>
      </c>
      <c r="W136" s="117">
        <v>2.3</v>
      </c>
      <c r="X136" s="103">
        <f t="shared" si="1"/>
        <v>0.5138888889</v>
      </c>
      <c r="Y136" s="103"/>
      <c r="Z136" s="103"/>
    </row>
    <row r="137">
      <c r="A137" s="113">
        <v>135.0</v>
      </c>
      <c r="B137" s="114" t="s">
        <v>231</v>
      </c>
      <c r="C137" s="115" t="s">
        <v>76</v>
      </c>
      <c r="D137" s="116">
        <v>10.0</v>
      </c>
      <c r="E137" s="117">
        <v>19.2</v>
      </c>
      <c r="F137" s="116">
        <v>18.4</v>
      </c>
      <c r="G137" s="117">
        <v>6.9</v>
      </c>
      <c r="H137" s="116">
        <v>12.5</v>
      </c>
      <c r="I137" s="117">
        <v>0.552</v>
      </c>
      <c r="J137" s="116">
        <v>0.0</v>
      </c>
      <c r="K137" s="117">
        <v>0.0</v>
      </c>
      <c r="L137" s="116">
        <v>0.0</v>
      </c>
      <c r="M137" s="117">
        <v>4.5</v>
      </c>
      <c r="N137" s="116">
        <v>6.2</v>
      </c>
      <c r="O137" s="117">
        <v>0.727</v>
      </c>
      <c r="P137" s="116">
        <v>7.1</v>
      </c>
      <c r="Q137" s="117">
        <v>13.9</v>
      </c>
      <c r="R137" s="116">
        <v>21.0</v>
      </c>
      <c r="S137" s="117">
        <v>0.7</v>
      </c>
      <c r="T137" s="116">
        <v>1.9</v>
      </c>
      <c r="U137" s="117">
        <v>1.1</v>
      </c>
      <c r="V137" s="116">
        <v>1.7</v>
      </c>
      <c r="W137" s="117">
        <v>3.4</v>
      </c>
      <c r="X137" s="103">
        <f t="shared" si="1"/>
        <v>0.5111111111</v>
      </c>
      <c r="Y137" s="103"/>
      <c r="Z137" s="103"/>
    </row>
    <row r="138">
      <c r="A138" s="113">
        <v>136.0</v>
      </c>
      <c r="B138" s="114" t="s">
        <v>1373</v>
      </c>
      <c r="C138" s="115" t="s">
        <v>109</v>
      </c>
      <c r="D138" s="116">
        <v>10.0</v>
      </c>
      <c r="E138" s="117">
        <v>30.6</v>
      </c>
      <c r="F138" s="116">
        <v>18.2</v>
      </c>
      <c r="G138" s="117">
        <v>6.2</v>
      </c>
      <c r="H138" s="116">
        <v>13.5</v>
      </c>
      <c r="I138" s="117">
        <v>0.461</v>
      </c>
      <c r="J138" s="116">
        <v>2.7</v>
      </c>
      <c r="K138" s="117">
        <v>7.3</v>
      </c>
      <c r="L138" s="116">
        <v>0.371</v>
      </c>
      <c r="M138" s="117">
        <v>3.1</v>
      </c>
      <c r="N138" s="116">
        <v>3.8</v>
      </c>
      <c r="O138" s="117">
        <v>0.813</v>
      </c>
      <c r="P138" s="116">
        <v>1.4</v>
      </c>
      <c r="Q138" s="117">
        <v>6.3</v>
      </c>
      <c r="R138" s="116">
        <v>7.8</v>
      </c>
      <c r="S138" s="117">
        <v>1.6</v>
      </c>
      <c r="T138" s="116">
        <v>0.6</v>
      </c>
      <c r="U138" s="117">
        <v>0.8</v>
      </c>
      <c r="V138" s="116">
        <v>1.2</v>
      </c>
      <c r="W138" s="117">
        <v>3.1</v>
      </c>
      <c r="X138" s="103">
        <f t="shared" si="1"/>
        <v>0.5055555556</v>
      </c>
      <c r="Y138" s="103"/>
      <c r="Z138" s="103"/>
    </row>
    <row r="139">
      <c r="A139" s="113">
        <v>137.0</v>
      </c>
      <c r="B139" s="114" t="s">
        <v>381</v>
      </c>
      <c r="C139" s="115" t="s">
        <v>103</v>
      </c>
      <c r="D139" s="116">
        <v>10.0</v>
      </c>
      <c r="E139" s="117">
        <v>18.6</v>
      </c>
      <c r="F139" s="116">
        <v>18.2</v>
      </c>
      <c r="G139" s="117">
        <v>8.7</v>
      </c>
      <c r="H139" s="116">
        <v>11.4</v>
      </c>
      <c r="I139" s="117">
        <v>0.763</v>
      </c>
      <c r="J139" s="116">
        <v>0.0</v>
      </c>
      <c r="K139" s="117">
        <v>0.0</v>
      </c>
      <c r="L139" s="116">
        <v>0.0</v>
      </c>
      <c r="M139" s="117">
        <v>0.8</v>
      </c>
      <c r="N139" s="116">
        <v>2.1</v>
      </c>
      <c r="O139" s="117">
        <v>0.364</v>
      </c>
      <c r="P139" s="116">
        <v>3.1</v>
      </c>
      <c r="Q139" s="117">
        <v>8.9</v>
      </c>
      <c r="R139" s="116">
        <v>12.0</v>
      </c>
      <c r="S139" s="117">
        <v>1.6</v>
      </c>
      <c r="T139" s="116">
        <v>1.0</v>
      </c>
      <c r="U139" s="117">
        <v>2.3</v>
      </c>
      <c r="V139" s="116">
        <v>1.2</v>
      </c>
      <c r="W139" s="117">
        <v>2.9</v>
      </c>
      <c r="X139" s="103">
        <f t="shared" si="1"/>
        <v>0.5055555556</v>
      </c>
      <c r="Y139" s="103"/>
      <c r="Z139" s="103"/>
    </row>
    <row r="140">
      <c r="A140" s="113">
        <v>138.0</v>
      </c>
      <c r="B140" s="114" t="s">
        <v>333</v>
      </c>
      <c r="C140" s="115" t="s">
        <v>84</v>
      </c>
      <c r="D140" s="116">
        <v>10.0</v>
      </c>
      <c r="E140" s="117">
        <v>27.5</v>
      </c>
      <c r="F140" s="116">
        <v>18.2</v>
      </c>
      <c r="G140" s="117">
        <v>5.8</v>
      </c>
      <c r="H140" s="116">
        <v>15.1</v>
      </c>
      <c r="I140" s="117">
        <v>0.383</v>
      </c>
      <c r="J140" s="116">
        <v>2.1</v>
      </c>
      <c r="K140" s="117">
        <v>5.8</v>
      </c>
      <c r="L140" s="116">
        <v>0.364</v>
      </c>
      <c r="M140" s="117">
        <v>4.6</v>
      </c>
      <c r="N140" s="116">
        <v>5.9</v>
      </c>
      <c r="O140" s="117">
        <v>0.778</v>
      </c>
      <c r="P140" s="116">
        <v>1.3</v>
      </c>
      <c r="Q140" s="117">
        <v>4.3</v>
      </c>
      <c r="R140" s="116">
        <v>5.6</v>
      </c>
      <c r="S140" s="117">
        <v>3.0</v>
      </c>
      <c r="T140" s="116">
        <v>0.9</v>
      </c>
      <c r="U140" s="117">
        <v>0.5</v>
      </c>
      <c r="V140" s="116">
        <v>2.2</v>
      </c>
      <c r="W140" s="117">
        <v>3.1</v>
      </c>
      <c r="X140" s="103">
        <f t="shared" si="1"/>
        <v>0.5055555556</v>
      </c>
      <c r="Y140" s="103"/>
      <c r="Z140" s="103"/>
    </row>
    <row r="141">
      <c r="A141" s="113">
        <v>139.0</v>
      </c>
      <c r="B141" s="114" t="s">
        <v>567</v>
      </c>
      <c r="C141" s="115" t="s">
        <v>116</v>
      </c>
      <c r="D141" s="116">
        <v>10.0</v>
      </c>
      <c r="E141" s="117">
        <v>35.8</v>
      </c>
      <c r="F141" s="116">
        <v>18.2</v>
      </c>
      <c r="G141" s="117">
        <v>7.0</v>
      </c>
      <c r="H141" s="116">
        <v>14.9</v>
      </c>
      <c r="I141" s="117">
        <v>0.473</v>
      </c>
      <c r="J141" s="116">
        <v>3.3</v>
      </c>
      <c r="K141" s="117">
        <v>8.4</v>
      </c>
      <c r="L141" s="116">
        <v>0.393</v>
      </c>
      <c r="M141" s="117">
        <v>0.8</v>
      </c>
      <c r="N141" s="116">
        <v>1.0</v>
      </c>
      <c r="O141" s="117">
        <v>0.8</v>
      </c>
      <c r="P141" s="116">
        <v>1.5</v>
      </c>
      <c r="Q141" s="117">
        <v>3.5</v>
      </c>
      <c r="R141" s="116">
        <v>5.0</v>
      </c>
      <c r="S141" s="117">
        <v>2.2</v>
      </c>
      <c r="T141" s="116">
        <v>0.4</v>
      </c>
      <c r="U141" s="117">
        <v>1.4</v>
      </c>
      <c r="V141" s="116">
        <v>0.7</v>
      </c>
      <c r="W141" s="117">
        <v>2.7</v>
      </c>
      <c r="X141" s="103">
        <f t="shared" si="1"/>
        <v>0.5055555556</v>
      </c>
      <c r="Y141" s="103"/>
      <c r="Z141" s="103"/>
    </row>
    <row r="142">
      <c r="A142" s="113">
        <v>140.0</v>
      </c>
      <c r="B142" s="114" t="s">
        <v>319</v>
      </c>
      <c r="C142" s="115" t="s">
        <v>93</v>
      </c>
      <c r="D142" s="116">
        <v>10.0</v>
      </c>
      <c r="E142" s="117">
        <v>33.5</v>
      </c>
      <c r="F142" s="116">
        <v>18.2</v>
      </c>
      <c r="G142" s="117">
        <v>6.1</v>
      </c>
      <c r="H142" s="116">
        <v>14.1</v>
      </c>
      <c r="I142" s="117">
        <v>0.435</v>
      </c>
      <c r="J142" s="116">
        <v>2.7</v>
      </c>
      <c r="K142" s="117">
        <v>8.0</v>
      </c>
      <c r="L142" s="116">
        <v>0.338</v>
      </c>
      <c r="M142" s="117">
        <v>3.2</v>
      </c>
      <c r="N142" s="116">
        <v>4.2</v>
      </c>
      <c r="O142" s="117">
        <v>0.769</v>
      </c>
      <c r="P142" s="116">
        <v>0.6</v>
      </c>
      <c r="Q142" s="117">
        <v>4.6</v>
      </c>
      <c r="R142" s="116">
        <v>5.3</v>
      </c>
      <c r="S142" s="117">
        <v>2.5</v>
      </c>
      <c r="T142" s="116">
        <v>0.5</v>
      </c>
      <c r="U142" s="117">
        <v>0.0</v>
      </c>
      <c r="V142" s="116">
        <v>2.4</v>
      </c>
      <c r="W142" s="117">
        <v>2.3</v>
      </c>
      <c r="X142" s="103">
        <f t="shared" si="1"/>
        <v>0.5055555556</v>
      </c>
      <c r="Y142" s="103"/>
      <c r="Z142" s="103"/>
    </row>
    <row r="143">
      <c r="A143" s="113">
        <v>141.0</v>
      </c>
      <c r="B143" s="114" t="s">
        <v>326</v>
      </c>
      <c r="C143" s="115" t="s">
        <v>91</v>
      </c>
      <c r="D143" s="116">
        <v>10.0</v>
      </c>
      <c r="E143" s="117">
        <v>32.8</v>
      </c>
      <c r="F143" s="116">
        <v>18.1</v>
      </c>
      <c r="G143" s="117">
        <v>6.3</v>
      </c>
      <c r="H143" s="116">
        <v>14.2</v>
      </c>
      <c r="I143" s="117">
        <v>0.442</v>
      </c>
      <c r="J143" s="116">
        <v>2.9</v>
      </c>
      <c r="K143" s="117">
        <v>7.8</v>
      </c>
      <c r="L143" s="116">
        <v>0.366</v>
      </c>
      <c r="M143" s="117">
        <v>2.7</v>
      </c>
      <c r="N143" s="116">
        <v>3.5</v>
      </c>
      <c r="O143" s="117">
        <v>0.781</v>
      </c>
      <c r="P143" s="116">
        <v>0.9</v>
      </c>
      <c r="Q143" s="117">
        <v>5.2</v>
      </c>
      <c r="R143" s="116">
        <v>6.0</v>
      </c>
      <c r="S143" s="117">
        <v>2.5</v>
      </c>
      <c r="T143" s="116">
        <v>0.8</v>
      </c>
      <c r="U143" s="117">
        <v>0.1</v>
      </c>
      <c r="V143" s="116">
        <v>2.2</v>
      </c>
      <c r="W143" s="117">
        <v>1.6</v>
      </c>
      <c r="X143" s="103">
        <f t="shared" si="1"/>
        <v>0.5027777778</v>
      </c>
      <c r="Y143" s="103"/>
      <c r="Z143" s="103"/>
    </row>
    <row r="144">
      <c r="A144" s="113">
        <v>142.0</v>
      </c>
      <c r="B144" s="114" t="s">
        <v>1828</v>
      </c>
      <c r="C144" s="115" t="s">
        <v>77</v>
      </c>
      <c r="D144" s="116">
        <v>9.0</v>
      </c>
      <c r="E144" s="117">
        <v>14.6</v>
      </c>
      <c r="F144" s="116">
        <v>18.1</v>
      </c>
      <c r="G144" s="117">
        <v>6.6</v>
      </c>
      <c r="H144" s="116">
        <v>15.4</v>
      </c>
      <c r="I144" s="117">
        <v>0.429</v>
      </c>
      <c r="J144" s="116">
        <v>2.2</v>
      </c>
      <c r="K144" s="117">
        <v>8.0</v>
      </c>
      <c r="L144" s="116">
        <v>0.276</v>
      </c>
      <c r="M144" s="117">
        <v>2.7</v>
      </c>
      <c r="N144" s="116">
        <v>3.6</v>
      </c>
      <c r="O144" s="117">
        <v>0.769</v>
      </c>
      <c r="P144" s="116">
        <v>1.6</v>
      </c>
      <c r="Q144" s="117">
        <v>8.0</v>
      </c>
      <c r="R144" s="116">
        <v>9.6</v>
      </c>
      <c r="S144" s="117">
        <v>3.3</v>
      </c>
      <c r="T144" s="116">
        <v>1.1</v>
      </c>
      <c r="U144" s="117">
        <v>1.6</v>
      </c>
      <c r="V144" s="116">
        <v>1.9</v>
      </c>
      <c r="W144" s="117">
        <v>6.6</v>
      </c>
      <c r="X144" s="103">
        <f t="shared" si="1"/>
        <v>0.5027777778</v>
      </c>
      <c r="Y144" s="103"/>
      <c r="Z144" s="103"/>
    </row>
    <row r="145">
      <c r="A145" s="113">
        <v>143.0</v>
      </c>
      <c r="B145" s="114" t="s">
        <v>200</v>
      </c>
      <c r="C145" s="115" t="s">
        <v>91</v>
      </c>
      <c r="D145" s="116">
        <v>5.0</v>
      </c>
      <c r="E145" s="117">
        <v>21.5</v>
      </c>
      <c r="F145" s="116">
        <v>18.1</v>
      </c>
      <c r="G145" s="117">
        <v>8.7</v>
      </c>
      <c r="H145" s="116">
        <v>15.8</v>
      </c>
      <c r="I145" s="117">
        <v>0.553</v>
      </c>
      <c r="J145" s="116">
        <v>0.3</v>
      </c>
      <c r="K145" s="117">
        <v>1.7</v>
      </c>
      <c r="L145" s="116">
        <v>0.2</v>
      </c>
      <c r="M145" s="117">
        <v>0.3</v>
      </c>
      <c r="N145" s="116">
        <v>2.3</v>
      </c>
      <c r="O145" s="117">
        <v>0.143</v>
      </c>
      <c r="P145" s="116">
        <v>4.4</v>
      </c>
      <c r="Q145" s="117">
        <v>6.0</v>
      </c>
      <c r="R145" s="116">
        <v>10.4</v>
      </c>
      <c r="S145" s="117">
        <v>3.0</v>
      </c>
      <c r="T145" s="116">
        <v>1.3</v>
      </c>
      <c r="U145" s="117">
        <v>1.7</v>
      </c>
      <c r="V145" s="116">
        <v>1.0</v>
      </c>
      <c r="W145" s="117">
        <v>2.3</v>
      </c>
      <c r="X145" s="103">
        <f t="shared" si="1"/>
        <v>0.5027777778</v>
      </c>
      <c r="Y145" s="103"/>
      <c r="Z145" s="103"/>
    </row>
    <row r="146">
      <c r="A146" s="113">
        <v>144.0</v>
      </c>
      <c r="B146" s="114" t="s">
        <v>230</v>
      </c>
      <c r="C146" s="115" t="s">
        <v>76</v>
      </c>
      <c r="D146" s="116">
        <v>10.0</v>
      </c>
      <c r="E146" s="117">
        <v>36.4</v>
      </c>
      <c r="F146" s="116">
        <v>18.1</v>
      </c>
      <c r="G146" s="117">
        <v>7.1</v>
      </c>
      <c r="H146" s="116">
        <v>12.8</v>
      </c>
      <c r="I146" s="117">
        <v>0.558</v>
      </c>
      <c r="J146" s="116">
        <v>2.0</v>
      </c>
      <c r="K146" s="117">
        <v>4.4</v>
      </c>
      <c r="L146" s="116">
        <v>0.455</v>
      </c>
      <c r="M146" s="117">
        <v>1.9</v>
      </c>
      <c r="N146" s="116">
        <v>2.2</v>
      </c>
      <c r="O146" s="117">
        <v>0.864</v>
      </c>
      <c r="P146" s="116">
        <v>0.7</v>
      </c>
      <c r="Q146" s="117">
        <v>2.3</v>
      </c>
      <c r="R146" s="116">
        <v>3.0</v>
      </c>
      <c r="S146" s="117">
        <v>4.2</v>
      </c>
      <c r="T146" s="116">
        <v>1.3</v>
      </c>
      <c r="U146" s="117">
        <v>0.4</v>
      </c>
      <c r="V146" s="116">
        <v>2.0</v>
      </c>
      <c r="W146" s="117">
        <v>2.8</v>
      </c>
      <c r="X146" s="103">
        <f t="shared" si="1"/>
        <v>0.5027777778</v>
      </c>
      <c r="Y146" s="103"/>
      <c r="Z146" s="103"/>
    </row>
    <row r="147">
      <c r="A147" s="113">
        <v>145.0</v>
      </c>
      <c r="B147" s="114" t="s">
        <v>633</v>
      </c>
      <c r="C147" s="115" t="s">
        <v>112</v>
      </c>
      <c r="D147" s="116">
        <v>10.0</v>
      </c>
      <c r="E147" s="117">
        <v>13.4</v>
      </c>
      <c r="F147" s="116">
        <v>18.0</v>
      </c>
      <c r="G147" s="117">
        <v>8.1</v>
      </c>
      <c r="H147" s="116">
        <v>13.7</v>
      </c>
      <c r="I147" s="117">
        <v>0.588</v>
      </c>
      <c r="J147" s="116">
        <v>0.3</v>
      </c>
      <c r="K147" s="117">
        <v>0.8</v>
      </c>
      <c r="L147" s="116">
        <v>0.333</v>
      </c>
      <c r="M147" s="117">
        <v>1.6</v>
      </c>
      <c r="N147" s="116">
        <v>1.9</v>
      </c>
      <c r="O147" s="117">
        <v>0.857</v>
      </c>
      <c r="P147" s="116">
        <v>3.8</v>
      </c>
      <c r="Q147" s="117">
        <v>6.5</v>
      </c>
      <c r="R147" s="116">
        <v>10.2</v>
      </c>
      <c r="S147" s="117">
        <v>1.6</v>
      </c>
      <c r="T147" s="116">
        <v>0.3</v>
      </c>
      <c r="U147" s="117">
        <v>1.1</v>
      </c>
      <c r="V147" s="116">
        <v>1.6</v>
      </c>
      <c r="W147" s="117">
        <v>2.4</v>
      </c>
      <c r="X147" s="103">
        <f t="shared" si="1"/>
        <v>0.5</v>
      </c>
      <c r="Y147" s="103"/>
      <c r="Z147" s="103"/>
    </row>
    <row r="148">
      <c r="A148" s="113">
        <v>146.0</v>
      </c>
      <c r="B148" s="114" t="s">
        <v>492</v>
      </c>
      <c r="C148" s="115" t="s">
        <v>81</v>
      </c>
      <c r="D148" s="116">
        <v>10.0</v>
      </c>
      <c r="E148" s="117">
        <v>9.0</v>
      </c>
      <c r="F148" s="116">
        <v>18.0</v>
      </c>
      <c r="G148" s="117">
        <v>8.4</v>
      </c>
      <c r="H148" s="116">
        <v>11.6</v>
      </c>
      <c r="I148" s="117">
        <v>0.724</v>
      </c>
      <c r="J148" s="116">
        <v>0.0</v>
      </c>
      <c r="K148" s="117">
        <v>0.0</v>
      </c>
      <c r="L148" s="116">
        <v>0.0</v>
      </c>
      <c r="M148" s="117">
        <v>1.2</v>
      </c>
      <c r="N148" s="116">
        <v>2.4</v>
      </c>
      <c r="O148" s="117">
        <v>0.5</v>
      </c>
      <c r="P148" s="116">
        <v>5.6</v>
      </c>
      <c r="Q148" s="117">
        <v>7.6</v>
      </c>
      <c r="R148" s="116">
        <v>13.2</v>
      </c>
      <c r="S148" s="117">
        <v>2.8</v>
      </c>
      <c r="T148" s="116">
        <v>1.6</v>
      </c>
      <c r="U148" s="117">
        <v>3.2</v>
      </c>
      <c r="V148" s="116">
        <v>1.6</v>
      </c>
      <c r="W148" s="117">
        <v>4.0</v>
      </c>
      <c r="X148" s="103">
        <f t="shared" si="1"/>
        <v>0.5</v>
      </c>
      <c r="Y148" s="103"/>
      <c r="Z148" s="103"/>
    </row>
    <row r="149">
      <c r="A149" s="113">
        <v>147.0</v>
      </c>
      <c r="B149" s="114" t="s">
        <v>461</v>
      </c>
      <c r="C149" s="115" t="s">
        <v>93</v>
      </c>
      <c r="D149" s="116">
        <v>10.0</v>
      </c>
      <c r="E149" s="117">
        <v>29.6</v>
      </c>
      <c r="F149" s="116">
        <v>17.9</v>
      </c>
      <c r="G149" s="117">
        <v>7.4</v>
      </c>
      <c r="H149" s="116">
        <v>10.8</v>
      </c>
      <c r="I149" s="117">
        <v>0.685</v>
      </c>
      <c r="J149" s="116">
        <v>1.1</v>
      </c>
      <c r="K149" s="117">
        <v>2.3</v>
      </c>
      <c r="L149" s="116">
        <v>0.474</v>
      </c>
      <c r="M149" s="117">
        <v>1.9</v>
      </c>
      <c r="N149" s="116">
        <v>2.7</v>
      </c>
      <c r="O149" s="117">
        <v>0.727</v>
      </c>
      <c r="P149" s="116">
        <v>3.9</v>
      </c>
      <c r="Q149" s="117">
        <v>5.4</v>
      </c>
      <c r="R149" s="116">
        <v>9.3</v>
      </c>
      <c r="S149" s="117">
        <v>1.3</v>
      </c>
      <c r="T149" s="116">
        <v>0.9</v>
      </c>
      <c r="U149" s="117">
        <v>1.8</v>
      </c>
      <c r="V149" s="116">
        <v>0.6</v>
      </c>
      <c r="W149" s="117">
        <v>3.4</v>
      </c>
      <c r="X149" s="103">
        <f t="shared" si="1"/>
        <v>0.4972222222</v>
      </c>
      <c r="Y149" s="103"/>
      <c r="Z149" s="103"/>
    </row>
    <row r="150">
      <c r="A150" s="113">
        <v>148.0</v>
      </c>
      <c r="B150" s="114" t="s">
        <v>433</v>
      </c>
      <c r="C150" s="115" t="s">
        <v>107</v>
      </c>
      <c r="D150" s="116">
        <v>10.0</v>
      </c>
      <c r="E150" s="117">
        <v>18.3</v>
      </c>
      <c r="F150" s="116">
        <v>17.9</v>
      </c>
      <c r="G150" s="117">
        <v>6.1</v>
      </c>
      <c r="H150" s="116">
        <v>12.8</v>
      </c>
      <c r="I150" s="117">
        <v>0.477</v>
      </c>
      <c r="J150" s="116">
        <v>3.3</v>
      </c>
      <c r="K150" s="117">
        <v>6.9</v>
      </c>
      <c r="L150" s="116">
        <v>0.486</v>
      </c>
      <c r="M150" s="117">
        <v>2.4</v>
      </c>
      <c r="N150" s="116">
        <v>2.7</v>
      </c>
      <c r="O150" s="117">
        <v>0.857</v>
      </c>
      <c r="P150" s="116">
        <v>1.6</v>
      </c>
      <c r="Q150" s="117">
        <v>3.9</v>
      </c>
      <c r="R150" s="116">
        <v>5.5</v>
      </c>
      <c r="S150" s="117">
        <v>2.6</v>
      </c>
      <c r="T150" s="116">
        <v>0.8</v>
      </c>
      <c r="U150" s="117">
        <v>0.2</v>
      </c>
      <c r="V150" s="116">
        <v>0.8</v>
      </c>
      <c r="W150" s="117">
        <v>3.9</v>
      </c>
      <c r="X150" s="103">
        <f t="shared" si="1"/>
        <v>0.4972222222</v>
      </c>
      <c r="Y150" s="103"/>
      <c r="Z150" s="103"/>
    </row>
    <row r="151">
      <c r="A151" s="113">
        <v>149.0</v>
      </c>
      <c r="B151" s="114" t="s">
        <v>235</v>
      </c>
      <c r="C151" s="115" t="s">
        <v>102</v>
      </c>
      <c r="D151" s="116">
        <v>10.0</v>
      </c>
      <c r="E151" s="117">
        <v>25.8</v>
      </c>
      <c r="F151" s="116">
        <v>17.8</v>
      </c>
      <c r="G151" s="117">
        <v>6.8</v>
      </c>
      <c r="H151" s="116">
        <v>11.8</v>
      </c>
      <c r="I151" s="117">
        <v>0.576</v>
      </c>
      <c r="J151" s="116">
        <v>0.0</v>
      </c>
      <c r="K151" s="117">
        <v>0.1</v>
      </c>
      <c r="L151" s="116">
        <v>0.0</v>
      </c>
      <c r="M151" s="117">
        <v>4.2</v>
      </c>
      <c r="N151" s="116">
        <v>5.0</v>
      </c>
      <c r="O151" s="117">
        <v>0.833</v>
      </c>
      <c r="P151" s="116">
        <v>4.2</v>
      </c>
      <c r="Q151" s="117">
        <v>11.7</v>
      </c>
      <c r="R151" s="116">
        <v>15.9</v>
      </c>
      <c r="S151" s="117">
        <v>2.1</v>
      </c>
      <c r="T151" s="116">
        <v>1.3</v>
      </c>
      <c r="U151" s="117">
        <v>0.8</v>
      </c>
      <c r="V151" s="116">
        <v>3.3</v>
      </c>
      <c r="W151" s="117">
        <v>3.1</v>
      </c>
      <c r="X151" s="103">
        <f t="shared" si="1"/>
        <v>0.4944444444</v>
      </c>
      <c r="Y151" s="103"/>
      <c r="Z151" s="103"/>
    </row>
    <row r="152">
      <c r="A152" s="113">
        <v>150.0</v>
      </c>
      <c r="B152" s="114" t="s">
        <v>339</v>
      </c>
      <c r="C152" s="115" t="s">
        <v>100</v>
      </c>
      <c r="D152" s="116">
        <v>10.0</v>
      </c>
      <c r="E152" s="117">
        <v>29.3</v>
      </c>
      <c r="F152" s="116">
        <v>17.8</v>
      </c>
      <c r="G152" s="117">
        <v>6.0</v>
      </c>
      <c r="H152" s="116">
        <v>12.8</v>
      </c>
      <c r="I152" s="117">
        <v>0.471</v>
      </c>
      <c r="J152" s="116">
        <v>2.5</v>
      </c>
      <c r="K152" s="117">
        <v>6.8</v>
      </c>
      <c r="L152" s="116">
        <v>0.364</v>
      </c>
      <c r="M152" s="117">
        <v>3.3</v>
      </c>
      <c r="N152" s="116">
        <v>3.9</v>
      </c>
      <c r="O152" s="117">
        <v>0.844</v>
      </c>
      <c r="P152" s="116">
        <v>1.8</v>
      </c>
      <c r="Q152" s="117">
        <v>5.4</v>
      </c>
      <c r="R152" s="116">
        <v>7.2</v>
      </c>
      <c r="S152" s="117">
        <v>2.2</v>
      </c>
      <c r="T152" s="116">
        <v>0.5</v>
      </c>
      <c r="U152" s="117">
        <v>0.2</v>
      </c>
      <c r="V152" s="116">
        <v>1.4</v>
      </c>
      <c r="W152" s="117">
        <v>2.1</v>
      </c>
      <c r="X152" s="103">
        <f t="shared" si="1"/>
        <v>0.4944444444</v>
      </c>
      <c r="Y152" s="103"/>
      <c r="Z152" s="103"/>
    </row>
    <row r="153">
      <c r="A153" s="113">
        <v>151.0</v>
      </c>
      <c r="B153" s="114" t="s">
        <v>286</v>
      </c>
      <c r="C153" s="115" t="s">
        <v>103</v>
      </c>
      <c r="D153" s="116">
        <v>10.0</v>
      </c>
      <c r="E153" s="117">
        <v>8.3</v>
      </c>
      <c r="F153" s="116">
        <v>17.8</v>
      </c>
      <c r="G153" s="117">
        <v>6.1</v>
      </c>
      <c r="H153" s="116">
        <v>15.2</v>
      </c>
      <c r="I153" s="117">
        <v>0.4</v>
      </c>
      <c r="J153" s="116">
        <v>3.0</v>
      </c>
      <c r="K153" s="117">
        <v>8.2</v>
      </c>
      <c r="L153" s="116">
        <v>0.368</v>
      </c>
      <c r="M153" s="117">
        <v>2.6</v>
      </c>
      <c r="N153" s="116">
        <v>2.6</v>
      </c>
      <c r="O153" s="117">
        <v>1.0</v>
      </c>
      <c r="P153" s="116">
        <v>1.3</v>
      </c>
      <c r="Q153" s="117">
        <v>4.3</v>
      </c>
      <c r="R153" s="116">
        <v>5.6</v>
      </c>
      <c r="S153" s="117">
        <v>3.9</v>
      </c>
      <c r="T153" s="116">
        <v>0.0</v>
      </c>
      <c r="U153" s="117">
        <v>0.0</v>
      </c>
      <c r="V153" s="116">
        <v>2.6</v>
      </c>
      <c r="W153" s="117">
        <v>5.6</v>
      </c>
      <c r="X153" s="103">
        <f t="shared" si="1"/>
        <v>0.4944444444</v>
      </c>
      <c r="Y153" s="103"/>
      <c r="Z153" s="103"/>
    </row>
    <row r="154">
      <c r="A154" s="113">
        <v>152.0</v>
      </c>
      <c r="B154" s="114" t="s">
        <v>141</v>
      </c>
      <c r="C154" s="115" t="s">
        <v>96</v>
      </c>
      <c r="D154" s="116">
        <v>10.0</v>
      </c>
      <c r="E154" s="117">
        <v>5.3</v>
      </c>
      <c r="F154" s="116">
        <v>17.8</v>
      </c>
      <c r="G154" s="117">
        <v>5.5</v>
      </c>
      <c r="H154" s="116">
        <v>12.3</v>
      </c>
      <c r="I154" s="117">
        <v>0.444</v>
      </c>
      <c r="J154" s="116">
        <v>2.1</v>
      </c>
      <c r="K154" s="117">
        <v>6.2</v>
      </c>
      <c r="L154" s="116">
        <v>0.333</v>
      </c>
      <c r="M154" s="117">
        <v>4.8</v>
      </c>
      <c r="N154" s="116">
        <v>5.5</v>
      </c>
      <c r="O154" s="117">
        <v>0.875</v>
      </c>
      <c r="P154" s="116">
        <v>1.4</v>
      </c>
      <c r="Q154" s="117">
        <v>6.8</v>
      </c>
      <c r="R154" s="116">
        <v>8.2</v>
      </c>
      <c r="S154" s="117">
        <v>0.7</v>
      </c>
      <c r="T154" s="116">
        <v>0.7</v>
      </c>
      <c r="U154" s="117">
        <v>0.0</v>
      </c>
      <c r="V154" s="116">
        <v>2.1</v>
      </c>
      <c r="W154" s="117">
        <v>4.1</v>
      </c>
      <c r="X154" s="103">
        <f t="shared" si="1"/>
        <v>0.4944444444</v>
      </c>
      <c r="Y154" s="103"/>
      <c r="Z154" s="103"/>
    </row>
    <row r="155">
      <c r="A155" s="113">
        <v>153.0</v>
      </c>
      <c r="B155" s="114" t="s">
        <v>261</v>
      </c>
      <c r="C155" s="115" t="s">
        <v>99</v>
      </c>
      <c r="D155" s="116">
        <v>10.0</v>
      </c>
      <c r="E155" s="117">
        <v>24.3</v>
      </c>
      <c r="F155" s="116">
        <v>17.8</v>
      </c>
      <c r="G155" s="117">
        <v>6.1</v>
      </c>
      <c r="H155" s="116">
        <v>14.5</v>
      </c>
      <c r="I155" s="117">
        <v>0.418</v>
      </c>
      <c r="J155" s="116">
        <v>2.4</v>
      </c>
      <c r="K155" s="117">
        <v>5.6</v>
      </c>
      <c r="L155" s="116">
        <v>0.421</v>
      </c>
      <c r="M155" s="117">
        <v>3.3</v>
      </c>
      <c r="N155" s="116">
        <v>3.9</v>
      </c>
      <c r="O155" s="117">
        <v>0.846</v>
      </c>
      <c r="P155" s="116">
        <v>1.0</v>
      </c>
      <c r="Q155" s="117">
        <v>1.8</v>
      </c>
      <c r="R155" s="116">
        <v>2.8</v>
      </c>
      <c r="S155" s="117">
        <v>7.1</v>
      </c>
      <c r="T155" s="116">
        <v>1.0</v>
      </c>
      <c r="U155" s="117">
        <v>0.3</v>
      </c>
      <c r="V155" s="116">
        <v>2.5</v>
      </c>
      <c r="W155" s="117">
        <v>3.3</v>
      </c>
      <c r="X155" s="103">
        <f t="shared" si="1"/>
        <v>0.4944444444</v>
      </c>
      <c r="Y155" s="103"/>
      <c r="Z155" s="103"/>
    </row>
    <row r="156">
      <c r="A156" s="113">
        <v>154.0</v>
      </c>
      <c r="B156" s="114" t="s">
        <v>185</v>
      </c>
      <c r="C156" s="115" t="s">
        <v>80</v>
      </c>
      <c r="D156" s="116">
        <v>10.0</v>
      </c>
      <c r="E156" s="117">
        <v>5.7</v>
      </c>
      <c r="F156" s="116">
        <v>17.8</v>
      </c>
      <c r="G156" s="117">
        <v>6.3</v>
      </c>
      <c r="H156" s="116">
        <v>17.1</v>
      </c>
      <c r="I156" s="117">
        <v>0.37</v>
      </c>
      <c r="J156" s="116">
        <v>4.4</v>
      </c>
      <c r="K156" s="117">
        <v>12.1</v>
      </c>
      <c r="L156" s="116">
        <v>0.368</v>
      </c>
      <c r="M156" s="117">
        <v>0.6</v>
      </c>
      <c r="N156" s="116">
        <v>1.3</v>
      </c>
      <c r="O156" s="117">
        <v>0.5</v>
      </c>
      <c r="P156" s="116">
        <v>0.0</v>
      </c>
      <c r="Q156" s="117">
        <v>1.9</v>
      </c>
      <c r="R156" s="116">
        <v>1.9</v>
      </c>
      <c r="S156" s="117">
        <v>3.2</v>
      </c>
      <c r="T156" s="116">
        <v>0.6</v>
      </c>
      <c r="U156" s="117">
        <v>0.6</v>
      </c>
      <c r="V156" s="116">
        <v>0.6</v>
      </c>
      <c r="W156" s="117">
        <v>1.3</v>
      </c>
      <c r="X156" s="103">
        <f t="shared" si="1"/>
        <v>0.4944444444</v>
      </c>
      <c r="Y156" s="103"/>
      <c r="Z156" s="103"/>
    </row>
    <row r="157">
      <c r="A157" s="113">
        <v>155.0</v>
      </c>
      <c r="B157" s="114" t="s">
        <v>310</v>
      </c>
      <c r="C157" s="115" t="s">
        <v>97</v>
      </c>
      <c r="D157" s="116">
        <v>10.0</v>
      </c>
      <c r="E157" s="117">
        <v>27.3</v>
      </c>
      <c r="F157" s="116">
        <v>17.8</v>
      </c>
      <c r="G157" s="117">
        <v>6.1</v>
      </c>
      <c r="H157" s="116">
        <v>14.2</v>
      </c>
      <c r="I157" s="117">
        <v>0.426</v>
      </c>
      <c r="J157" s="116">
        <v>1.4</v>
      </c>
      <c r="K157" s="117">
        <v>5.8</v>
      </c>
      <c r="L157" s="116">
        <v>0.25</v>
      </c>
      <c r="M157" s="117">
        <v>4.2</v>
      </c>
      <c r="N157" s="116">
        <v>5.3</v>
      </c>
      <c r="O157" s="117">
        <v>0.8</v>
      </c>
      <c r="P157" s="116">
        <v>1.4</v>
      </c>
      <c r="Q157" s="117">
        <v>8.2</v>
      </c>
      <c r="R157" s="116">
        <v>9.6</v>
      </c>
      <c r="S157" s="117">
        <v>1.6</v>
      </c>
      <c r="T157" s="116">
        <v>0.5</v>
      </c>
      <c r="U157" s="117">
        <v>2.1</v>
      </c>
      <c r="V157" s="116">
        <v>2.6</v>
      </c>
      <c r="W157" s="117">
        <v>3.7</v>
      </c>
      <c r="X157" s="103">
        <f t="shared" si="1"/>
        <v>0.4944444444</v>
      </c>
      <c r="Y157" s="103"/>
      <c r="Z157" s="103"/>
    </row>
    <row r="158">
      <c r="A158" s="113">
        <v>156.0</v>
      </c>
      <c r="B158" s="114" t="s">
        <v>548</v>
      </c>
      <c r="C158" s="115" t="s">
        <v>110</v>
      </c>
      <c r="D158" s="116">
        <v>10.0</v>
      </c>
      <c r="E158" s="117">
        <v>34.2</v>
      </c>
      <c r="F158" s="116">
        <v>17.8</v>
      </c>
      <c r="G158" s="117">
        <v>5.9</v>
      </c>
      <c r="H158" s="116">
        <v>14.9</v>
      </c>
      <c r="I158" s="117">
        <v>0.394</v>
      </c>
      <c r="J158" s="116">
        <v>2.0</v>
      </c>
      <c r="K158" s="117">
        <v>5.2</v>
      </c>
      <c r="L158" s="116">
        <v>0.388</v>
      </c>
      <c r="M158" s="117">
        <v>4.0</v>
      </c>
      <c r="N158" s="116">
        <v>4.8</v>
      </c>
      <c r="O158" s="117">
        <v>0.826</v>
      </c>
      <c r="P158" s="116">
        <v>0.6</v>
      </c>
      <c r="Q158" s="117">
        <v>2.0</v>
      </c>
      <c r="R158" s="116">
        <v>2.6</v>
      </c>
      <c r="S158" s="117">
        <v>3.7</v>
      </c>
      <c r="T158" s="116">
        <v>1.5</v>
      </c>
      <c r="U158" s="117">
        <v>0.2</v>
      </c>
      <c r="V158" s="116">
        <v>2.9</v>
      </c>
      <c r="W158" s="117">
        <v>1.9</v>
      </c>
      <c r="X158" s="103">
        <f t="shared" si="1"/>
        <v>0.4944444444</v>
      </c>
      <c r="Y158" s="103"/>
      <c r="Z158" s="103"/>
    </row>
    <row r="159">
      <c r="A159" s="113">
        <v>157.0</v>
      </c>
      <c r="B159" s="114" t="s">
        <v>367</v>
      </c>
      <c r="C159" s="115" t="s">
        <v>76</v>
      </c>
      <c r="D159" s="116">
        <v>10.0</v>
      </c>
      <c r="E159" s="117">
        <v>33.9</v>
      </c>
      <c r="F159" s="116">
        <v>17.8</v>
      </c>
      <c r="G159" s="117">
        <v>6.7</v>
      </c>
      <c r="H159" s="116">
        <v>13.6</v>
      </c>
      <c r="I159" s="117">
        <v>0.492</v>
      </c>
      <c r="J159" s="116">
        <v>2.2</v>
      </c>
      <c r="K159" s="117">
        <v>6.1</v>
      </c>
      <c r="L159" s="116">
        <v>0.368</v>
      </c>
      <c r="M159" s="117">
        <v>2.1</v>
      </c>
      <c r="N159" s="116">
        <v>2.7</v>
      </c>
      <c r="O159" s="117">
        <v>0.8</v>
      </c>
      <c r="P159" s="116">
        <v>0.3</v>
      </c>
      <c r="Q159" s="117">
        <v>5.3</v>
      </c>
      <c r="R159" s="116">
        <v>5.6</v>
      </c>
      <c r="S159" s="117">
        <v>5.1</v>
      </c>
      <c r="T159" s="116">
        <v>0.7</v>
      </c>
      <c r="U159" s="117">
        <v>0.4</v>
      </c>
      <c r="V159" s="116">
        <v>2.2</v>
      </c>
      <c r="W159" s="117">
        <v>2.8</v>
      </c>
      <c r="X159" s="103">
        <f t="shared" si="1"/>
        <v>0.4944444444</v>
      </c>
      <c r="Y159" s="103"/>
      <c r="Z159" s="103"/>
    </row>
    <row r="160">
      <c r="A160" s="113">
        <v>158.0</v>
      </c>
      <c r="B160" s="114" t="s">
        <v>160</v>
      </c>
      <c r="C160" s="115" t="s">
        <v>81</v>
      </c>
      <c r="D160" s="116">
        <v>10.0</v>
      </c>
      <c r="E160" s="117">
        <v>35.2</v>
      </c>
      <c r="F160" s="116">
        <v>17.7</v>
      </c>
      <c r="G160" s="117">
        <v>6.0</v>
      </c>
      <c r="H160" s="116">
        <v>13.4</v>
      </c>
      <c r="I160" s="117">
        <v>0.45</v>
      </c>
      <c r="J160" s="116">
        <v>3.5</v>
      </c>
      <c r="K160" s="117">
        <v>8.9</v>
      </c>
      <c r="L160" s="116">
        <v>0.391</v>
      </c>
      <c r="M160" s="117">
        <v>2.1</v>
      </c>
      <c r="N160" s="116">
        <v>2.4</v>
      </c>
      <c r="O160" s="117">
        <v>0.913</v>
      </c>
      <c r="P160" s="116">
        <v>0.8</v>
      </c>
      <c r="Q160" s="117">
        <v>4.8</v>
      </c>
      <c r="R160" s="116">
        <v>5.6</v>
      </c>
      <c r="S160" s="117">
        <v>7.0</v>
      </c>
      <c r="T160" s="116">
        <v>0.8</v>
      </c>
      <c r="U160" s="117">
        <v>0.7</v>
      </c>
      <c r="V160" s="116">
        <v>1.2</v>
      </c>
      <c r="W160" s="117">
        <v>2.0</v>
      </c>
      <c r="X160" s="103">
        <f t="shared" si="1"/>
        <v>0.4916666667</v>
      </c>
      <c r="Y160" s="103"/>
      <c r="Z160" s="103"/>
    </row>
    <row r="161">
      <c r="A161" s="113">
        <v>159.0</v>
      </c>
      <c r="B161" s="114" t="s">
        <v>1829</v>
      </c>
      <c r="C161" s="115" t="s">
        <v>88</v>
      </c>
      <c r="D161" s="116">
        <v>6.0</v>
      </c>
      <c r="E161" s="117">
        <v>4.1</v>
      </c>
      <c r="F161" s="116">
        <v>17.7</v>
      </c>
      <c r="G161" s="117">
        <v>5.9</v>
      </c>
      <c r="H161" s="116">
        <v>8.8</v>
      </c>
      <c r="I161" s="117">
        <v>0.667</v>
      </c>
      <c r="J161" s="116">
        <v>0.0</v>
      </c>
      <c r="K161" s="117">
        <v>1.5</v>
      </c>
      <c r="L161" s="116">
        <v>0.0</v>
      </c>
      <c r="M161" s="117">
        <v>5.9</v>
      </c>
      <c r="N161" s="116">
        <v>8.8</v>
      </c>
      <c r="O161" s="117">
        <v>0.667</v>
      </c>
      <c r="P161" s="116">
        <v>1.5</v>
      </c>
      <c r="Q161" s="117">
        <v>4.4</v>
      </c>
      <c r="R161" s="116">
        <v>5.9</v>
      </c>
      <c r="S161" s="117">
        <v>2.9</v>
      </c>
      <c r="T161" s="116">
        <v>1.5</v>
      </c>
      <c r="U161" s="117">
        <v>1.5</v>
      </c>
      <c r="V161" s="116">
        <v>1.5</v>
      </c>
      <c r="W161" s="117">
        <v>2.9</v>
      </c>
      <c r="X161" s="103">
        <f t="shared" si="1"/>
        <v>0.4916666667</v>
      </c>
      <c r="Y161" s="103"/>
      <c r="Z161" s="103"/>
    </row>
    <row r="162">
      <c r="A162" s="113">
        <v>160.0</v>
      </c>
      <c r="B162" s="114" t="s">
        <v>238</v>
      </c>
      <c r="C162" s="115" t="s">
        <v>116</v>
      </c>
      <c r="D162" s="116">
        <v>10.0</v>
      </c>
      <c r="E162" s="117">
        <v>6.7</v>
      </c>
      <c r="F162" s="116">
        <v>17.6</v>
      </c>
      <c r="G162" s="117">
        <v>6.4</v>
      </c>
      <c r="H162" s="116">
        <v>14.4</v>
      </c>
      <c r="I162" s="117">
        <v>0.444</v>
      </c>
      <c r="J162" s="116">
        <v>4.3</v>
      </c>
      <c r="K162" s="117">
        <v>10.2</v>
      </c>
      <c r="L162" s="116">
        <v>0.421</v>
      </c>
      <c r="M162" s="117">
        <v>0.5</v>
      </c>
      <c r="N162" s="116">
        <v>1.6</v>
      </c>
      <c r="O162" s="117">
        <v>0.333</v>
      </c>
      <c r="P162" s="116">
        <v>2.1</v>
      </c>
      <c r="Q162" s="117">
        <v>3.7</v>
      </c>
      <c r="R162" s="116">
        <v>5.9</v>
      </c>
      <c r="S162" s="117">
        <v>2.7</v>
      </c>
      <c r="T162" s="116">
        <v>2.1</v>
      </c>
      <c r="U162" s="117">
        <v>0.0</v>
      </c>
      <c r="V162" s="116">
        <v>1.1</v>
      </c>
      <c r="W162" s="117">
        <v>3.7</v>
      </c>
      <c r="X162" s="103">
        <f t="shared" si="1"/>
        <v>0.4888888889</v>
      </c>
      <c r="Y162" s="103"/>
      <c r="Z162" s="103"/>
    </row>
    <row r="163">
      <c r="A163" s="113">
        <v>161.0</v>
      </c>
      <c r="B163" s="114" t="s">
        <v>610</v>
      </c>
      <c r="C163" s="115" t="s">
        <v>112</v>
      </c>
      <c r="D163" s="116">
        <v>10.0</v>
      </c>
      <c r="E163" s="117">
        <v>32.9</v>
      </c>
      <c r="F163" s="116">
        <v>17.6</v>
      </c>
      <c r="G163" s="117">
        <v>6.4</v>
      </c>
      <c r="H163" s="116">
        <v>15.8</v>
      </c>
      <c r="I163" s="117">
        <v>0.403</v>
      </c>
      <c r="J163" s="116">
        <v>1.5</v>
      </c>
      <c r="K163" s="117">
        <v>5.8</v>
      </c>
      <c r="L163" s="116">
        <v>0.264</v>
      </c>
      <c r="M163" s="117">
        <v>3.4</v>
      </c>
      <c r="N163" s="116">
        <v>3.8</v>
      </c>
      <c r="O163" s="117">
        <v>0.886</v>
      </c>
      <c r="P163" s="116">
        <v>0.8</v>
      </c>
      <c r="Q163" s="117">
        <v>3.2</v>
      </c>
      <c r="R163" s="116">
        <v>3.9</v>
      </c>
      <c r="S163" s="117">
        <v>6.9</v>
      </c>
      <c r="T163" s="116">
        <v>1.1</v>
      </c>
      <c r="U163" s="117">
        <v>0.0</v>
      </c>
      <c r="V163" s="116">
        <v>2.5</v>
      </c>
      <c r="W163" s="117">
        <v>2.0</v>
      </c>
      <c r="X163" s="103">
        <f t="shared" si="1"/>
        <v>0.4888888889</v>
      </c>
      <c r="Y163" s="103"/>
      <c r="Z163" s="103"/>
    </row>
    <row r="164">
      <c r="A164" s="113">
        <v>162.0</v>
      </c>
      <c r="B164" s="114" t="s">
        <v>476</v>
      </c>
      <c r="C164" s="115" t="s">
        <v>70</v>
      </c>
      <c r="D164" s="116">
        <v>10.0</v>
      </c>
      <c r="E164" s="117">
        <v>25.0</v>
      </c>
      <c r="F164" s="116">
        <v>17.6</v>
      </c>
      <c r="G164" s="117">
        <v>7.9</v>
      </c>
      <c r="H164" s="116">
        <v>14.6</v>
      </c>
      <c r="I164" s="117">
        <v>0.545</v>
      </c>
      <c r="J164" s="116">
        <v>0.0</v>
      </c>
      <c r="K164" s="117">
        <v>0.0</v>
      </c>
      <c r="L164" s="116">
        <v>0.0</v>
      </c>
      <c r="M164" s="117">
        <v>1.7</v>
      </c>
      <c r="N164" s="116">
        <v>2.9</v>
      </c>
      <c r="O164" s="117">
        <v>0.6</v>
      </c>
      <c r="P164" s="116">
        <v>5.6</v>
      </c>
      <c r="Q164" s="117">
        <v>7.6</v>
      </c>
      <c r="R164" s="116">
        <v>13.3</v>
      </c>
      <c r="S164" s="117">
        <v>4.5</v>
      </c>
      <c r="T164" s="116">
        <v>1.4</v>
      </c>
      <c r="U164" s="117">
        <v>2.7</v>
      </c>
      <c r="V164" s="116">
        <v>1.6</v>
      </c>
      <c r="W164" s="117">
        <v>4.0</v>
      </c>
      <c r="X164" s="103">
        <f t="shared" si="1"/>
        <v>0.4888888889</v>
      </c>
      <c r="Y164" s="103"/>
      <c r="Z164" s="103"/>
    </row>
    <row r="165">
      <c r="A165" s="113">
        <v>163.0</v>
      </c>
      <c r="B165" s="114" t="s">
        <v>243</v>
      </c>
      <c r="C165" s="115" t="s">
        <v>93</v>
      </c>
      <c r="D165" s="116">
        <v>10.0</v>
      </c>
      <c r="E165" s="117">
        <v>18.7</v>
      </c>
      <c r="F165" s="116">
        <v>17.5</v>
      </c>
      <c r="G165" s="117">
        <v>7.1</v>
      </c>
      <c r="H165" s="116">
        <v>11.2</v>
      </c>
      <c r="I165" s="117">
        <v>0.638</v>
      </c>
      <c r="J165" s="116">
        <v>0.0</v>
      </c>
      <c r="K165" s="117">
        <v>0.2</v>
      </c>
      <c r="L165" s="116">
        <v>0.0</v>
      </c>
      <c r="M165" s="117">
        <v>3.3</v>
      </c>
      <c r="N165" s="116">
        <v>4.8</v>
      </c>
      <c r="O165" s="117">
        <v>0.68</v>
      </c>
      <c r="P165" s="116">
        <v>3.5</v>
      </c>
      <c r="Q165" s="117">
        <v>5.2</v>
      </c>
      <c r="R165" s="116">
        <v>8.7</v>
      </c>
      <c r="S165" s="117">
        <v>3.9</v>
      </c>
      <c r="T165" s="116">
        <v>1.2</v>
      </c>
      <c r="U165" s="117">
        <v>1.3</v>
      </c>
      <c r="V165" s="116">
        <v>2.3</v>
      </c>
      <c r="W165" s="117">
        <v>6.6</v>
      </c>
      <c r="X165" s="103">
        <f t="shared" si="1"/>
        <v>0.4861111111</v>
      </c>
      <c r="Y165" s="103"/>
      <c r="Z165" s="103"/>
    </row>
    <row r="166">
      <c r="A166" s="113">
        <v>164.0</v>
      </c>
      <c r="B166" s="114" t="s">
        <v>336</v>
      </c>
      <c r="C166" s="115" t="s">
        <v>97</v>
      </c>
      <c r="D166" s="116">
        <v>10.0</v>
      </c>
      <c r="E166" s="117">
        <v>21.4</v>
      </c>
      <c r="F166" s="116">
        <v>17.5</v>
      </c>
      <c r="G166" s="117">
        <v>5.7</v>
      </c>
      <c r="H166" s="116">
        <v>11.8</v>
      </c>
      <c r="I166" s="117">
        <v>0.486</v>
      </c>
      <c r="J166" s="116">
        <v>4.2</v>
      </c>
      <c r="K166" s="117">
        <v>8.6</v>
      </c>
      <c r="L166" s="116">
        <v>0.49</v>
      </c>
      <c r="M166" s="117">
        <v>1.9</v>
      </c>
      <c r="N166" s="116">
        <v>2.0</v>
      </c>
      <c r="O166" s="117">
        <v>0.917</v>
      </c>
      <c r="P166" s="116">
        <v>0.7</v>
      </c>
      <c r="Q166" s="117">
        <v>3.5</v>
      </c>
      <c r="R166" s="116">
        <v>4.2</v>
      </c>
      <c r="S166" s="117">
        <v>4.0</v>
      </c>
      <c r="T166" s="116">
        <v>1.0</v>
      </c>
      <c r="U166" s="117">
        <v>0.3</v>
      </c>
      <c r="V166" s="116">
        <v>0.8</v>
      </c>
      <c r="W166" s="117">
        <v>1.2</v>
      </c>
      <c r="X166" s="103">
        <f t="shared" si="1"/>
        <v>0.4861111111</v>
      </c>
      <c r="Y166" s="103"/>
      <c r="Z166" s="103"/>
    </row>
    <row r="167">
      <c r="A167" s="113">
        <v>165.0</v>
      </c>
      <c r="B167" s="114" t="s">
        <v>343</v>
      </c>
      <c r="C167" s="115" t="s">
        <v>70</v>
      </c>
      <c r="D167" s="116">
        <v>10.0</v>
      </c>
      <c r="E167" s="117">
        <v>21.6</v>
      </c>
      <c r="F167" s="116">
        <v>17.5</v>
      </c>
      <c r="G167" s="117">
        <v>7.0</v>
      </c>
      <c r="H167" s="116">
        <v>13.7</v>
      </c>
      <c r="I167" s="117">
        <v>0.512</v>
      </c>
      <c r="J167" s="116">
        <v>1.5</v>
      </c>
      <c r="K167" s="117">
        <v>5.3</v>
      </c>
      <c r="L167" s="116">
        <v>0.281</v>
      </c>
      <c r="M167" s="117">
        <v>2.0</v>
      </c>
      <c r="N167" s="116">
        <v>2.5</v>
      </c>
      <c r="O167" s="117">
        <v>0.8</v>
      </c>
      <c r="P167" s="116">
        <v>0.8</v>
      </c>
      <c r="Q167" s="117">
        <v>6.7</v>
      </c>
      <c r="R167" s="116">
        <v>7.5</v>
      </c>
      <c r="S167" s="117">
        <v>3.2</v>
      </c>
      <c r="T167" s="116">
        <v>1.2</v>
      </c>
      <c r="U167" s="117">
        <v>0.7</v>
      </c>
      <c r="V167" s="116">
        <v>3.8</v>
      </c>
      <c r="W167" s="117">
        <v>1.5</v>
      </c>
      <c r="X167" s="103">
        <f t="shared" si="1"/>
        <v>0.4861111111</v>
      </c>
      <c r="Y167" s="103"/>
      <c r="Z167" s="103"/>
    </row>
    <row r="168">
      <c r="A168" s="113">
        <v>166.0</v>
      </c>
      <c r="B168" s="114" t="s">
        <v>163</v>
      </c>
      <c r="C168" s="115" t="s">
        <v>1823</v>
      </c>
      <c r="D168" s="116">
        <v>10.0</v>
      </c>
      <c r="E168" s="117">
        <v>35.1</v>
      </c>
      <c r="F168" s="116">
        <v>17.3</v>
      </c>
      <c r="G168" s="117">
        <v>6.4</v>
      </c>
      <c r="H168" s="116">
        <v>14.4</v>
      </c>
      <c r="I168" s="117">
        <v>0.44</v>
      </c>
      <c r="J168" s="116">
        <v>3.8</v>
      </c>
      <c r="K168" s="117">
        <v>9.1</v>
      </c>
      <c r="L168" s="116">
        <v>0.416</v>
      </c>
      <c r="M168" s="117">
        <v>0.8</v>
      </c>
      <c r="N168" s="116">
        <v>0.9</v>
      </c>
      <c r="O168" s="117">
        <v>0.889</v>
      </c>
      <c r="P168" s="116">
        <v>0.9</v>
      </c>
      <c r="Q168" s="117">
        <v>3.1</v>
      </c>
      <c r="R168" s="116">
        <v>4.0</v>
      </c>
      <c r="S168" s="117">
        <v>3.8</v>
      </c>
      <c r="T168" s="116">
        <v>1.3</v>
      </c>
      <c r="U168" s="117">
        <v>0.3</v>
      </c>
      <c r="V168" s="116">
        <v>1.9</v>
      </c>
      <c r="W168" s="117">
        <v>1.1</v>
      </c>
      <c r="X168" s="103">
        <f t="shared" si="1"/>
        <v>0.4805555556</v>
      </c>
      <c r="Y168" s="103"/>
      <c r="Z168" s="103"/>
    </row>
    <row r="169">
      <c r="A169" s="113">
        <v>167.0</v>
      </c>
      <c r="B169" s="114" t="s">
        <v>580</v>
      </c>
      <c r="C169" s="115" t="s">
        <v>100</v>
      </c>
      <c r="D169" s="116">
        <v>10.0</v>
      </c>
      <c r="E169" s="117">
        <v>25.2</v>
      </c>
      <c r="F169" s="116">
        <v>17.3</v>
      </c>
      <c r="G169" s="117">
        <v>6.7</v>
      </c>
      <c r="H169" s="116">
        <v>14.1</v>
      </c>
      <c r="I169" s="117">
        <v>0.475</v>
      </c>
      <c r="J169" s="116">
        <v>2.9</v>
      </c>
      <c r="K169" s="117">
        <v>6.7</v>
      </c>
      <c r="L169" s="116">
        <v>0.426</v>
      </c>
      <c r="M169" s="117">
        <v>1.0</v>
      </c>
      <c r="N169" s="116">
        <v>1.7</v>
      </c>
      <c r="O169" s="117">
        <v>0.583</v>
      </c>
      <c r="P169" s="116">
        <v>0.7</v>
      </c>
      <c r="Q169" s="117">
        <v>2.0</v>
      </c>
      <c r="R169" s="116">
        <v>2.7</v>
      </c>
      <c r="S169" s="117">
        <v>2.3</v>
      </c>
      <c r="T169" s="116">
        <v>0.4</v>
      </c>
      <c r="U169" s="117">
        <v>0.1</v>
      </c>
      <c r="V169" s="116">
        <v>2.0</v>
      </c>
      <c r="W169" s="117">
        <v>2.0</v>
      </c>
      <c r="X169" s="103">
        <f t="shared" si="1"/>
        <v>0.4805555556</v>
      </c>
      <c r="Y169" s="103"/>
      <c r="Z169" s="103"/>
    </row>
    <row r="170">
      <c r="A170" s="113">
        <v>168.0</v>
      </c>
      <c r="B170" s="114" t="s">
        <v>489</v>
      </c>
      <c r="C170" s="115" t="s">
        <v>81</v>
      </c>
      <c r="D170" s="116">
        <v>10.0</v>
      </c>
      <c r="E170" s="117">
        <v>28.1</v>
      </c>
      <c r="F170" s="116">
        <v>17.2</v>
      </c>
      <c r="G170" s="117">
        <v>6.8</v>
      </c>
      <c r="H170" s="116">
        <v>13.2</v>
      </c>
      <c r="I170" s="117">
        <v>0.515</v>
      </c>
      <c r="J170" s="116">
        <v>2.6</v>
      </c>
      <c r="K170" s="117">
        <v>6.8</v>
      </c>
      <c r="L170" s="116">
        <v>0.377</v>
      </c>
      <c r="M170" s="117">
        <v>1.0</v>
      </c>
      <c r="N170" s="116">
        <v>1.4</v>
      </c>
      <c r="O170" s="117">
        <v>0.727</v>
      </c>
      <c r="P170" s="116">
        <v>1.0</v>
      </c>
      <c r="Q170" s="117">
        <v>2.9</v>
      </c>
      <c r="R170" s="116">
        <v>4.0</v>
      </c>
      <c r="S170" s="117">
        <v>6.7</v>
      </c>
      <c r="T170" s="116">
        <v>0.9</v>
      </c>
      <c r="U170" s="117">
        <v>0.0</v>
      </c>
      <c r="V170" s="116">
        <v>1.0</v>
      </c>
      <c r="W170" s="117">
        <v>2.3</v>
      </c>
      <c r="X170" s="103">
        <f t="shared" si="1"/>
        <v>0.4777777778</v>
      </c>
      <c r="Y170" s="103"/>
      <c r="Z170" s="103"/>
    </row>
    <row r="171">
      <c r="A171" s="113">
        <v>169.0</v>
      </c>
      <c r="B171" s="114" t="s">
        <v>1830</v>
      </c>
      <c r="C171" s="115" t="s">
        <v>91</v>
      </c>
      <c r="D171" s="116">
        <v>10.0</v>
      </c>
      <c r="E171" s="117">
        <v>24.8</v>
      </c>
      <c r="F171" s="116">
        <v>17.1</v>
      </c>
      <c r="G171" s="117">
        <v>6.4</v>
      </c>
      <c r="H171" s="116">
        <v>12.8</v>
      </c>
      <c r="I171" s="117">
        <v>0.5</v>
      </c>
      <c r="J171" s="116">
        <v>2.0</v>
      </c>
      <c r="K171" s="117">
        <v>5.1</v>
      </c>
      <c r="L171" s="116">
        <v>0.4</v>
      </c>
      <c r="M171" s="117">
        <v>2.3</v>
      </c>
      <c r="N171" s="116">
        <v>3.2</v>
      </c>
      <c r="O171" s="117">
        <v>0.727</v>
      </c>
      <c r="P171" s="116">
        <v>1.3</v>
      </c>
      <c r="Q171" s="117">
        <v>2.2</v>
      </c>
      <c r="R171" s="116">
        <v>3.5</v>
      </c>
      <c r="S171" s="117">
        <v>6.4</v>
      </c>
      <c r="T171" s="116">
        <v>2.6</v>
      </c>
      <c r="U171" s="117">
        <v>0.9</v>
      </c>
      <c r="V171" s="116">
        <v>4.1</v>
      </c>
      <c r="W171" s="117">
        <v>4.1</v>
      </c>
      <c r="X171" s="103">
        <f t="shared" si="1"/>
        <v>0.475</v>
      </c>
      <c r="Y171" s="103"/>
      <c r="Z171" s="103"/>
    </row>
    <row r="172">
      <c r="A172" s="113">
        <v>170.0</v>
      </c>
      <c r="B172" s="114" t="s">
        <v>304</v>
      </c>
      <c r="C172" s="115" t="s">
        <v>109</v>
      </c>
      <c r="D172" s="116">
        <v>10.0</v>
      </c>
      <c r="E172" s="117">
        <v>4.6</v>
      </c>
      <c r="F172" s="116">
        <v>17.1</v>
      </c>
      <c r="G172" s="117">
        <v>5.4</v>
      </c>
      <c r="H172" s="116">
        <v>14.0</v>
      </c>
      <c r="I172" s="117">
        <v>0.389</v>
      </c>
      <c r="J172" s="116">
        <v>3.1</v>
      </c>
      <c r="K172" s="117">
        <v>7.0</v>
      </c>
      <c r="L172" s="116">
        <v>0.444</v>
      </c>
      <c r="M172" s="117">
        <v>3.1</v>
      </c>
      <c r="N172" s="116">
        <v>3.9</v>
      </c>
      <c r="O172" s="117">
        <v>0.8</v>
      </c>
      <c r="P172" s="116">
        <v>3.9</v>
      </c>
      <c r="Q172" s="117">
        <v>8.5</v>
      </c>
      <c r="R172" s="116">
        <v>12.4</v>
      </c>
      <c r="S172" s="117">
        <v>4.7</v>
      </c>
      <c r="T172" s="116">
        <v>1.6</v>
      </c>
      <c r="U172" s="117">
        <v>1.6</v>
      </c>
      <c r="V172" s="116">
        <v>2.3</v>
      </c>
      <c r="W172" s="117">
        <v>7.0</v>
      </c>
      <c r="X172" s="103">
        <f t="shared" si="1"/>
        <v>0.475</v>
      </c>
      <c r="Y172" s="103"/>
      <c r="Z172" s="103"/>
    </row>
    <row r="173">
      <c r="A173" s="113">
        <v>171.0</v>
      </c>
      <c r="B173" s="114" t="s">
        <v>356</v>
      </c>
      <c r="C173" s="115" t="s">
        <v>77</v>
      </c>
      <c r="D173" s="116">
        <v>10.0</v>
      </c>
      <c r="E173" s="117">
        <v>38.1</v>
      </c>
      <c r="F173" s="116">
        <v>17.0</v>
      </c>
      <c r="G173" s="117">
        <v>6.3</v>
      </c>
      <c r="H173" s="116">
        <v>12.4</v>
      </c>
      <c r="I173" s="117">
        <v>0.511</v>
      </c>
      <c r="J173" s="116">
        <v>2.7</v>
      </c>
      <c r="K173" s="117">
        <v>6.7</v>
      </c>
      <c r="L173" s="116">
        <v>0.408</v>
      </c>
      <c r="M173" s="117">
        <v>1.6</v>
      </c>
      <c r="N173" s="116">
        <v>2.6</v>
      </c>
      <c r="O173" s="117">
        <v>0.63</v>
      </c>
      <c r="P173" s="116">
        <v>0.5</v>
      </c>
      <c r="Q173" s="117">
        <v>3.5</v>
      </c>
      <c r="R173" s="116">
        <v>4.0</v>
      </c>
      <c r="S173" s="117">
        <v>2.0</v>
      </c>
      <c r="T173" s="116">
        <v>0.9</v>
      </c>
      <c r="U173" s="117">
        <v>0.1</v>
      </c>
      <c r="V173" s="116">
        <v>1.6</v>
      </c>
      <c r="W173" s="117">
        <v>2.2</v>
      </c>
      <c r="X173" s="103">
        <f t="shared" si="1"/>
        <v>0.4722222222</v>
      </c>
      <c r="Y173" s="103"/>
      <c r="Z173" s="103"/>
    </row>
    <row r="174">
      <c r="A174" s="113">
        <v>172.0</v>
      </c>
      <c r="B174" s="114" t="s">
        <v>491</v>
      </c>
      <c r="C174" s="115" t="s">
        <v>97</v>
      </c>
      <c r="D174" s="116">
        <v>10.0</v>
      </c>
      <c r="E174" s="117">
        <v>22.7</v>
      </c>
      <c r="F174" s="116">
        <v>17.0</v>
      </c>
      <c r="G174" s="117">
        <v>6.7</v>
      </c>
      <c r="H174" s="116">
        <v>12.5</v>
      </c>
      <c r="I174" s="117">
        <v>0.532</v>
      </c>
      <c r="J174" s="116">
        <v>1.6</v>
      </c>
      <c r="K174" s="117">
        <v>3.3</v>
      </c>
      <c r="L174" s="116">
        <v>0.476</v>
      </c>
      <c r="M174" s="117">
        <v>2.1</v>
      </c>
      <c r="N174" s="116">
        <v>2.4</v>
      </c>
      <c r="O174" s="117">
        <v>0.867</v>
      </c>
      <c r="P174" s="116">
        <v>1.4</v>
      </c>
      <c r="Q174" s="117">
        <v>2.5</v>
      </c>
      <c r="R174" s="116">
        <v>4.0</v>
      </c>
      <c r="S174" s="117">
        <v>3.3</v>
      </c>
      <c r="T174" s="116">
        <v>2.5</v>
      </c>
      <c r="U174" s="117">
        <v>0.6</v>
      </c>
      <c r="V174" s="116">
        <v>2.1</v>
      </c>
      <c r="W174" s="117">
        <v>2.7</v>
      </c>
      <c r="X174" s="103">
        <f t="shared" si="1"/>
        <v>0.4722222222</v>
      </c>
      <c r="Y174" s="103"/>
      <c r="Z174" s="103"/>
    </row>
    <row r="175">
      <c r="A175" s="113">
        <v>173.0</v>
      </c>
      <c r="B175" s="114" t="s">
        <v>328</v>
      </c>
      <c r="C175" s="115" t="s">
        <v>109</v>
      </c>
      <c r="D175" s="116">
        <v>10.0</v>
      </c>
      <c r="E175" s="117">
        <v>36.5</v>
      </c>
      <c r="F175" s="116">
        <v>16.9</v>
      </c>
      <c r="G175" s="117">
        <v>5.9</v>
      </c>
      <c r="H175" s="116">
        <v>14.4</v>
      </c>
      <c r="I175" s="117">
        <v>0.411</v>
      </c>
      <c r="J175" s="116">
        <v>3.1</v>
      </c>
      <c r="K175" s="117">
        <v>8.7</v>
      </c>
      <c r="L175" s="116">
        <v>0.352</v>
      </c>
      <c r="M175" s="117">
        <v>2.1</v>
      </c>
      <c r="N175" s="116">
        <v>2.5</v>
      </c>
      <c r="O175" s="117">
        <v>0.84</v>
      </c>
      <c r="P175" s="116">
        <v>0.4</v>
      </c>
      <c r="Q175" s="117">
        <v>2.9</v>
      </c>
      <c r="R175" s="116">
        <v>3.3</v>
      </c>
      <c r="S175" s="117">
        <v>7.5</v>
      </c>
      <c r="T175" s="116">
        <v>2.3</v>
      </c>
      <c r="U175" s="117">
        <v>0.6</v>
      </c>
      <c r="V175" s="116">
        <v>1.6</v>
      </c>
      <c r="W175" s="117">
        <v>3.8</v>
      </c>
      <c r="X175" s="103">
        <f t="shared" si="1"/>
        <v>0.4694444444</v>
      </c>
      <c r="Y175" s="103"/>
      <c r="Z175" s="103"/>
    </row>
    <row r="176">
      <c r="A176" s="113">
        <v>174.0</v>
      </c>
      <c r="B176" s="114" t="s">
        <v>414</v>
      </c>
      <c r="C176" s="115" t="s">
        <v>71</v>
      </c>
      <c r="D176" s="116">
        <v>10.0</v>
      </c>
      <c r="E176" s="117">
        <v>5.1</v>
      </c>
      <c r="F176" s="116">
        <v>16.9</v>
      </c>
      <c r="G176" s="117">
        <v>4.9</v>
      </c>
      <c r="H176" s="116">
        <v>12.7</v>
      </c>
      <c r="I176" s="117">
        <v>0.389</v>
      </c>
      <c r="J176" s="116">
        <v>2.8</v>
      </c>
      <c r="K176" s="117">
        <v>4.9</v>
      </c>
      <c r="L176" s="116">
        <v>0.571</v>
      </c>
      <c r="M176" s="117">
        <v>4.2</v>
      </c>
      <c r="N176" s="116">
        <v>4.2</v>
      </c>
      <c r="O176" s="117">
        <v>1.0</v>
      </c>
      <c r="P176" s="116">
        <v>3.5</v>
      </c>
      <c r="Q176" s="117">
        <v>2.8</v>
      </c>
      <c r="R176" s="116">
        <v>6.3</v>
      </c>
      <c r="S176" s="117">
        <v>4.9</v>
      </c>
      <c r="T176" s="116">
        <v>0.7</v>
      </c>
      <c r="U176" s="117">
        <v>0.7</v>
      </c>
      <c r="V176" s="116">
        <v>2.8</v>
      </c>
      <c r="W176" s="117">
        <v>3.5</v>
      </c>
      <c r="X176" s="103">
        <f t="shared" si="1"/>
        <v>0.4694444444</v>
      </c>
      <c r="Y176" s="103"/>
      <c r="Z176" s="103"/>
    </row>
    <row r="177">
      <c r="A177" s="113">
        <v>175.0</v>
      </c>
      <c r="B177" s="114" t="s">
        <v>293</v>
      </c>
      <c r="C177" s="115" t="s">
        <v>88</v>
      </c>
      <c r="D177" s="116">
        <v>10.0</v>
      </c>
      <c r="E177" s="117">
        <v>25.9</v>
      </c>
      <c r="F177" s="116">
        <v>16.8</v>
      </c>
      <c r="G177" s="117">
        <v>6.8</v>
      </c>
      <c r="H177" s="116">
        <v>9.3</v>
      </c>
      <c r="I177" s="117">
        <v>0.731</v>
      </c>
      <c r="J177" s="116">
        <v>0.0</v>
      </c>
      <c r="K177" s="117">
        <v>0.0</v>
      </c>
      <c r="L177" s="116">
        <v>0.0</v>
      </c>
      <c r="M177" s="117">
        <v>3.2</v>
      </c>
      <c r="N177" s="116">
        <v>4.4</v>
      </c>
      <c r="O177" s="117">
        <v>0.719</v>
      </c>
      <c r="P177" s="116">
        <v>3.3</v>
      </c>
      <c r="Q177" s="117">
        <v>6.7</v>
      </c>
      <c r="R177" s="116">
        <v>10.0</v>
      </c>
      <c r="S177" s="117">
        <v>4.7</v>
      </c>
      <c r="T177" s="116">
        <v>2.5</v>
      </c>
      <c r="U177" s="117">
        <v>1.4</v>
      </c>
      <c r="V177" s="116">
        <v>2.4</v>
      </c>
      <c r="W177" s="117">
        <v>4.2</v>
      </c>
      <c r="X177" s="103">
        <f t="shared" si="1"/>
        <v>0.4666666667</v>
      </c>
      <c r="Y177" s="103"/>
      <c r="Z177" s="103"/>
    </row>
    <row r="178">
      <c r="A178" s="113">
        <v>176.0</v>
      </c>
      <c r="B178" s="114" t="s">
        <v>512</v>
      </c>
      <c r="C178" s="115" t="s">
        <v>91</v>
      </c>
      <c r="D178" s="116">
        <v>10.0</v>
      </c>
      <c r="E178" s="117">
        <v>12.4</v>
      </c>
      <c r="F178" s="116">
        <v>16.8</v>
      </c>
      <c r="G178" s="117">
        <v>6.9</v>
      </c>
      <c r="H178" s="116">
        <v>13.6</v>
      </c>
      <c r="I178" s="117">
        <v>0.511</v>
      </c>
      <c r="J178" s="116">
        <v>1.4</v>
      </c>
      <c r="K178" s="117">
        <v>3.2</v>
      </c>
      <c r="L178" s="116">
        <v>0.455</v>
      </c>
      <c r="M178" s="117">
        <v>1.4</v>
      </c>
      <c r="N178" s="116">
        <v>1.7</v>
      </c>
      <c r="O178" s="117">
        <v>0.833</v>
      </c>
      <c r="P178" s="116">
        <v>0.0</v>
      </c>
      <c r="Q178" s="117">
        <v>4.6</v>
      </c>
      <c r="R178" s="116">
        <v>4.6</v>
      </c>
      <c r="S178" s="117">
        <v>8.1</v>
      </c>
      <c r="T178" s="116">
        <v>0.3</v>
      </c>
      <c r="U178" s="117">
        <v>0.0</v>
      </c>
      <c r="V178" s="116">
        <v>2.9</v>
      </c>
      <c r="W178" s="117">
        <v>0.9</v>
      </c>
      <c r="X178" s="103">
        <f t="shared" si="1"/>
        <v>0.4666666667</v>
      </c>
      <c r="Y178" s="103"/>
      <c r="Z178" s="103"/>
    </row>
    <row r="179">
      <c r="A179" s="113">
        <v>177.0</v>
      </c>
      <c r="B179" s="114" t="s">
        <v>552</v>
      </c>
      <c r="C179" s="115" t="s">
        <v>91</v>
      </c>
      <c r="D179" s="116">
        <v>10.0</v>
      </c>
      <c r="E179" s="117">
        <v>23.8</v>
      </c>
      <c r="F179" s="116">
        <v>16.8</v>
      </c>
      <c r="G179" s="117">
        <v>6.7</v>
      </c>
      <c r="H179" s="116">
        <v>16.2</v>
      </c>
      <c r="I179" s="117">
        <v>0.411</v>
      </c>
      <c r="J179" s="116">
        <v>0.6</v>
      </c>
      <c r="K179" s="117">
        <v>3.8</v>
      </c>
      <c r="L179" s="116">
        <v>0.16</v>
      </c>
      <c r="M179" s="117">
        <v>2.9</v>
      </c>
      <c r="N179" s="116">
        <v>3.6</v>
      </c>
      <c r="O179" s="117">
        <v>0.792</v>
      </c>
      <c r="P179" s="116">
        <v>2.0</v>
      </c>
      <c r="Q179" s="117">
        <v>5.7</v>
      </c>
      <c r="R179" s="116">
        <v>7.7</v>
      </c>
      <c r="S179" s="117">
        <v>1.5</v>
      </c>
      <c r="T179" s="116">
        <v>1.7</v>
      </c>
      <c r="U179" s="117">
        <v>0.8</v>
      </c>
      <c r="V179" s="116">
        <v>0.8</v>
      </c>
      <c r="W179" s="117">
        <v>2.0</v>
      </c>
      <c r="X179" s="103">
        <f t="shared" si="1"/>
        <v>0.4666666667</v>
      </c>
      <c r="Y179" s="103"/>
      <c r="Z179" s="103"/>
    </row>
    <row r="180">
      <c r="A180" s="113">
        <v>178.0</v>
      </c>
      <c r="B180" s="114" t="s">
        <v>145</v>
      </c>
      <c r="C180" s="115" t="s">
        <v>81</v>
      </c>
      <c r="D180" s="116">
        <v>10.0</v>
      </c>
      <c r="E180" s="117">
        <v>28.1</v>
      </c>
      <c r="F180" s="116">
        <v>16.8</v>
      </c>
      <c r="G180" s="117">
        <v>6.4</v>
      </c>
      <c r="H180" s="116">
        <v>11.0</v>
      </c>
      <c r="I180" s="117">
        <v>0.581</v>
      </c>
      <c r="J180" s="116">
        <v>3.1</v>
      </c>
      <c r="K180" s="117">
        <v>6.4</v>
      </c>
      <c r="L180" s="116">
        <v>0.48</v>
      </c>
      <c r="M180" s="117">
        <v>0.9</v>
      </c>
      <c r="N180" s="116">
        <v>1.0</v>
      </c>
      <c r="O180" s="117">
        <v>0.875</v>
      </c>
      <c r="P180" s="116">
        <v>1.8</v>
      </c>
      <c r="Q180" s="117">
        <v>5.3</v>
      </c>
      <c r="R180" s="116">
        <v>7.0</v>
      </c>
      <c r="S180" s="117">
        <v>2.9</v>
      </c>
      <c r="T180" s="116">
        <v>0.9</v>
      </c>
      <c r="U180" s="117">
        <v>0.8</v>
      </c>
      <c r="V180" s="116">
        <v>1.3</v>
      </c>
      <c r="W180" s="117">
        <v>1.3</v>
      </c>
      <c r="X180" s="103">
        <f t="shared" si="1"/>
        <v>0.4666666667</v>
      </c>
      <c r="Y180" s="103"/>
      <c r="Z180" s="103"/>
    </row>
    <row r="181">
      <c r="A181" s="113">
        <v>179.0</v>
      </c>
      <c r="B181" s="114" t="s">
        <v>380</v>
      </c>
      <c r="C181" s="115" t="s">
        <v>115</v>
      </c>
      <c r="D181" s="116">
        <v>10.0</v>
      </c>
      <c r="E181" s="117">
        <v>3.2</v>
      </c>
      <c r="F181" s="116">
        <v>16.7</v>
      </c>
      <c r="G181" s="117">
        <v>6.7</v>
      </c>
      <c r="H181" s="116">
        <v>15.6</v>
      </c>
      <c r="I181" s="117">
        <v>0.429</v>
      </c>
      <c r="J181" s="116">
        <v>3.3</v>
      </c>
      <c r="K181" s="117">
        <v>10.0</v>
      </c>
      <c r="L181" s="116">
        <v>0.333</v>
      </c>
      <c r="M181" s="117">
        <v>0.0</v>
      </c>
      <c r="N181" s="116">
        <v>0.0</v>
      </c>
      <c r="O181" s="117">
        <v>0.0</v>
      </c>
      <c r="P181" s="116">
        <v>0.0</v>
      </c>
      <c r="Q181" s="117">
        <v>5.6</v>
      </c>
      <c r="R181" s="116">
        <v>5.6</v>
      </c>
      <c r="S181" s="117">
        <v>2.2</v>
      </c>
      <c r="T181" s="116">
        <v>0.0</v>
      </c>
      <c r="U181" s="117">
        <v>0.0</v>
      </c>
      <c r="V181" s="116">
        <v>1.1</v>
      </c>
      <c r="W181" s="117">
        <v>3.3</v>
      </c>
      <c r="X181" s="103">
        <f t="shared" si="1"/>
        <v>0.4638888889</v>
      </c>
      <c r="Y181" s="103"/>
      <c r="Z181" s="103"/>
    </row>
    <row r="182">
      <c r="A182" s="113">
        <v>180.0</v>
      </c>
      <c r="B182" s="114" t="s">
        <v>86</v>
      </c>
      <c r="C182" s="115" t="s">
        <v>115</v>
      </c>
      <c r="D182" s="116">
        <v>10.0</v>
      </c>
      <c r="E182" s="117">
        <v>33.4</v>
      </c>
      <c r="F182" s="116">
        <v>16.7</v>
      </c>
      <c r="G182" s="117">
        <v>5.7</v>
      </c>
      <c r="H182" s="116">
        <v>11.7</v>
      </c>
      <c r="I182" s="117">
        <v>0.486</v>
      </c>
      <c r="J182" s="116">
        <v>3.3</v>
      </c>
      <c r="K182" s="117">
        <v>8.0</v>
      </c>
      <c r="L182" s="116">
        <v>0.419</v>
      </c>
      <c r="M182" s="117">
        <v>1.9</v>
      </c>
      <c r="N182" s="116">
        <v>2.4</v>
      </c>
      <c r="O182" s="117">
        <v>0.818</v>
      </c>
      <c r="P182" s="116">
        <v>0.8</v>
      </c>
      <c r="Q182" s="117">
        <v>3.9</v>
      </c>
      <c r="R182" s="116">
        <v>4.6</v>
      </c>
      <c r="S182" s="117">
        <v>3.8</v>
      </c>
      <c r="T182" s="116">
        <v>1.1</v>
      </c>
      <c r="U182" s="117">
        <v>0.6</v>
      </c>
      <c r="V182" s="116">
        <v>1.4</v>
      </c>
      <c r="W182" s="117">
        <v>1.5</v>
      </c>
      <c r="X182" s="103">
        <f t="shared" si="1"/>
        <v>0.4638888889</v>
      </c>
      <c r="Y182" s="103"/>
      <c r="Z182" s="103"/>
    </row>
    <row r="183">
      <c r="A183" s="113">
        <v>181.0</v>
      </c>
      <c r="B183" s="114" t="s">
        <v>464</v>
      </c>
      <c r="C183" s="115" t="s">
        <v>70</v>
      </c>
      <c r="D183" s="116">
        <v>10.0</v>
      </c>
      <c r="E183" s="117">
        <v>29.8</v>
      </c>
      <c r="F183" s="116">
        <v>16.7</v>
      </c>
      <c r="G183" s="117">
        <v>6.4</v>
      </c>
      <c r="H183" s="116">
        <v>10.8</v>
      </c>
      <c r="I183" s="117">
        <v>0.596</v>
      </c>
      <c r="J183" s="116">
        <v>1.0</v>
      </c>
      <c r="K183" s="117">
        <v>3.1</v>
      </c>
      <c r="L183" s="116">
        <v>0.308</v>
      </c>
      <c r="M183" s="117">
        <v>2.9</v>
      </c>
      <c r="N183" s="116">
        <v>3.4</v>
      </c>
      <c r="O183" s="117">
        <v>0.857</v>
      </c>
      <c r="P183" s="116">
        <v>1.7</v>
      </c>
      <c r="Q183" s="117">
        <v>5.3</v>
      </c>
      <c r="R183" s="116">
        <v>7.0</v>
      </c>
      <c r="S183" s="117">
        <v>7.4</v>
      </c>
      <c r="T183" s="116">
        <v>1.4</v>
      </c>
      <c r="U183" s="117">
        <v>0.8</v>
      </c>
      <c r="V183" s="116">
        <v>4.0</v>
      </c>
      <c r="W183" s="117">
        <v>4.6</v>
      </c>
      <c r="X183" s="103">
        <f t="shared" si="1"/>
        <v>0.4638888889</v>
      </c>
      <c r="Y183" s="103"/>
      <c r="Z183" s="103"/>
    </row>
    <row r="184">
      <c r="A184" s="113">
        <v>182.0</v>
      </c>
      <c r="B184" s="114" t="s">
        <v>325</v>
      </c>
      <c r="C184" s="115" t="s">
        <v>109</v>
      </c>
      <c r="D184" s="116">
        <v>10.0</v>
      </c>
      <c r="E184" s="117">
        <v>27.9</v>
      </c>
      <c r="F184" s="116">
        <v>16.7</v>
      </c>
      <c r="G184" s="117">
        <v>6.5</v>
      </c>
      <c r="H184" s="116">
        <v>12.5</v>
      </c>
      <c r="I184" s="117">
        <v>0.515</v>
      </c>
      <c r="J184" s="116">
        <v>0.0</v>
      </c>
      <c r="K184" s="117">
        <v>0.6</v>
      </c>
      <c r="L184" s="116">
        <v>0.0</v>
      </c>
      <c r="M184" s="117">
        <v>3.7</v>
      </c>
      <c r="N184" s="116">
        <v>5.2</v>
      </c>
      <c r="O184" s="117">
        <v>0.725</v>
      </c>
      <c r="P184" s="116">
        <v>5.0</v>
      </c>
      <c r="Q184" s="117">
        <v>6.5</v>
      </c>
      <c r="R184" s="116">
        <v>11.5</v>
      </c>
      <c r="S184" s="117">
        <v>4.0</v>
      </c>
      <c r="T184" s="116">
        <v>1.5</v>
      </c>
      <c r="U184" s="117">
        <v>0.4</v>
      </c>
      <c r="V184" s="116">
        <v>1.7</v>
      </c>
      <c r="W184" s="117">
        <v>2.8</v>
      </c>
      <c r="X184" s="103">
        <f t="shared" si="1"/>
        <v>0.4638888889</v>
      </c>
      <c r="Y184" s="103"/>
      <c r="Z184" s="103"/>
    </row>
    <row r="185">
      <c r="A185" s="113">
        <v>183.0</v>
      </c>
      <c r="B185" s="114" t="s">
        <v>316</v>
      </c>
      <c r="C185" s="115" t="s">
        <v>109</v>
      </c>
      <c r="D185" s="116">
        <v>10.0</v>
      </c>
      <c r="E185" s="117">
        <v>19.3</v>
      </c>
      <c r="F185" s="116">
        <v>16.6</v>
      </c>
      <c r="G185" s="117">
        <v>5.6</v>
      </c>
      <c r="H185" s="116">
        <v>13.1</v>
      </c>
      <c r="I185" s="117">
        <v>0.429</v>
      </c>
      <c r="J185" s="116">
        <v>3.0</v>
      </c>
      <c r="K185" s="117">
        <v>8.6</v>
      </c>
      <c r="L185" s="116">
        <v>0.348</v>
      </c>
      <c r="M185" s="117">
        <v>2.4</v>
      </c>
      <c r="N185" s="116">
        <v>3.0</v>
      </c>
      <c r="O185" s="117">
        <v>0.813</v>
      </c>
      <c r="P185" s="116">
        <v>1.5</v>
      </c>
      <c r="Q185" s="117">
        <v>4.3</v>
      </c>
      <c r="R185" s="116">
        <v>5.8</v>
      </c>
      <c r="S185" s="117">
        <v>1.7</v>
      </c>
      <c r="T185" s="116">
        <v>0.6</v>
      </c>
      <c r="U185" s="117">
        <v>0.7</v>
      </c>
      <c r="V185" s="116">
        <v>0.2</v>
      </c>
      <c r="W185" s="117">
        <v>2.2</v>
      </c>
      <c r="X185" s="103">
        <f t="shared" si="1"/>
        <v>0.4611111111</v>
      </c>
      <c r="Y185" s="103"/>
      <c r="Z185" s="103"/>
    </row>
    <row r="186">
      <c r="A186" s="113">
        <v>184.0</v>
      </c>
      <c r="B186" s="114" t="s">
        <v>457</v>
      </c>
      <c r="C186" s="115" t="s">
        <v>94</v>
      </c>
      <c r="D186" s="116">
        <v>10.0</v>
      </c>
      <c r="E186" s="117">
        <v>2.2</v>
      </c>
      <c r="F186" s="116">
        <v>16.6</v>
      </c>
      <c r="G186" s="117">
        <v>6.6</v>
      </c>
      <c r="H186" s="116">
        <v>18.3</v>
      </c>
      <c r="I186" s="117">
        <v>0.364</v>
      </c>
      <c r="J186" s="116">
        <v>3.3</v>
      </c>
      <c r="K186" s="117">
        <v>5.0</v>
      </c>
      <c r="L186" s="116">
        <v>0.667</v>
      </c>
      <c r="M186" s="117">
        <v>0.0</v>
      </c>
      <c r="N186" s="116">
        <v>0.0</v>
      </c>
      <c r="O186" s="117">
        <v>0.0</v>
      </c>
      <c r="P186" s="116">
        <v>1.7</v>
      </c>
      <c r="Q186" s="117">
        <v>10.0</v>
      </c>
      <c r="R186" s="116">
        <v>11.6</v>
      </c>
      <c r="S186" s="117">
        <v>6.6</v>
      </c>
      <c r="T186" s="116">
        <v>3.3</v>
      </c>
      <c r="U186" s="117">
        <v>1.7</v>
      </c>
      <c r="V186" s="116">
        <v>0.0</v>
      </c>
      <c r="W186" s="117">
        <v>5.0</v>
      </c>
      <c r="X186" s="103">
        <f t="shared" si="1"/>
        <v>0.4611111111</v>
      </c>
      <c r="Y186" s="103"/>
      <c r="Z186" s="103"/>
    </row>
    <row r="187">
      <c r="A187" s="113">
        <v>185.0</v>
      </c>
      <c r="B187" s="114" t="s">
        <v>376</v>
      </c>
      <c r="C187" s="115" t="s">
        <v>113</v>
      </c>
      <c r="D187" s="116">
        <v>8.0</v>
      </c>
      <c r="E187" s="117">
        <v>3.5</v>
      </c>
      <c r="F187" s="116">
        <v>16.6</v>
      </c>
      <c r="G187" s="117">
        <v>6.4</v>
      </c>
      <c r="H187" s="116">
        <v>11.5</v>
      </c>
      <c r="I187" s="117">
        <v>0.556</v>
      </c>
      <c r="J187" s="116">
        <v>1.3</v>
      </c>
      <c r="K187" s="117">
        <v>2.6</v>
      </c>
      <c r="L187" s="116">
        <v>0.5</v>
      </c>
      <c r="M187" s="117">
        <v>2.6</v>
      </c>
      <c r="N187" s="116">
        <v>2.6</v>
      </c>
      <c r="O187" s="117">
        <v>1.0</v>
      </c>
      <c r="P187" s="116">
        <v>3.8</v>
      </c>
      <c r="Q187" s="117">
        <v>2.6</v>
      </c>
      <c r="R187" s="116">
        <v>6.4</v>
      </c>
      <c r="S187" s="117">
        <v>0.0</v>
      </c>
      <c r="T187" s="116">
        <v>0.0</v>
      </c>
      <c r="U187" s="117">
        <v>0.0</v>
      </c>
      <c r="V187" s="116">
        <v>1.3</v>
      </c>
      <c r="W187" s="117">
        <v>2.6</v>
      </c>
      <c r="X187" s="103">
        <f t="shared" si="1"/>
        <v>0.4611111111</v>
      </c>
      <c r="Y187" s="103"/>
      <c r="Z187" s="103"/>
    </row>
    <row r="188">
      <c r="A188" s="113">
        <v>186.0</v>
      </c>
      <c r="B188" s="114" t="s">
        <v>444</v>
      </c>
      <c r="C188" s="115" t="s">
        <v>74</v>
      </c>
      <c r="D188" s="116">
        <v>10.0</v>
      </c>
      <c r="E188" s="117">
        <v>18.7</v>
      </c>
      <c r="F188" s="116">
        <v>16.6</v>
      </c>
      <c r="G188" s="117">
        <v>6.2</v>
      </c>
      <c r="H188" s="116">
        <v>15.8</v>
      </c>
      <c r="I188" s="117">
        <v>0.39</v>
      </c>
      <c r="J188" s="116">
        <v>3.9</v>
      </c>
      <c r="K188" s="117">
        <v>9.1</v>
      </c>
      <c r="L188" s="116">
        <v>0.426</v>
      </c>
      <c r="M188" s="117">
        <v>0.4</v>
      </c>
      <c r="N188" s="116">
        <v>0.4</v>
      </c>
      <c r="O188" s="117">
        <v>1.0</v>
      </c>
      <c r="P188" s="116">
        <v>1.2</v>
      </c>
      <c r="Q188" s="117">
        <v>3.1</v>
      </c>
      <c r="R188" s="116">
        <v>4.2</v>
      </c>
      <c r="S188" s="117">
        <v>5.6</v>
      </c>
      <c r="T188" s="116">
        <v>1.5</v>
      </c>
      <c r="U188" s="117">
        <v>0.8</v>
      </c>
      <c r="V188" s="116">
        <v>2.7</v>
      </c>
      <c r="W188" s="117">
        <v>4.0</v>
      </c>
      <c r="X188" s="103">
        <f t="shared" si="1"/>
        <v>0.4611111111</v>
      </c>
      <c r="Y188" s="103"/>
      <c r="Z188" s="103"/>
    </row>
    <row r="189">
      <c r="A189" s="113">
        <v>187.0</v>
      </c>
      <c r="B189" s="114" t="s">
        <v>514</v>
      </c>
      <c r="C189" s="115" t="s">
        <v>74</v>
      </c>
      <c r="D189" s="116">
        <v>10.0</v>
      </c>
      <c r="E189" s="117">
        <v>33.5</v>
      </c>
      <c r="F189" s="116">
        <v>16.6</v>
      </c>
      <c r="G189" s="117">
        <v>6.3</v>
      </c>
      <c r="H189" s="116">
        <v>14.6</v>
      </c>
      <c r="I189" s="117">
        <v>0.434</v>
      </c>
      <c r="J189" s="116">
        <v>1.8</v>
      </c>
      <c r="K189" s="117">
        <v>4.8</v>
      </c>
      <c r="L189" s="116">
        <v>0.378</v>
      </c>
      <c r="M189" s="117">
        <v>2.0</v>
      </c>
      <c r="N189" s="116">
        <v>2.7</v>
      </c>
      <c r="O189" s="117">
        <v>0.76</v>
      </c>
      <c r="P189" s="116">
        <v>0.9</v>
      </c>
      <c r="Q189" s="117">
        <v>7.0</v>
      </c>
      <c r="R189" s="116">
        <v>7.8</v>
      </c>
      <c r="S189" s="117">
        <v>2.7</v>
      </c>
      <c r="T189" s="116">
        <v>0.9</v>
      </c>
      <c r="U189" s="117">
        <v>1.1</v>
      </c>
      <c r="V189" s="116">
        <v>1.6</v>
      </c>
      <c r="W189" s="117">
        <v>1.7</v>
      </c>
      <c r="X189" s="103">
        <f t="shared" si="1"/>
        <v>0.4611111111</v>
      </c>
      <c r="Y189" s="103"/>
      <c r="Z189" s="103"/>
    </row>
    <row r="190">
      <c r="A190" s="113">
        <v>188.0</v>
      </c>
      <c r="B190" s="114" t="s">
        <v>426</v>
      </c>
      <c r="C190" s="115" t="s">
        <v>71</v>
      </c>
      <c r="D190" s="116">
        <v>10.0</v>
      </c>
      <c r="E190" s="117">
        <v>22.1</v>
      </c>
      <c r="F190" s="116">
        <v>16.5</v>
      </c>
      <c r="G190" s="117">
        <v>6.4</v>
      </c>
      <c r="H190" s="116">
        <v>13.1</v>
      </c>
      <c r="I190" s="117">
        <v>0.488</v>
      </c>
      <c r="J190" s="116">
        <v>2.8</v>
      </c>
      <c r="K190" s="117">
        <v>7.8</v>
      </c>
      <c r="L190" s="116">
        <v>0.354</v>
      </c>
      <c r="M190" s="117">
        <v>1.0</v>
      </c>
      <c r="N190" s="116">
        <v>1.0</v>
      </c>
      <c r="O190" s="117">
        <v>1.0</v>
      </c>
      <c r="P190" s="116">
        <v>0.7</v>
      </c>
      <c r="Q190" s="117">
        <v>4.6</v>
      </c>
      <c r="R190" s="116">
        <v>5.2</v>
      </c>
      <c r="S190" s="117">
        <v>3.1</v>
      </c>
      <c r="T190" s="116">
        <v>0.8</v>
      </c>
      <c r="U190" s="117">
        <v>0.3</v>
      </c>
      <c r="V190" s="116">
        <v>0.7</v>
      </c>
      <c r="W190" s="117">
        <v>2.8</v>
      </c>
      <c r="X190" s="103">
        <f t="shared" si="1"/>
        <v>0.4583333333</v>
      </c>
      <c r="Y190" s="103"/>
      <c r="Z190" s="103"/>
    </row>
    <row r="191">
      <c r="A191" s="113">
        <v>189.0</v>
      </c>
      <c r="B191" s="114" t="s">
        <v>518</v>
      </c>
      <c r="C191" s="115" t="s">
        <v>116</v>
      </c>
      <c r="D191" s="116">
        <v>10.0</v>
      </c>
      <c r="E191" s="117">
        <v>35.2</v>
      </c>
      <c r="F191" s="116">
        <v>16.5</v>
      </c>
      <c r="G191" s="117">
        <v>6.1</v>
      </c>
      <c r="H191" s="116">
        <v>12.4</v>
      </c>
      <c r="I191" s="117">
        <v>0.496</v>
      </c>
      <c r="J191" s="116">
        <v>0.1</v>
      </c>
      <c r="K191" s="117">
        <v>0.9</v>
      </c>
      <c r="L191" s="116">
        <v>0.111</v>
      </c>
      <c r="M191" s="117">
        <v>4.1</v>
      </c>
      <c r="N191" s="116">
        <v>5.9</v>
      </c>
      <c r="O191" s="117">
        <v>0.69</v>
      </c>
      <c r="P191" s="116">
        <v>3.7</v>
      </c>
      <c r="Q191" s="117">
        <v>10.8</v>
      </c>
      <c r="R191" s="116">
        <v>14.5</v>
      </c>
      <c r="S191" s="117">
        <v>8.2</v>
      </c>
      <c r="T191" s="116">
        <v>0.7</v>
      </c>
      <c r="U191" s="117">
        <v>0.8</v>
      </c>
      <c r="V191" s="116">
        <v>3.7</v>
      </c>
      <c r="W191" s="117">
        <v>3.0</v>
      </c>
      <c r="X191" s="103">
        <f t="shared" si="1"/>
        <v>0.4583333333</v>
      </c>
      <c r="Y191" s="103"/>
      <c r="Z191" s="103"/>
    </row>
    <row r="192">
      <c r="A192" s="113">
        <v>190.0</v>
      </c>
      <c r="B192" s="114" t="s">
        <v>556</v>
      </c>
      <c r="C192" s="115" t="s">
        <v>73</v>
      </c>
      <c r="D192" s="116">
        <v>10.0</v>
      </c>
      <c r="E192" s="117">
        <v>28.4</v>
      </c>
      <c r="F192" s="116">
        <v>16.5</v>
      </c>
      <c r="G192" s="117">
        <v>5.8</v>
      </c>
      <c r="H192" s="116">
        <v>11.9</v>
      </c>
      <c r="I192" s="117">
        <v>0.489</v>
      </c>
      <c r="J192" s="116">
        <v>2.3</v>
      </c>
      <c r="K192" s="117">
        <v>5.9</v>
      </c>
      <c r="L192" s="116">
        <v>0.383</v>
      </c>
      <c r="M192" s="117">
        <v>2.5</v>
      </c>
      <c r="N192" s="116">
        <v>3.3</v>
      </c>
      <c r="O192" s="117">
        <v>0.769</v>
      </c>
      <c r="P192" s="116">
        <v>0.5</v>
      </c>
      <c r="Q192" s="117">
        <v>2.3</v>
      </c>
      <c r="R192" s="116">
        <v>2.8</v>
      </c>
      <c r="S192" s="117">
        <v>4.9</v>
      </c>
      <c r="T192" s="116">
        <v>2.0</v>
      </c>
      <c r="U192" s="117">
        <v>1.1</v>
      </c>
      <c r="V192" s="116">
        <v>1.6</v>
      </c>
      <c r="W192" s="117">
        <v>2.5</v>
      </c>
      <c r="X192" s="103">
        <f t="shared" si="1"/>
        <v>0.4583333333</v>
      </c>
      <c r="Y192" s="103"/>
      <c r="Z192" s="103"/>
    </row>
    <row r="193">
      <c r="A193" s="113">
        <v>191.0</v>
      </c>
      <c r="B193" s="114" t="s">
        <v>313</v>
      </c>
      <c r="C193" s="115" t="s">
        <v>112</v>
      </c>
      <c r="D193" s="116">
        <v>10.0</v>
      </c>
      <c r="E193" s="117">
        <v>16.3</v>
      </c>
      <c r="F193" s="116">
        <v>16.4</v>
      </c>
      <c r="G193" s="117">
        <v>5.5</v>
      </c>
      <c r="H193" s="116">
        <v>16.1</v>
      </c>
      <c r="I193" s="117">
        <v>0.342</v>
      </c>
      <c r="J193" s="116">
        <v>2.7</v>
      </c>
      <c r="K193" s="117">
        <v>7.7</v>
      </c>
      <c r="L193" s="116">
        <v>0.343</v>
      </c>
      <c r="M193" s="117">
        <v>2.7</v>
      </c>
      <c r="N193" s="116">
        <v>3.5</v>
      </c>
      <c r="O193" s="117">
        <v>0.75</v>
      </c>
      <c r="P193" s="116">
        <v>0.0</v>
      </c>
      <c r="Q193" s="117">
        <v>2.9</v>
      </c>
      <c r="R193" s="116">
        <v>2.9</v>
      </c>
      <c r="S193" s="117">
        <v>4.6</v>
      </c>
      <c r="T193" s="116">
        <v>1.8</v>
      </c>
      <c r="U193" s="117">
        <v>0.7</v>
      </c>
      <c r="V193" s="116">
        <v>0.9</v>
      </c>
      <c r="W193" s="117">
        <v>2.4</v>
      </c>
      <c r="X193" s="103">
        <f t="shared" si="1"/>
        <v>0.4555555556</v>
      </c>
      <c r="Y193" s="103"/>
      <c r="Z193" s="103"/>
    </row>
    <row r="194">
      <c r="A194" s="113">
        <v>192.0</v>
      </c>
      <c r="B194" s="114" t="s">
        <v>215</v>
      </c>
      <c r="C194" s="115" t="s">
        <v>85</v>
      </c>
      <c r="D194" s="116">
        <v>10.0</v>
      </c>
      <c r="E194" s="117">
        <v>33.8</v>
      </c>
      <c r="F194" s="116">
        <v>16.3</v>
      </c>
      <c r="G194" s="117">
        <v>6.5</v>
      </c>
      <c r="H194" s="116">
        <v>15.7</v>
      </c>
      <c r="I194" s="117">
        <v>0.415</v>
      </c>
      <c r="J194" s="116">
        <v>1.9</v>
      </c>
      <c r="K194" s="117">
        <v>6.0</v>
      </c>
      <c r="L194" s="116">
        <v>0.321</v>
      </c>
      <c r="M194" s="117">
        <v>1.4</v>
      </c>
      <c r="N194" s="116">
        <v>1.6</v>
      </c>
      <c r="O194" s="117">
        <v>0.867</v>
      </c>
      <c r="P194" s="116">
        <v>0.6</v>
      </c>
      <c r="Q194" s="117">
        <v>2.6</v>
      </c>
      <c r="R194" s="116">
        <v>3.2</v>
      </c>
      <c r="S194" s="117">
        <v>7.9</v>
      </c>
      <c r="T194" s="116">
        <v>1.7</v>
      </c>
      <c r="U194" s="117">
        <v>0.1</v>
      </c>
      <c r="V194" s="116">
        <v>3.0</v>
      </c>
      <c r="W194" s="117">
        <v>1.7</v>
      </c>
      <c r="X194" s="103">
        <f t="shared" si="1"/>
        <v>0.4527777778</v>
      </c>
      <c r="Y194" s="103"/>
      <c r="Z194" s="103"/>
    </row>
    <row r="195">
      <c r="A195" s="113">
        <v>193.0</v>
      </c>
      <c r="B195" s="114" t="s">
        <v>207</v>
      </c>
      <c r="C195" s="115" t="s">
        <v>94</v>
      </c>
      <c r="D195" s="116">
        <v>10.0</v>
      </c>
      <c r="E195" s="117">
        <v>28.5</v>
      </c>
      <c r="F195" s="116">
        <v>16.3</v>
      </c>
      <c r="G195" s="117">
        <v>5.4</v>
      </c>
      <c r="H195" s="116">
        <v>11.9</v>
      </c>
      <c r="I195" s="117">
        <v>0.457</v>
      </c>
      <c r="J195" s="116">
        <v>2.9</v>
      </c>
      <c r="K195" s="117">
        <v>6.8</v>
      </c>
      <c r="L195" s="116">
        <v>0.426</v>
      </c>
      <c r="M195" s="117">
        <v>2.5</v>
      </c>
      <c r="N195" s="116">
        <v>2.8</v>
      </c>
      <c r="O195" s="117">
        <v>0.909</v>
      </c>
      <c r="P195" s="116">
        <v>0.4</v>
      </c>
      <c r="Q195" s="117">
        <v>2.1</v>
      </c>
      <c r="R195" s="116">
        <v>2.5</v>
      </c>
      <c r="S195" s="117">
        <v>7.2</v>
      </c>
      <c r="T195" s="116">
        <v>2.4</v>
      </c>
      <c r="U195" s="117">
        <v>0.4</v>
      </c>
      <c r="V195" s="116">
        <v>2.7</v>
      </c>
      <c r="W195" s="117">
        <v>2.9</v>
      </c>
      <c r="X195" s="103">
        <f t="shared" si="1"/>
        <v>0.4527777778</v>
      </c>
      <c r="Y195" s="103"/>
      <c r="Z195" s="103"/>
    </row>
    <row r="196">
      <c r="A196" s="113">
        <v>194.0</v>
      </c>
      <c r="B196" s="114" t="s">
        <v>456</v>
      </c>
      <c r="C196" s="115" t="s">
        <v>94</v>
      </c>
      <c r="D196" s="116">
        <v>10.0</v>
      </c>
      <c r="E196" s="117">
        <v>3.3</v>
      </c>
      <c r="F196" s="116">
        <v>16.3</v>
      </c>
      <c r="G196" s="117">
        <v>7.6</v>
      </c>
      <c r="H196" s="116">
        <v>11.9</v>
      </c>
      <c r="I196" s="117">
        <v>0.636</v>
      </c>
      <c r="J196" s="116">
        <v>1.1</v>
      </c>
      <c r="K196" s="117">
        <v>3.3</v>
      </c>
      <c r="L196" s="116">
        <v>0.333</v>
      </c>
      <c r="M196" s="117">
        <v>0.0</v>
      </c>
      <c r="N196" s="116">
        <v>0.0</v>
      </c>
      <c r="O196" s="117">
        <v>0.0</v>
      </c>
      <c r="P196" s="116">
        <v>3.3</v>
      </c>
      <c r="Q196" s="117">
        <v>5.4</v>
      </c>
      <c r="R196" s="116">
        <v>8.7</v>
      </c>
      <c r="S196" s="117">
        <v>6.5</v>
      </c>
      <c r="T196" s="116">
        <v>2.2</v>
      </c>
      <c r="U196" s="117">
        <v>1.1</v>
      </c>
      <c r="V196" s="116">
        <v>1.1</v>
      </c>
      <c r="W196" s="117">
        <v>3.3</v>
      </c>
      <c r="X196" s="103">
        <f t="shared" si="1"/>
        <v>0.4527777778</v>
      </c>
      <c r="Y196" s="103"/>
      <c r="Z196" s="103"/>
    </row>
    <row r="197">
      <c r="A197" s="113">
        <v>195.0</v>
      </c>
      <c r="B197" s="114" t="s">
        <v>635</v>
      </c>
      <c r="C197" s="115" t="s">
        <v>113</v>
      </c>
      <c r="D197" s="116">
        <v>10.0</v>
      </c>
      <c r="E197" s="117">
        <v>28.1</v>
      </c>
      <c r="F197" s="116">
        <v>16.3</v>
      </c>
      <c r="G197" s="117">
        <v>6.7</v>
      </c>
      <c r="H197" s="116">
        <v>11.0</v>
      </c>
      <c r="I197" s="117">
        <v>0.605</v>
      </c>
      <c r="J197" s="116">
        <v>0.0</v>
      </c>
      <c r="K197" s="117">
        <v>0.0</v>
      </c>
      <c r="L197" s="116">
        <v>0.0</v>
      </c>
      <c r="M197" s="117">
        <v>2.9</v>
      </c>
      <c r="N197" s="116">
        <v>3.5</v>
      </c>
      <c r="O197" s="117">
        <v>0.852</v>
      </c>
      <c r="P197" s="116">
        <v>3.3</v>
      </c>
      <c r="Q197" s="117">
        <v>9.6</v>
      </c>
      <c r="R197" s="116">
        <v>12.9</v>
      </c>
      <c r="S197" s="117">
        <v>1.8</v>
      </c>
      <c r="T197" s="116">
        <v>0.6</v>
      </c>
      <c r="U197" s="117">
        <v>1.8</v>
      </c>
      <c r="V197" s="116">
        <v>1.2</v>
      </c>
      <c r="W197" s="117">
        <v>3.6</v>
      </c>
      <c r="X197" s="103">
        <f t="shared" si="1"/>
        <v>0.4527777778</v>
      </c>
      <c r="Y197" s="103"/>
      <c r="Z197" s="103"/>
    </row>
    <row r="198">
      <c r="A198" s="113">
        <v>196.0</v>
      </c>
      <c r="B198" s="114" t="s">
        <v>422</v>
      </c>
      <c r="C198" s="115" t="s">
        <v>71</v>
      </c>
      <c r="D198" s="116">
        <v>10.0</v>
      </c>
      <c r="E198" s="117">
        <v>22.6</v>
      </c>
      <c r="F198" s="116">
        <v>16.2</v>
      </c>
      <c r="G198" s="117">
        <v>5.7</v>
      </c>
      <c r="H198" s="116">
        <v>12.4</v>
      </c>
      <c r="I198" s="117">
        <v>0.462</v>
      </c>
      <c r="J198" s="116">
        <v>3.0</v>
      </c>
      <c r="K198" s="117">
        <v>8.1</v>
      </c>
      <c r="L198" s="116">
        <v>0.373</v>
      </c>
      <c r="M198" s="117">
        <v>1.8</v>
      </c>
      <c r="N198" s="116">
        <v>1.9</v>
      </c>
      <c r="O198" s="117">
        <v>0.917</v>
      </c>
      <c r="P198" s="116">
        <v>0.6</v>
      </c>
      <c r="Q198" s="117">
        <v>5.6</v>
      </c>
      <c r="R198" s="116">
        <v>6.2</v>
      </c>
      <c r="S198" s="117">
        <v>3.5</v>
      </c>
      <c r="T198" s="116">
        <v>1.1</v>
      </c>
      <c r="U198" s="117">
        <v>0.5</v>
      </c>
      <c r="V198" s="116">
        <v>1.3</v>
      </c>
      <c r="W198" s="117">
        <v>2.4</v>
      </c>
      <c r="X198" s="103">
        <f t="shared" si="1"/>
        <v>0.45</v>
      </c>
      <c r="Y198" s="103"/>
      <c r="Z198" s="103"/>
    </row>
    <row r="199">
      <c r="A199" s="113">
        <v>197.0</v>
      </c>
      <c r="B199" s="114" t="s">
        <v>496</v>
      </c>
      <c r="C199" s="115" t="s">
        <v>110</v>
      </c>
      <c r="D199" s="116">
        <v>10.0</v>
      </c>
      <c r="E199" s="117">
        <v>19.1</v>
      </c>
      <c r="F199" s="116">
        <v>16.2</v>
      </c>
      <c r="G199" s="117">
        <v>6.6</v>
      </c>
      <c r="H199" s="116">
        <v>15.7</v>
      </c>
      <c r="I199" s="117">
        <v>0.422</v>
      </c>
      <c r="J199" s="116">
        <v>1.9</v>
      </c>
      <c r="K199" s="117">
        <v>7.7</v>
      </c>
      <c r="L199" s="116">
        <v>0.244</v>
      </c>
      <c r="M199" s="117">
        <v>1.1</v>
      </c>
      <c r="N199" s="116">
        <v>1.1</v>
      </c>
      <c r="O199" s="117">
        <v>1.0</v>
      </c>
      <c r="P199" s="116">
        <v>1.3</v>
      </c>
      <c r="Q199" s="117">
        <v>5.7</v>
      </c>
      <c r="R199" s="116">
        <v>7.0</v>
      </c>
      <c r="S199" s="117">
        <v>2.5</v>
      </c>
      <c r="T199" s="116">
        <v>0.9</v>
      </c>
      <c r="U199" s="117">
        <v>0.9</v>
      </c>
      <c r="V199" s="116">
        <v>1.5</v>
      </c>
      <c r="W199" s="117">
        <v>4.1</v>
      </c>
      <c r="X199" s="103">
        <f t="shared" si="1"/>
        <v>0.45</v>
      </c>
      <c r="Y199" s="103"/>
      <c r="Z199" s="103"/>
    </row>
    <row r="200">
      <c r="A200" s="113">
        <v>198.0</v>
      </c>
      <c r="B200" s="114" t="s">
        <v>597</v>
      </c>
      <c r="C200" s="115" t="s">
        <v>70</v>
      </c>
      <c r="D200" s="116">
        <v>10.0</v>
      </c>
      <c r="E200" s="117">
        <v>30.9</v>
      </c>
      <c r="F200" s="116">
        <v>16.2</v>
      </c>
      <c r="G200" s="117">
        <v>6.1</v>
      </c>
      <c r="H200" s="116">
        <v>14.0</v>
      </c>
      <c r="I200" s="117">
        <v>0.433</v>
      </c>
      <c r="J200" s="116">
        <v>2.3</v>
      </c>
      <c r="K200" s="117">
        <v>6.4</v>
      </c>
      <c r="L200" s="116">
        <v>0.364</v>
      </c>
      <c r="M200" s="117">
        <v>1.7</v>
      </c>
      <c r="N200" s="116">
        <v>2.2</v>
      </c>
      <c r="O200" s="117">
        <v>0.789</v>
      </c>
      <c r="P200" s="116">
        <v>0.3</v>
      </c>
      <c r="Q200" s="117">
        <v>3.3</v>
      </c>
      <c r="R200" s="116">
        <v>3.6</v>
      </c>
      <c r="S200" s="117">
        <v>1.2</v>
      </c>
      <c r="T200" s="116">
        <v>0.8</v>
      </c>
      <c r="U200" s="117">
        <v>0.1</v>
      </c>
      <c r="V200" s="116">
        <v>1.6</v>
      </c>
      <c r="W200" s="117">
        <v>1.9</v>
      </c>
      <c r="X200" s="103">
        <f t="shared" si="1"/>
        <v>0.45</v>
      </c>
      <c r="Y200" s="103"/>
      <c r="Z200" s="103"/>
    </row>
    <row r="201">
      <c r="A201" s="113">
        <v>199.0</v>
      </c>
      <c r="B201" s="114" t="s">
        <v>587</v>
      </c>
      <c r="C201" s="115" t="s">
        <v>76</v>
      </c>
      <c r="D201" s="116">
        <v>10.0</v>
      </c>
      <c r="E201" s="117">
        <v>32.1</v>
      </c>
      <c r="F201" s="116">
        <v>16.2</v>
      </c>
      <c r="G201" s="117">
        <v>6.6</v>
      </c>
      <c r="H201" s="116">
        <v>14.4</v>
      </c>
      <c r="I201" s="117">
        <v>0.461</v>
      </c>
      <c r="J201" s="116">
        <v>1.2</v>
      </c>
      <c r="K201" s="117">
        <v>4.0</v>
      </c>
      <c r="L201" s="116">
        <v>0.306</v>
      </c>
      <c r="M201" s="117">
        <v>1.7</v>
      </c>
      <c r="N201" s="116">
        <v>2.5</v>
      </c>
      <c r="O201" s="117">
        <v>0.682</v>
      </c>
      <c r="P201" s="116">
        <v>2.5</v>
      </c>
      <c r="Q201" s="117">
        <v>9.1</v>
      </c>
      <c r="R201" s="116">
        <v>11.6</v>
      </c>
      <c r="S201" s="117">
        <v>4.2</v>
      </c>
      <c r="T201" s="116">
        <v>0.7</v>
      </c>
      <c r="U201" s="117">
        <v>1.1</v>
      </c>
      <c r="V201" s="116">
        <v>1.8</v>
      </c>
      <c r="W201" s="117">
        <v>2.4</v>
      </c>
      <c r="X201" s="103">
        <f t="shared" si="1"/>
        <v>0.45</v>
      </c>
      <c r="Y201" s="103"/>
      <c r="Z201" s="103"/>
    </row>
    <row r="202">
      <c r="A202" s="113">
        <v>200.0</v>
      </c>
      <c r="B202" s="114" t="s">
        <v>236</v>
      </c>
      <c r="C202" s="115" t="s">
        <v>80</v>
      </c>
      <c r="D202" s="116">
        <v>10.0</v>
      </c>
      <c r="E202" s="117">
        <v>18.0</v>
      </c>
      <c r="F202" s="116">
        <v>16.2</v>
      </c>
      <c r="G202" s="117">
        <v>5.8</v>
      </c>
      <c r="H202" s="116">
        <v>13.4</v>
      </c>
      <c r="I202" s="117">
        <v>0.433</v>
      </c>
      <c r="J202" s="116">
        <v>1.8</v>
      </c>
      <c r="K202" s="117">
        <v>6.2</v>
      </c>
      <c r="L202" s="116">
        <v>0.29</v>
      </c>
      <c r="M202" s="117">
        <v>2.8</v>
      </c>
      <c r="N202" s="116">
        <v>3.0</v>
      </c>
      <c r="O202" s="117">
        <v>0.933</v>
      </c>
      <c r="P202" s="116">
        <v>0.8</v>
      </c>
      <c r="Q202" s="117">
        <v>3.0</v>
      </c>
      <c r="R202" s="116">
        <v>3.8</v>
      </c>
      <c r="S202" s="117">
        <v>3.4</v>
      </c>
      <c r="T202" s="116">
        <v>1.0</v>
      </c>
      <c r="U202" s="117">
        <v>0.6</v>
      </c>
      <c r="V202" s="116">
        <v>1.4</v>
      </c>
      <c r="W202" s="117">
        <v>1.4</v>
      </c>
      <c r="X202" s="103">
        <f t="shared" si="1"/>
        <v>0.45</v>
      </c>
      <c r="Y202" s="103"/>
      <c r="Z202" s="103"/>
    </row>
    <row r="203">
      <c r="A203" s="108" t="s">
        <v>1818</v>
      </c>
      <c r="B203" s="109" t="s">
        <v>0</v>
      </c>
      <c r="C203" s="108" t="s">
        <v>2</v>
      </c>
      <c r="D203" s="109" t="s">
        <v>1353</v>
      </c>
      <c r="E203" s="108" t="s">
        <v>94</v>
      </c>
      <c r="F203" s="110" t="s">
        <v>1354</v>
      </c>
      <c r="G203" s="108" t="s">
        <v>1355</v>
      </c>
      <c r="H203" s="109" t="s">
        <v>1356</v>
      </c>
      <c r="I203" s="108" t="s">
        <v>1813</v>
      </c>
      <c r="J203" s="111">
        <v>0.625</v>
      </c>
      <c r="K203" s="108" t="s">
        <v>1359</v>
      </c>
      <c r="L203" s="109" t="s">
        <v>1819</v>
      </c>
      <c r="M203" s="108" t="s">
        <v>1361</v>
      </c>
      <c r="N203" s="109" t="s">
        <v>1362</v>
      </c>
      <c r="O203" s="108" t="s">
        <v>1820</v>
      </c>
      <c r="P203" s="109" t="s">
        <v>1821</v>
      </c>
      <c r="Q203" s="108" t="s">
        <v>1822</v>
      </c>
      <c r="R203" s="109" t="s">
        <v>1366</v>
      </c>
      <c r="S203" s="108" t="s">
        <v>1367</v>
      </c>
      <c r="T203" s="109" t="s">
        <v>1368</v>
      </c>
      <c r="U203" s="108" t="s">
        <v>1369</v>
      </c>
      <c r="V203" s="109" t="s">
        <v>1370</v>
      </c>
      <c r="W203" s="108" t="s">
        <v>79</v>
      </c>
      <c r="X203" s="103" t="str">
        <f t="shared" si="1"/>
        <v>#VALUE!</v>
      </c>
      <c r="Y203" s="103"/>
      <c r="Z203" s="103"/>
    </row>
    <row r="204">
      <c r="A204" s="113">
        <v>201.0</v>
      </c>
      <c r="B204" s="114" t="s">
        <v>224</v>
      </c>
      <c r="C204" s="115" t="s">
        <v>113</v>
      </c>
      <c r="D204" s="116">
        <v>10.0</v>
      </c>
      <c r="E204" s="117">
        <v>6.0</v>
      </c>
      <c r="F204" s="116">
        <v>16.1</v>
      </c>
      <c r="G204" s="117">
        <v>5.4</v>
      </c>
      <c r="H204" s="116">
        <v>9.6</v>
      </c>
      <c r="I204" s="117">
        <v>0.563</v>
      </c>
      <c r="J204" s="116">
        <v>0.0</v>
      </c>
      <c r="K204" s="117">
        <v>0.0</v>
      </c>
      <c r="L204" s="116">
        <v>0.0</v>
      </c>
      <c r="M204" s="117">
        <v>5.4</v>
      </c>
      <c r="N204" s="116">
        <v>8.4</v>
      </c>
      <c r="O204" s="117">
        <v>0.643</v>
      </c>
      <c r="P204" s="116">
        <v>8.4</v>
      </c>
      <c r="Q204" s="117">
        <v>5.4</v>
      </c>
      <c r="R204" s="116">
        <v>13.8</v>
      </c>
      <c r="S204" s="117">
        <v>2.4</v>
      </c>
      <c r="T204" s="116">
        <v>1.8</v>
      </c>
      <c r="U204" s="117">
        <v>0.6</v>
      </c>
      <c r="V204" s="116">
        <v>1.2</v>
      </c>
      <c r="W204" s="117">
        <v>2.4</v>
      </c>
      <c r="X204" s="103">
        <f t="shared" si="1"/>
        <v>0.4472222222</v>
      </c>
      <c r="Y204" s="103"/>
      <c r="Z204" s="103"/>
    </row>
    <row r="205">
      <c r="A205" s="113">
        <v>202.0</v>
      </c>
      <c r="B205" s="114" t="s">
        <v>189</v>
      </c>
      <c r="C205" s="115" t="s">
        <v>93</v>
      </c>
      <c r="D205" s="116">
        <v>10.0</v>
      </c>
      <c r="E205" s="117">
        <v>27.9</v>
      </c>
      <c r="F205" s="116">
        <v>16.1</v>
      </c>
      <c r="G205" s="117">
        <v>6.6</v>
      </c>
      <c r="H205" s="116">
        <v>10.8</v>
      </c>
      <c r="I205" s="117">
        <v>0.607</v>
      </c>
      <c r="J205" s="116">
        <v>0.0</v>
      </c>
      <c r="K205" s="117">
        <v>0.1</v>
      </c>
      <c r="L205" s="116">
        <v>0.0</v>
      </c>
      <c r="M205" s="117">
        <v>3.0</v>
      </c>
      <c r="N205" s="116">
        <v>5.2</v>
      </c>
      <c r="O205" s="117">
        <v>0.575</v>
      </c>
      <c r="P205" s="116">
        <v>5.5</v>
      </c>
      <c r="Q205" s="117">
        <v>9.3</v>
      </c>
      <c r="R205" s="116">
        <v>14.8</v>
      </c>
      <c r="S205" s="117">
        <v>2.5</v>
      </c>
      <c r="T205" s="116">
        <v>1.0</v>
      </c>
      <c r="U205" s="117">
        <v>2.2</v>
      </c>
      <c r="V205" s="116">
        <v>1.9</v>
      </c>
      <c r="W205" s="117">
        <v>2.3</v>
      </c>
      <c r="X205" s="103">
        <f t="shared" si="1"/>
        <v>0.4472222222</v>
      </c>
      <c r="Y205" s="103"/>
      <c r="Z205" s="103"/>
    </row>
    <row r="206">
      <c r="A206" s="113">
        <v>203.0</v>
      </c>
      <c r="B206" s="114" t="s">
        <v>409</v>
      </c>
      <c r="C206" s="115" t="s">
        <v>115</v>
      </c>
      <c r="D206" s="116">
        <v>10.0</v>
      </c>
      <c r="E206" s="117">
        <v>3.8</v>
      </c>
      <c r="F206" s="116">
        <v>16.1</v>
      </c>
      <c r="G206" s="117">
        <v>7.6</v>
      </c>
      <c r="H206" s="116">
        <v>17.0</v>
      </c>
      <c r="I206" s="117">
        <v>0.444</v>
      </c>
      <c r="J206" s="116">
        <v>0.0</v>
      </c>
      <c r="K206" s="117">
        <v>4.7</v>
      </c>
      <c r="L206" s="116">
        <v>0.0</v>
      </c>
      <c r="M206" s="117">
        <v>0.9</v>
      </c>
      <c r="N206" s="116">
        <v>0.9</v>
      </c>
      <c r="O206" s="117">
        <v>1.0</v>
      </c>
      <c r="P206" s="116">
        <v>1.9</v>
      </c>
      <c r="Q206" s="117">
        <v>5.7</v>
      </c>
      <c r="R206" s="116">
        <v>7.6</v>
      </c>
      <c r="S206" s="117">
        <v>2.8</v>
      </c>
      <c r="T206" s="116">
        <v>1.9</v>
      </c>
      <c r="U206" s="117">
        <v>0.0</v>
      </c>
      <c r="V206" s="116">
        <v>1.9</v>
      </c>
      <c r="W206" s="117">
        <v>1.9</v>
      </c>
      <c r="X206" s="103">
        <f t="shared" si="1"/>
        <v>0.4472222222</v>
      </c>
      <c r="Y206" s="103"/>
      <c r="Z206" s="103"/>
    </row>
    <row r="207">
      <c r="A207" s="113">
        <v>204.0</v>
      </c>
      <c r="B207" s="114" t="s">
        <v>181</v>
      </c>
      <c r="C207" s="115" t="s">
        <v>88</v>
      </c>
      <c r="D207" s="116">
        <v>10.0</v>
      </c>
      <c r="E207" s="117">
        <v>11.7</v>
      </c>
      <c r="F207" s="116">
        <v>16.1</v>
      </c>
      <c r="G207" s="117">
        <v>5.3</v>
      </c>
      <c r="H207" s="116">
        <v>17.9</v>
      </c>
      <c r="I207" s="117">
        <v>0.293</v>
      </c>
      <c r="J207" s="116">
        <v>2.8</v>
      </c>
      <c r="K207" s="117">
        <v>9.3</v>
      </c>
      <c r="L207" s="116">
        <v>0.3</v>
      </c>
      <c r="M207" s="117">
        <v>2.8</v>
      </c>
      <c r="N207" s="116">
        <v>3.7</v>
      </c>
      <c r="O207" s="117">
        <v>0.75</v>
      </c>
      <c r="P207" s="116">
        <v>0.9</v>
      </c>
      <c r="Q207" s="117">
        <v>5.3</v>
      </c>
      <c r="R207" s="116">
        <v>6.2</v>
      </c>
      <c r="S207" s="117">
        <v>2.2</v>
      </c>
      <c r="T207" s="116">
        <v>1.2</v>
      </c>
      <c r="U207" s="117">
        <v>0.0</v>
      </c>
      <c r="V207" s="116">
        <v>1.5</v>
      </c>
      <c r="W207" s="117">
        <v>1.2</v>
      </c>
      <c r="X207" s="103">
        <f t="shared" si="1"/>
        <v>0.4472222222</v>
      </c>
      <c r="Y207" s="103"/>
      <c r="Z207" s="103"/>
    </row>
    <row r="208">
      <c r="A208" s="113">
        <v>205.0</v>
      </c>
      <c r="B208" s="114" t="s">
        <v>591</v>
      </c>
      <c r="C208" s="115" t="s">
        <v>100</v>
      </c>
      <c r="D208" s="116">
        <v>10.0</v>
      </c>
      <c r="E208" s="117">
        <v>13.0</v>
      </c>
      <c r="F208" s="116">
        <v>16.0</v>
      </c>
      <c r="G208" s="117">
        <v>6.4</v>
      </c>
      <c r="H208" s="116">
        <v>11.9</v>
      </c>
      <c r="I208" s="117">
        <v>0.535</v>
      </c>
      <c r="J208" s="116">
        <v>1.1</v>
      </c>
      <c r="K208" s="117">
        <v>3.6</v>
      </c>
      <c r="L208" s="116">
        <v>0.308</v>
      </c>
      <c r="M208" s="117">
        <v>2.2</v>
      </c>
      <c r="N208" s="116">
        <v>2.5</v>
      </c>
      <c r="O208" s="117">
        <v>0.889</v>
      </c>
      <c r="P208" s="116">
        <v>5.0</v>
      </c>
      <c r="Q208" s="117">
        <v>7.2</v>
      </c>
      <c r="R208" s="116">
        <v>12.2</v>
      </c>
      <c r="S208" s="117">
        <v>3.3</v>
      </c>
      <c r="T208" s="116">
        <v>0.3</v>
      </c>
      <c r="U208" s="117">
        <v>0.6</v>
      </c>
      <c r="V208" s="116">
        <v>0.8</v>
      </c>
      <c r="W208" s="117">
        <v>2.5</v>
      </c>
      <c r="X208" s="103">
        <f t="shared" si="1"/>
        <v>0.4444444444</v>
      </c>
      <c r="Y208" s="103"/>
      <c r="Z208" s="103"/>
    </row>
    <row r="209">
      <c r="A209" s="113">
        <v>206.0</v>
      </c>
      <c r="B209" s="114" t="s">
        <v>154</v>
      </c>
      <c r="C209" s="115" t="s">
        <v>115</v>
      </c>
      <c r="D209" s="116">
        <v>10.0</v>
      </c>
      <c r="E209" s="117">
        <v>12.4</v>
      </c>
      <c r="F209" s="116">
        <v>16.0</v>
      </c>
      <c r="G209" s="117">
        <v>5.5</v>
      </c>
      <c r="H209" s="116">
        <v>8.7</v>
      </c>
      <c r="I209" s="117">
        <v>0.633</v>
      </c>
      <c r="J209" s="116">
        <v>2.9</v>
      </c>
      <c r="K209" s="117">
        <v>4.4</v>
      </c>
      <c r="L209" s="116">
        <v>0.667</v>
      </c>
      <c r="M209" s="117">
        <v>2.0</v>
      </c>
      <c r="N209" s="116">
        <v>2.3</v>
      </c>
      <c r="O209" s="117">
        <v>0.875</v>
      </c>
      <c r="P209" s="116">
        <v>0.9</v>
      </c>
      <c r="Q209" s="117">
        <v>8.1</v>
      </c>
      <c r="R209" s="116">
        <v>9.0</v>
      </c>
      <c r="S209" s="117">
        <v>1.7</v>
      </c>
      <c r="T209" s="116">
        <v>0.9</v>
      </c>
      <c r="U209" s="117">
        <v>2.0</v>
      </c>
      <c r="V209" s="116">
        <v>1.5</v>
      </c>
      <c r="W209" s="117">
        <v>2.6</v>
      </c>
      <c r="X209" s="103">
        <f t="shared" si="1"/>
        <v>0.4444444444</v>
      </c>
      <c r="Y209" s="103"/>
      <c r="Z209" s="103"/>
    </row>
    <row r="210">
      <c r="A210" s="113">
        <v>207.0</v>
      </c>
      <c r="B210" s="114" t="s">
        <v>629</v>
      </c>
      <c r="C210" s="115" t="s">
        <v>90</v>
      </c>
      <c r="D210" s="116">
        <v>10.0</v>
      </c>
      <c r="E210" s="117">
        <v>13.3</v>
      </c>
      <c r="F210" s="116">
        <v>16.0</v>
      </c>
      <c r="G210" s="117">
        <v>6.0</v>
      </c>
      <c r="H210" s="116">
        <v>13.8</v>
      </c>
      <c r="I210" s="117">
        <v>0.431</v>
      </c>
      <c r="J210" s="116">
        <v>1.1</v>
      </c>
      <c r="K210" s="117">
        <v>5.1</v>
      </c>
      <c r="L210" s="116">
        <v>0.211</v>
      </c>
      <c r="M210" s="117">
        <v>3.0</v>
      </c>
      <c r="N210" s="116">
        <v>3.8</v>
      </c>
      <c r="O210" s="117">
        <v>0.786</v>
      </c>
      <c r="P210" s="116">
        <v>1.6</v>
      </c>
      <c r="Q210" s="117">
        <v>7.6</v>
      </c>
      <c r="R210" s="116">
        <v>9.2</v>
      </c>
      <c r="S210" s="117">
        <v>1.6</v>
      </c>
      <c r="T210" s="116">
        <v>1.4</v>
      </c>
      <c r="U210" s="117">
        <v>0.5</v>
      </c>
      <c r="V210" s="116">
        <v>1.4</v>
      </c>
      <c r="W210" s="117">
        <v>3.2</v>
      </c>
      <c r="X210" s="103">
        <f t="shared" si="1"/>
        <v>0.4444444444</v>
      </c>
      <c r="Y210" s="103"/>
      <c r="Z210" s="103"/>
    </row>
    <row r="211">
      <c r="A211" s="113">
        <v>208.0</v>
      </c>
      <c r="B211" s="114" t="s">
        <v>265</v>
      </c>
      <c r="C211" s="115" t="s">
        <v>99</v>
      </c>
      <c r="D211" s="116">
        <v>10.0</v>
      </c>
      <c r="E211" s="117">
        <v>12.9</v>
      </c>
      <c r="F211" s="116">
        <v>15.9</v>
      </c>
      <c r="G211" s="117">
        <v>5.9</v>
      </c>
      <c r="H211" s="116">
        <v>12.6</v>
      </c>
      <c r="I211" s="117">
        <v>0.467</v>
      </c>
      <c r="J211" s="116">
        <v>3.1</v>
      </c>
      <c r="K211" s="117">
        <v>7.0</v>
      </c>
      <c r="L211" s="116">
        <v>0.44</v>
      </c>
      <c r="M211" s="117">
        <v>1.1</v>
      </c>
      <c r="N211" s="116">
        <v>2.0</v>
      </c>
      <c r="O211" s="117">
        <v>0.571</v>
      </c>
      <c r="P211" s="116">
        <v>0.0</v>
      </c>
      <c r="Q211" s="117">
        <v>4.5</v>
      </c>
      <c r="R211" s="116">
        <v>4.5</v>
      </c>
      <c r="S211" s="117">
        <v>5.0</v>
      </c>
      <c r="T211" s="116">
        <v>2.2</v>
      </c>
      <c r="U211" s="117">
        <v>0.0</v>
      </c>
      <c r="V211" s="116">
        <v>2.5</v>
      </c>
      <c r="W211" s="117">
        <v>3.4</v>
      </c>
      <c r="X211" s="103">
        <f t="shared" si="1"/>
        <v>0.4416666667</v>
      </c>
      <c r="Y211" s="103"/>
      <c r="Z211" s="103"/>
    </row>
    <row r="212">
      <c r="A212" s="113">
        <v>209.0</v>
      </c>
      <c r="B212" s="114" t="s">
        <v>260</v>
      </c>
      <c r="C212" s="115" t="s">
        <v>99</v>
      </c>
      <c r="D212" s="116">
        <v>10.0</v>
      </c>
      <c r="E212" s="117">
        <v>32.8</v>
      </c>
      <c r="F212" s="116">
        <v>15.9</v>
      </c>
      <c r="G212" s="117">
        <v>5.9</v>
      </c>
      <c r="H212" s="116">
        <v>11.2</v>
      </c>
      <c r="I212" s="117">
        <v>0.529</v>
      </c>
      <c r="J212" s="116">
        <v>0.7</v>
      </c>
      <c r="K212" s="117">
        <v>2.2</v>
      </c>
      <c r="L212" s="116">
        <v>0.3</v>
      </c>
      <c r="M212" s="117">
        <v>3.4</v>
      </c>
      <c r="N212" s="116">
        <v>5.1</v>
      </c>
      <c r="O212" s="117">
        <v>0.674</v>
      </c>
      <c r="P212" s="116">
        <v>3.2</v>
      </c>
      <c r="Q212" s="117">
        <v>4.7</v>
      </c>
      <c r="R212" s="116">
        <v>7.9</v>
      </c>
      <c r="S212" s="117">
        <v>5.3</v>
      </c>
      <c r="T212" s="116">
        <v>0.4</v>
      </c>
      <c r="U212" s="117">
        <v>0.8</v>
      </c>
      <c r="V212" s="116">
        <v>1.6</v>
      </c>
      <c r="W212" s="117">
        <v>2.5</v>
      </c>
      <c r="X212" s="103">
        <f t="shared" si="1"/>
        <v>0.4416666667</v>
      </c>
      <c r="Y212" s="103"/>
      <c r="Z212" s="103"/>
    </row>
    <row r="213">
      <c r="A213" s="113">
        <v>210.0</v>
      </c>
      <c r="B213" s="114" t="s">
        <v>386</v>
      </c>
      <c r="C213" s="115" t="s">
        <v>96</v>
      </c>
      <c r="D213" s="116">
        <v>10.0</v>
      </c>
      <c r="E213" s="117">
        <v>28.8</v>
      </c>
      <c r="F213" s="116">
        <v>15.9</v>
      </c>
      <c r="G213" s="117">
        <v>5.6</v>
      </c>
      <c r="H213" s="116">
        <v>10.4</v>
      </c>
      <c r="I213" s="117">
        <v>0.542</v>
      </c>
      <c r="J213" s="116">
        <v>2.2</v>
      </c>
      <c r="K213" s="117">
        <v>5.5</v>
      </c>
      <c r="L213" s="116">
        <v>0.409</v>
      </c>
      <c r="M213" s="117">
        <v>2.4</v>
      </c>
      <c r="N213" s="116">
        <v>3.0</v>
      </c>
      <c r="O213" s="117">
        <v>0.792</v>
      </c>
      <c r="P213" s="116">
        <v>1.5</v>
      </c>
      <c r="Q213" s="117">
        <v>4.1</v>
      </c>
      <c r="R213" s="116">
        <v>5.6</v>
      </c>
      <c r="S213" s="117">
        <v>1.5</v>
      </c>
      <c r="T213" s="116">
        <v>0.4</v>
      </c>
      <c r="U213" s="117">
        <v>2.0</v>
      </c>
      <c r="V213" s="116">
        <v>2.1</v>
      </c>
      <c r="W213" s="117">
        <v>3.5</v>
      </c>
      <c r="X213" s="103">
        <f t="shared" si="1"/>
        <v>0.4416666667</v>
      </c>
      <c r="Y213" s="103"/>
      <c r="Z213" s="103"/>
    </row>
    <row r="214">
      <c r="A214" s="113">
        <v>211.0</v>
      </c>
      <c r="B214" s="114" t="s">
        <v>1831</v>
      </c>
      <c r="C214" s="115" t="s">
        <v>85</v>
      </c>
      <c r="D214" s="116">
        <v>10.0</v>
      </c>
      <c r="E214" s="117">
        <v>11.6</v>
      </c>
      <c r="F214" s="116">
        <v>15.8</v>
      </c>
      <c r="G214" s="117">
        <v>6.2</v>
      </c>
      <c r="H214" s="116">
        <v>12.1</v>
      </c>
      <c r="I214" s="117">
        <v>0.513</v>
      </c>
      <c r="J214" s="116">
        <v>1.6</v>
      </c>
      <c r="K214" s="117">
        <v>3.4</v>
      </c>
      <c r="L214" s="116">
        <v>0.455</v>
      </c>
      <c r="M214" s="117">
        <v>1.9</v>
      </c>
      <c r="N214" s="116">
        <v>2.2</v>
      </c>
      <c r="O214" s="117">
        <v>0.857</v>
      </c>
      <c r="P214" s="116">
        <v>0.9</v>
      </c>
      <c r="Q214" s="117">
        <v>4.0</v>
      </c>
      <c r="R214" s="116">
        <v>5.0</v>
      </c>
      <c r="S214" s="117">
        <v>5.6</v>
      </c>
      <c r="T214" s="116">
        <v>0.3</v>
      </c>
      <c r="U214" s="117">
        <v>0.6</v>
      </c>
      <c r="V214" s="116">
        <v>2.8</v>
      </c>
      <c r="W214" s="117">
        <v>1.6</v>
      </c>
      <c r="X214" s="103">
        <f t="shared" si="1"/>
        <v>0.4388888889</v>
      </c>
      <c r="Y214" s="103"/>
      <c r="Z214" s="103"/>
    </row>
    <row r="215">
      <c r="A215" s="113">
        <v>212.0</v>
      </c>
      <c r="B215" s="114" t="s">
        <v>168</v>
      </c>
      <c r="C215" s="115" t="s">
        <v>1823</v>
      </c>
      <c r="D215" s="116">
        <v>10.0</v>
      </c>
      <c r="E215" s="117">
        <v>25.8</v>
      </c>
      <c r="F215" s="116">
        <v>15.8</v>
      </c>
      <c r="G215" s="117">
        <v>5.2</v>
      </c>
      <c r="H215" s="116">
        <v>13.0</v>
      </c>
      <c r="I215" s="117">
        <v>0.398</v>
      </c>
      <c r="J215" s="116">
        <v>2.9</v>
      </c>
      <c r="K215" s="117">
        <v>8.1</v>
      </c>
      <c r="L215" s="116">
        <v>0.362</v>
      </c>
      <c r="M215" s="117">
        <v>2.5</v>
      </c>
      <c r="N215" s="116">
        <v>3.1</v>
      </c>
      <c r="O215" s="117">
        <v>0.818</v>
      </c>
      <c r="P215" s="116">
        <v>0.8</v>
      </c>
      <c r="Q215" s="117">
        <v>4.5</v>
      </c>
      <c r="R215" s="116">
        <v>5.3</v>
      </c>
      <c r="S215" s="117">
        <v>2.5</v>
      </c>
      <c r="T215" s="116">
        <v>1.3</v>
      </c>
      <c r="U215" s="117">
        <v>0.4</v>
      </c>
      <c r="V215" s="116">
        <v>1.4</v>
      </c>
      <c r="W215" s="117">
        <v>2.0</v>
      </c>
      <c r="X215" s="103">
        <f t="shared" si="1"/>
        <v>0.4388888889</v>
      </c>
      <c r="Y215" s="103"/>
      <c r="Z215" s="103"/>
    </row>
    <row r="216">
      <c r="A216" s="113">
        <v>213.0</v>
      </c>
      <c r="B216" s="114" t="s">
        <v>614</v>
      </c>
      <c r="C216" s="115" t="s">
        <v>80</v>
      </c>
      <c r="D216" s="116">
        <v>10.0</v>
      </c>
      <c r="E216" s="117">
        <v>30.9</v>
      </c>
      <c r="F216" s="116">
        <v>15.7</v>
      </c>
      <c r="G216" s="117">
        <v>6.1</v>
      </c>
      <c r="H216" s="116">
        <v>11.8</v>
      </c>
      <c r="I216" s="117">
        <v>0.515</v>
      </c>
      <c r="J216" s="116">
        <v>1.9</v>
      </c>
      <c r="K216" s="117">
        <v>4.8</v>
      </c>
      <c r="L216" s="116">
        <v>0.39</v>
      </c>
      <c r="M216" s="117">
        <v>1.7</v>
      </c>
      <c r="N216" s="116">
        <v>2.7</v>
      </c>
      <c r="O216" s="117">
        <v>0.652</v>
      </c>
      <c r="P216" s="116">
        <v>1.5</v>
      </c>
      <c r="Q216" s="117">
        <v>4.5</v>
      </c>
      <c r="R216" s="116">
        <v>6.1</v>
      </c>
      <c r="S216" s="117">
        <v>5.2</v>
      </c>
      <c r="T216" s="116">
        <v>0.6</v>
      </c>
      <c r="U216" s="117">
        <v>0.5</v>
      </c>
      <c r="V216" s="116">
        <v>1.6</v>
      </c>
      <c r="W216" s="117">
        <v>3.8</v>
      </c>
      <c r="X216" s="103">
        <f t="shared" si="1"/>
        <v>0.4361111111</v>
      </c>
      <c r="Y216" s="103"/>
      <c r="Z216" s="103"/>
    </row>
    <row r="217">
      <c r="A217" s="113">
        <v>214.0</v>
      </c>
      <c r="B217" s="114" t="s">
        <v>368</v>
      </c>
      <c r="C217" s="115" t="s">
        <v>109</v>
      </c>
      <c r="D217" s="116">
        <v>10.0</v>
      </c>
      <c r="E217" s="117">
        <v>21.8</v>
      </c>
      <c r="F217" s="116">
        <v>15.7</v>
      </c>
      <c r="G217" s="117">
        <v>6.3</v>
      </c>
      <c r="H217" s="116">
        <v>10.6</v>
      </c>
      <c r="I217" s="117">
        <v>0.594</v>
      </c>
      <c r="J217" s="116">
        <v>0.3</v>
      </c>
      <c r="K217" s="117">
        <v>1.0</v>
      </c>
      <c r="L217" s="116">
        <v>0.333</v>
      </c>
      <c r="M217" s="117">
        <v>2.8</v>
      </c>
      <c r="N217" s="116">
        <v>3.6</v>
      </c>
      <c r="O217" s="117">
        <v>0.773</v>
      </c>
      <c r="P217" s="116">
        <v>4.3</v>
      </c>
      <c r="Q217" s="117">
        <v>4.5</v>
      </c>
      <c r="R217" s="116">
        <v>8.8</v>
      </c>
      <c r="S217" s="117">
        <v>3.1</v>
      </c>
      <c r="T217" s="116">
        <v>0.8</v>
      </c>
      <c r="U217" s="117">
        <v>0.7</v>
      </c>
      <c r="V217" s="116">
        <v>1.8</v>
      </c>
      <c r="W217" s="117">
        <v>3.0</v>
      </c>
      <c r="X217" s="103">
        <f t="shared" si="1"/>
        <v>0.4361111111</v>
      </c>
      <c r="Y217" s="103"/>
      <c r="Z217" s="103"/>
    </row>
    <row r="218">
      <c r="A218" s="113">
        <v>215.0</v>
      </c>
      <c r="B218" s="114" t="s">
        <v>92</v>
      </c>
      <c r="C218" s="115" t="s">
        <v>93</v>
      </c>
      <c r="D218" s="116">
        <v>10.0</v>
      </c>
      <c r="E218" s="117">
        <v>33.6</v>
      </c>
      <c r="F218" s="116">
        <v>15.6</v>
      </c>
      <c r="G218" s="117">
        <v>5.1</v>
      </c>
      <c r="H218" s="116">
        <v>13.4</v>
      </c>
      <c r="I218" s="117">
        <v>0.384</v>
      </c>
      <c r="J218" s="116">
        <v>2.0</v>
      </c>
      <c r="K218" s="117">
        <v>6.3</v>
      </c>
      <c r="L218" s="116">
        <v>0.322</v>
      </c>
      <c r="M218" s="117">
        <v>3.3</v>
      </c>
      <c r="N218" s="116">
        <v>3.7</v>
      </c>
      <c r="O218" s="117">
        <v>0.886</v>
      </c>
      <c r="P218" s="116">
        <v>3.1</v>
      </c>
      <c r="Q218" s="117">
        <v>3.4</v>
      </c>
      <c r="R218" s="116">
        <v>6.5</v>
      </c>
      <c r="S218" s="117">
        <v>1.5</v>
      </c>
      <c r="T218" s="116">
        <v>0.4</v>
      </c>
      <c r="U218" s="117">
        <v>0.4</v>
      </c>
      <c r="V218" s="116">
        <v>1.1</v>
      </c>
      <c r="W218" s="117">
        <v>0.7</v>
      </c>
      <c r="X218" s="103">
        <f t="shared" si="1"/>
        <v>0.4333333333</v>
      </c>
      <c r="Y218" s="103"/>
      <c r="Z218" s="103"/>
    </row>
    <row r="219">
      <c r="A219" s="113">
        <v>216.0</v>
      </c>
      <c r="B219" s="114" t="s">
        <v>352</v>
      </c>
      <c r="C219" s="115" t="s">
        <v>112</v>
      </c>
      <c r="D219" s="116">
        <v>10.0</v>
      </c>
      <c r="E219" s="117">
        <v>21.9</v>
      </c>
      <c r="F219" s="116">
        <v>15.6</v>
      </c>
      <c r="G219" s="117">
        <v>5.6</v>
      </c>
      <c r="H219" s="116">
        <v>10.8</v>
      </c>
      <c r="I219" s="117">
        <v>0.515</v>
      </c>
      <c r="J219" s="116">
        <v>3.8</v>
      </c>
      <c r="K219" s="117">
        <v>8.1</v>
      </c>
      <c r="L219" s="116">
        <v>0.469</v>
      </c>
      <c r="M219" s="117">
        <v>0.7</v>
      </c>
      <c r="N219" s="116">
        <v>1.0</v>
      </c>
      <c r="O219" s="117">
        <v>0.667</v>
      </c>
      <c r="P219" s="116">
        <v>0.8</v>
      </c>
      <c r="Q219" s="117">
        <v>3.1</v>
      </c>
      <c r="R219" s="116">
        <v>3.9</v>
      </c>
      <c r="S219" s="117">
        <v>1.8</v>
      </c>
      <c r="T219" s="116">
        <v>0.3</v>
      </c>
      <c r="U219" s="117">
        <v>0.2</v>
      </c>
      <c r="V219" s="116">
        <v>1.2</v>
      </c>
      <c r="W219" s="117">
        <v>3.3</v>
      </c>
      <c r="X219" s="103">
        <f t="shared" si="1"/>
        <v>0.4333333333</v>
      </c>
      <c r="Y219" s="103"/>
      <c r="Z219" s="103"/>
    </row>
    <row r="220">
      <c r="A220" s="113">
        <v>217.0</v>
      </c>
      <c r="B220" s="114" t="s">
        <v>497</v>
      </c>
      <c r="C220" s="115" t="s">
        <v>90</v>
      </c>
      <c r="D220" s="116">
        <v>10.0</v>
      </c>
      <c r="E220" s="117">
        <v>35.3</v>
      </c>
      <c r="F220" s="116">
        <v>15.6</v>
      </c>
      <c r="G220" s="117">
        <v>5.2</v>
      </c>
      <c r="H220" s="116">
        <v>12.7</v>
      </c>
      <c r="I220" s="117">
        <v>0.411</v>
      </c>
      <c r="J220" s="116">
        <v>1.5</v>
      </c>
      <c r="K220" s="117">
        <v>6.0</v>
      </c>
      <c r="L220" s="116">
        <v>0.254</v>
      </c>
      <c r="M220" s="117">
        <v>3.7</v>
      </c>
      <c r="N220" s="116">
        <v>4.3</v>
      </c>
      <c r="O220" s="117">
        <v>0.857</v>
      </c>
      <c r="P220" s="116">
        <v>1.0</v>
      </c>
      <c r="Q220" s="117">
        <v>5.1</v>
      </c>
      <c r="R220" s="116">
        <v>6.1</v>
      </c>
      <c r="S220" s="117">
        <v>6.5</v>
      </c>
      <c r="T220" s="116">
        <v>0.6</v>
      </c>
      <c r="U220" s="117">
        <v>0.7</v>
      </c>
      <c r="V220" s="116">
        <v>2.3</v>
      </c>
      <c r="W220" s="117">
        <v>1.8</v>
      </c>
      <c r="X220" s="103">
        <f t="shared" si="1"/>
        <v>0.4333333333</v>
      </c>
      <c r="Y220" s="103"/>
      <c r="Z220" s="103"/>
    </row>
    <row r="221">
      <c r="A221" s="113">
        <v>218.0</v>
      </c>
      <c r="B221" s="114" t="s">
        <v>216</v>
      </c>
      <c r="C221" s="115" t="s">
        <v>85</v>
      </c>
      <c r="D221" s="116">
        <v>10.0</v>
      </c>
      <c r="E221" s="117">
        <v>31.4</v>
      </c>
      <c r="F221" s="116">
        <v>15.6</v>
      </c>
      <c r="G221" s="117">
        <v>5.5</v>
      </c>
      <c r="H221" s="116">
        <v>12.4</v>
      </c>
      <c r="I221" s="117">
        <v>0.444</v>
      </c>
      <c r="J221" s="116">
        <v>1.6</v>
      </c>
      <c r="K221" s="117">
        <v>4.9</v>
      </c>
      <c r="L221" s="116">
        <v>0.326</v>
      </c>
      <c r="M221" s="117">
        <v>3.0</v>
      </c>
      <c r="N221" s="116">
        <v>3.6</v>
      </c>
      <c r="O221" s="117">
        <v>0.839</v>
      </c>
      <c r="P221" s="116">
        <v>0.7</v>
      </c>
      <c r="Q221" s="117">
        <v>5.0</v>
      </c>
      <c r="R221" s="116">
        <v>5.7</v>
      </c>
      <c r="S221" s="117">
        <v>5.6</v>
      </c>
      <c r="T221" s="116">
        <v>1.6</v>
      </c>
      <c r="U221" s="117">
        <v>0.9</v>
      </c>
      <c r="V221" s="116">
        <v>3.3</v>
      </c>
      <c r="W221" s="117">
        <v>2.3</v>
      </c>
      <c r="X221" s="103">
        <f t="shared" si="1"/>
        <v>0.4333333333</v>
      </c>
      <c r="Y221" s="103"/>
      <c r="Z221" s="103"/>
    </row>
    <row r="222">
      <c r="A222" s="113">
        <v>219.0</v>
      </c>
      <c r="B222" s="114" t="s">
        <v>607</v>
      </c>
      <c r="C222" s="115" t="s">
        <v>76</v>
      </c>
      <c r="D222" s="116">
        <v>10.0</v>
      </c>
      <c r="E222" s="117">
        <v>34.4</v>
      </c>
      <c r="F222" s="116">
        <v>15.6</v>
      </c>
      <c r="G222" s="117">
        <v>5.5</v>
      </c>
      <c r="H222" s="116">
        <v>15.1</v>
      </c>
      <c r="I222" s="117">
        <v>0.368</v>
      </c>
      <c r="J222" s="116">
        <v>1.9</v>
      </c>
      <c r="K222" s="117">
        <v>6.1</v>
      </c>
      <c r="L222" s="116">
        <v>0.31</v>
      </c>
      <c r="M222" s="117">
        <v>2.6</v>
      </c>
      <c r="N222" s="116">
        <v>3.0</v>
      </c>
      <c r="O222" s="117">
        <v>0.862</v>
      </c>
      <c r="P222" s="116">
        <v>0.6</v>
      </c>
      <c r="Q222" s="117">
        <v>3.5</v>
      </c>
      <c r="R222" s="116">
        <v>4.1</v>
      </c>
      <c r="S222" s="117">
        <v>4.7</v>
      </c>
      <c r="T222" s="116">
        <v>0.4</v>
      </c>
      <c r="U222" s="117">
        <v>0.2</v>
      </c>
      <c r="V222" s="116">
        <v>1.5</v>
      </c>
      <c r="W222" s="117">
        <v>2.5</v>
      </c>
      <c r="X222" s="103">
        <f t="shared" si="1"/>
        <v>0.4333333333</v>
      </c>
      <c r="Y222" s="103"/>
      <c r="Z222" s="103"/>
    </row>
    <row r="223">
      <c r="A223" s="113">
        <v>220.0</v>
      </c>
      <c r="B223" s="114" t="s">
        <v>416</v>
      </c>
      <c r="C223" s="115" t="s">
        <v>74</v>
      </c>
      <c r="D223" s="116">
        <v>10.0</v>
      </c>
      <c r="E223" s="117">
        <v>24.1</v>
      </c>
      <c r="F223" s="116">
        <v>15.5</v>
      </c>
      <c r="G223" s="117">
        <v>5.1</v>
      </c>
      <c r="H223" s="116">
        <v>13.3</v>
      </c>
      <c r="I223" s="117">
        <v>0.382</v>
      </c>
      <c r="J223" s="116">
        <v>3.0</v>
      </c>
      <c r="K223" s="117">
        <v>8.8</v>
      </c>
      <c r="L223" s="116">
        <v>0.339</v>
      </c>
      <c r="M223" s="117">
        <v>2.4</v>
      </c>
      <c r="N223" s="116">
        <v>2.5</v>
      </c>
      <c r="O223" s="117">
        <v>0.941</v>
      </c>
      <c r="P223" s="116">
        <v>0.7</v>
      </c>
      <c r="Q223" s="117">
        <v>4.2</v>
      </c>
      <c r="R223" s="116">
        <v>4.9</v>
      </c>
      <c r="S223" s="117">
        <v>3.0</v>
      </c>
      <c r="T223" s="116">
        <v>2.1</v>
      </c>
      <c r="U223" s="117">
        <v>0.3</v>
      </c>
      <c r="V223" s="116">
        <v>1.0</v>
      </c>
      <c r="W223" s="117">
        <v>2.5</v>
      </c>
      <c r="X223" s="103">
        <f t="shared" si="1"/>
        <v>0.4305555556</v>
      </c>
      <c r="Y223" s="103"/>
      <c r="Z223" s="103"/>
    </row>
    <row r="224">
      <c r="A224" s="113">
        <v>221.0</v>
      </c>
      <c r="B224" s="114" t="s">
        <v>1832</v>
      </c>
      <c r="C224" s="115" t="s">
        <v>113</v>
      </c>
      <c r="D224" s="116">
        <v>10.0</v>
      </c>
      <c r="E224" s="117">
        <v>12.5</v>
      </c>
      <c r="F224" s="116">
        <v>15.5</v>
      </c>
      <c r="G224" s="117">
        <v>6.3</v>
      </c>
      <c r="H224" s="116">
        <v>14.1</v>
      </c>
      <c r="I224" s="117">
        <v>0.449</v>
      </c>
      <c r="J224" s="116">
        <v>1.2</v>
      </c>
      <c r="K224" s="117">
        <v>4.3</v>
      </c>
      <c r="L224" s="116">
        <v>0.267</v>
      </c>
      <c r="M224" s="117">
        <v>1.7</v>
      </c>
      <c r="N224" s="116">
        <v>3.7</v>
      </c>
      <c r="O224" s="117">
        <v>0.462</v>
      </c>
      <c r="P224" s="116">
        <v>1.2</v>
      </c>
      <c r="Q224" s="117">
        <v>4.3</v>
      </c>
      <c r="R224" s="116">
        <v>5.5</v>
      </c>
      <c r="S224" s="117">
        <v>0.6</v>
      </c>
      <c r="T224" s="116">
        <v>0.6</v>
      </c>
      <c r="U224" s="117">
        <v>1.4</v>
      </c>
      <c r="V224" s="116">
        <v>1.2</v>
      </c>
      <c r="W224" s="117">
        <v>4.6</v>
      </c>
      <c r="X224" s="103">
        <f t="shared" si="1"/>
        <v>0.4305555556</v>
      </c>
      <c r="Y224" s="103"/>
      <c r="Z224" s="103"/>
    </row>
    <row r="225">
      <c r="A225" s="113">
        <v>222.0</v>
      </c>
      <c r="B225" s="114" t="s">
        <v>312</v>
      </c>
      <c r="C225" s="115" t="s">
        <v>109</v>
      </c>
      <c r="D225" s="116">
        <v>10.0</v>
      </c>
      <c r="E225" s="117">
        <v>30.4</v>
      </c>
      <c r="F225" s="116">
        <v>15.5</v>
      </c>
      <c r="G225" s="117">
        <v>5.3</v>
      </c>
      <c r="H225" s="116">
        <v>12.9</v>
      </c>
      <c r="I225" s="117">
        <v>0.413</v>
      </c>
      <c r="J225" s="116">
        <v>2.4</v>
      </c>
      <c r="K225" s="117">
        <v>7.1</v>
      </c>
      <c r="L225" s="116">
        <v>0.333</v>
      </c>
      <c r="M225" s="117">
        <v>2.5</v>
      </c>
      <c r="N225" s="116">
        <v>2.8</v>
      </c>
      <c r="O225" s="117">
        <v>0.875</v>
      </c>
      <c r="P225" s="116">
        <v>0.4</v>
      </c>
      <c r="Q225" s="117">
        <v>2.8</v>
      </c>
      <c r="R225" s="116">
        <v>3.2</v>
      </c>
      <c r="S225" s="117">
        <v>2.0</v>
      </c>
      <c r="T225" s="116">
        <v>1.2</v>
      </c>
      <c r="U225" s="117">
        <v>0.2</v>
      </c>
      <c r="V225" s="116">
        <v>0.9</v>
      </c>
      <c r="W225" s="117">
        <v>3.6</v>
      </c>
      <c r="X225" s="103">
        <f t="shared" si="1"/>
        <v>0.4305555556</v>
      </c>
      <c r="Y225" s="103"/>
      <c r="Z225" s="103"/>
    </row>
    <row r="226">
      <c r="A226" s="113">
        <v>223.0</v>
      </c>
      <c r="B226" s="114" t="s">
        <v>219</v>
      </c>
      <c r="C226" s="115" t="s">
        <v>85</v>
      </c>
      <c r="D226" s="116">
        <v>10.0</v>
      </c>
      <c r="E226" s="117">
        <v>22.8</v>
      </c>
      <c r="F226" s="116">
        <v>15.5</v>
      </c>
      <c r="G226" s="117">
        <v>6.0</v>
      </c>
      <c r="H226" s="116">
        <v>12.5</v>
      </c>
      <c r="I226" s="117">
        <v>0.481</v>
      </c>
      <c r="J226" s="116">
        <v>3.0</v>
      </c>
      <c r="K226" s="117">
        <v>7.6</v>
      </c>
      <c r="L226" s="116">
        <v>0.396</v>
      </c>
      <c r="M226" s="117">
        <v>0.5</v>
      </c>
      <c r="N226" s="116">
        <v>0.5</v>
      </c>
      <c r="O226" s="117">
        <v>1.0</v>
      </c>
      <c r="P226" s="116">
        <v>0.3</v>
      </c>
      <c r="Q226" s="117">
        <v>3.5</v>
      </c>
      <c r="R226" s="116">
        <v>3.8</v>
      </c>
      <c r="S226" s="117">
        <v>1.6</v>
      </c>
      <c r="T226" s="116">
        <v>1.3</v>
      </c>
      <c r="U226" s="117">
        <v>0.3</v>
      </c>
      <c r="V226" s="116">
        <v>1.9</v>
      </c>
      <c r="W226" s="117">
        <v>4.1</v>
      </c>
      <c r="X226" s="103">
        <f t="shared" si="1"/>
        <v>0.4305555556</v>
      </c>
      <c r="Y226" s="103"/>
      <c r="Z226" s="103"/>
    </row>
    <row r="227">
      <c r="A227" s="113">
        <v>224.0</v>
      </c>
      <c r="B227" s="114" t="s">
        <v>327</v>
      </c>
      <c r="C227" s="115" t="s">
        <v>84</v>
      </c>
      <c r="D227" s="116">
        <v>10.0</v>
      </c>
      <c r="E227" s="117">
        <v>10.5</v>
      </c>
      <c r="F227" s="116">
        <v>15.5</v>
      </c>
      <c r="G227" s="117">
        <v>6.5</v>
      </c>
      <c r="H227" s="116">
        <v>9.6</v>
      </c>
      <c r="I227" s="117">
        <v>0.679</v>
      </c>
      <c r="J227" s="116">
        <v>0.0</v>
      </c>
      <c r="K227" s="117">
        <v>0.0</v>
      </c>
      <c r="L227" s="116">
        <v>0.0</v>
      </c>
      <c r="M227" s="117">
        <v>2.4</v>
      </c>
      <c r="N227" s="116">
        <v>3.4</v>
      </c>
      <c r="O227" s="117">
        <v>0.7</v>
      </c>
      <c r="P227" s="116">
        <v>5.2</v>
      </c>
      <c r="Q227" s="117">
        <v>6.9</v>
      </c>
      <c r="R227" s="116">
        <v>12.0</v>
      </c>
      <c r="S227" s="117">
        <v>2.7</v>
      </c>
      <c r="T227" s="116">
        <v>1.4</v>
      </c>
      <c r="U227" s="117">
        <v>2.7</v>
      </c>
      <c r="V227" s="116">
        <v>1.4</v>
      </c>
      <c r="W227" s="117">
        <v>5.2</v>
      </c>
      <c r="X227" s="103">
        <f t="shared" si="1"/>
        <v>0.4305555556</v>
      </c>
      <c r="Y227" s="103"/>
      <c r="Z227" s="103"/>
    </row>
    <row r="228">
      <c r="A228" s="113">
        <v>225.0</v>
      </c>
      <c r="B228" s="114" t="s">
        <v>394</v>
      </c>
      <c r="C228" s="115" t="s">
        <v>113</v>
      </c>
      <c r="D228" s="116">
        <v>10.0</v>
      </c>
      <c r="E228" s="117">
        <v>24.3</v>
      </c>
      <c r="F228" s="116">
        <v>15.4</v>
      </c>
      <c r="G228" s="117">
        <v>5.8</v>
      </c>
      <c r="H228" s="116">
        <v>9.8</v>
      </c>
      <c r="I228" s="117">
        <v>0.591</v>
      </c>
      <c r="J228" s="116">
        <v>1.5</v>
      </c>
      <c r="K228" s="117">
        <v>3.7</v>
      </c>
      <c r="L228" s="116">
        <v>0.4</v>
      </c>
      <c r="M228" s="117">
        <v>2.4</v>
      </c>
      <c r="N228" s="116">
        <v>2.8</v>
      </c>
      <c r="O228" s="117">
        <v>0.842</v>
      </c>
      <c r="P228" s="116">
        <v>1.0</v>
      </c>
      <c r="Q228" s="117">
        <v>3.0</v>
      </c>
      <c r="R228" s="116">
        <v>4.0</v>
      </c>
      <c r="S228" s="117">
        <v>2.1</v>
      </c>
      <c r="T228" s="116">
        <v>1.0</v>
      </c>
      <c r="U228" s="117">
        <v>0.1</v>
      </c>
      <c r="V228" s="116">
        <v>1.2</v>
      </c>
      <c r="W228" s="117">
        <v>3.7</v>
      </c>
      <c r="X228" s="103">
        <f t="shared" si="1"/>
        <v>0.4277777778</v>
      </c>
      <c r="Y228" s="103"/>
      <c r="Z228" s="103"/>
    </row>
    <row r="229">
      <c r="A229" s="113">
        <v>226.0</v>
      </c>
      <c r="B229" s="114" t="s">
        <v>254</v>
      </c>
      <c r="C229" s="115" t="s">
        <v>103</v>
      </c>
      <c r="D229" s="116">
        <v>10.0</v>
      </c>
      <c r="E229" s="117">
        <v>24.3</v>
      </c>
      <c r="F229" s="116">
        <v>15.4</v>
      </c>
      <c r="G229" s="117">
        <v>7.1</v>
      </c>
      <c r="H229" s="116">
        <v>9.5</v>
      </c>
      <c r="I229" s="117">
        <v>0.75</v>
      </c>
      <c r="J229" s="116">
        <v>0.0</v>
      </c>
      <c r="K229" s="117">
        <v>0.0</v>
      </c>
      <c r="L229" s="116">
        <v>0.0</v>
      </c>
      <c r="M229" s="117">
        <v>1.2</v>
      </c>
      <c r="N229" s="116">
        <v>2.5</v>
      </c>
      <c r="O229" s="117">
        <v>0.471</v>
      </c>
      <c r="P229" s="116">
        <v>3.0</v>
      </c>
      <c r="Q229" s="117">
        <v>7.1</v>
      </c>
      <c r="R229" s="116">
        <v>10.1</v>
      </c>
      <c r="S229" s="117">
        <v>4.1</v>
      </c>
      <c r="T229" s="116">
        <v>1.3</v>
      </c>
      <c r="U229" s="117">
        <v>3.0</v>
      </c>
      <c r="V229" s="116">
        <v>1.6</v>
      </c>
      <c r="W229" s="117">
        <v>4.7</v>
      </c>
      <c r="X229" s="103">
        <f t="shared" si="1"/>
        <v>0.4277777778</v>
      </c>
      <c r="Y229" s="103"/>
      <c r="Z229" s="103"/>
    </row>
    <row r="230">
      <c r="A230" s="113">
        <v>227.0</v>
      </c>
      <c r="B230" s="114" t="s">
        <v>399</v>
      </c>
      <c r="C230" s="115" t="s">
        <v>90</v>
      </c>
      <c r="D230" s="116">
        <v>10.0</v>
      </c>
      <c r="E230" s="117">
        <v>20.6</v>
      </c>
      <c r="F230" s="116">
        <v>15.4</v>
      </c>
      <c r="G230" s="117">
        <v>5.6</v>
      </c>
      <c r="H230" s="116">
        <v>11.2</v>
      </c>
      <c r="I230" s="117">
        <v>0.5</v>
      </c>
      <c r="J230" s="116">
        <v>2.8</v>
      </c>
      <c r="K230" s="117">
        <v>6.1</v>
      </c>
      <c r="L230" s="116">
        <v>0.457</v>
      </c>
      <c r="M230" s="117">
        <v>1.4</v>
      </c>
      <c r="N230" s="116">
        <v>1.9</v>
      </c>
      <c r="O230" s="117">
        <v>0.727</v>
      </c>
      <c r="P230" s="116">
        <v>0.7</v>
      </c>
      <c r="Q230" s="117">
        <v>5.1</v>
      </c>
      <c r="R230" s="116">
        <v>5.8</v>
      </c>
      <c r="S230" s="117">
        <v>2.1</v>
      </c>
      <c r="T230" s="116">
        <v>0.7</v>
      </c>
      <c r="U230" s="117">
        <v>0.7</v>
      </c>
      <c r="V230" s="116">
        <v>2.4</v>
      </c>
      <c r="W230" s="117">
        <v>2.3</v>
      </c>
      <c r="X230" s="103">
        <f t="shared" si="1"/>
        <v>0.4277777778</v>
      </c>
      <c r="Y230" s="103"/>
      <c r="Z230" s="103"/>
    </row>
    <row r="231">
      <c r="A231" s="113">
        <v>228.0</v>
      </c>
      <c r="B231" s="114" t="s">
        <v>527</v>
      </c>
      <c r="C231" s="115" t="s">
        <v>1823</v>
      </c>
      <c r="D231" s="116">
        <v>10.0</v>
      </c>
      <c r="E231" s="117">
        <v>33.3</v>
      </c>
      <c r="F231" s="116">
        <v>15.4</v>
      </c>
      <c r="G231" s="117">
        <v>5.6</v>
      </c>
      <c r="H231" s="116">
        <v>14.2</v>
      </c>
      <c r="I231" s="117">
        <v>0.397</v>
      </c>
      <c r="J231" s="116">
        <v>1.9</v>
      </c>
      <c r="K231" s="117">
        <v>5.5</v>
      </c>
      <c r="L231" s="116">
        <v>0.353</v>
      </c>
      <c r="M231" s="117">
        <v>2.2</v>
      </c>
      <c r="N231" s="116">
        <v>2.3</v>
      </c>
      <c r="O231" s="117">
        <v>0.952</v>
      </c>
      <c r="P231" s="116">
        <v>1.1</v>
      </c>
      <c r="Q231" s="117">
        <v>4.0</v>
      </c>
      <c r="R231" s="116">
        <v>5.1</v>
      </c>
      <c r="S231" s="117">
        <v>6.9</v>
      </c>
      <c r="T231" s="116">
        <v>0.4</v>
      </c>
      <c r="U231" s="117">
        <v>0.5</v>
      </c>
      <c r="V231" s="116">
        <v>1.9</v>
      </c>
      <c r="W231" s="117">
        <v>2.4</v>
      </c>
      <c r="X231" s="103">
        <f t="shared" si="1"/>
        <v>0.4277777778</v>
      </c>
      <c r="Y231" s="103"/>
      <c r="Z231" s="103"/>
    </row>
    <row r="232">
      <c r="A232" s="113">
        <v>229.0</v>
      </c>
      <c r="B232" s="114" t="s">
        <v>471</v>
      </c>
      <c r="C232" s="115" t="s">
        <v>106</v>
      </c>
      <c r="D232" s="116">
        <v>10.0</v>
      </c>
      <c r="E232" s="117">
        <v>35.0</v>
      </c>
      <c r="F232" s="116">
        <v>15.3</v>
      </c>
      <c r="G232" s="117">
        <v>4.6</v>
      </c>
      <c r="H232" s="116">
        <v>11.6</v>
      </c>
      <c r="I232" s="117">
        <v>0.398</v>
      </c>
      <c r="J232" s="116">
        <v>2.7</v>
      </c>
      <c r="K232" s="117">
        <v>7.8</v>
      </c>
      <c r="L232" s="116">
        <v>0.342</v>
      </c>
      <c r="M232" s="117">
        <v>3.4</v>
      </c>
      <c r="N232" s="116">
        <v>4.0</v>
      </c>
      <c r="O232" s="117">
        <v>0.846</v>
      </c>
      <c r="P232" s="116">
        <v>1.2</v>
      </c>
      <c r="Q232" s="117">
        <v>6.0</v>
      </c>
      <c r="R232" s="116">
        <v>7.2</v>
      </c>
      <c r="S232" s="117">
        <v>2.7</v>
      </c>
      <c r="T232" s="116">
        <v>1.2</v>
      </c>
      <c r="U232" s="117">
        <v>0.6</v>
      </c>
      <c r="V232" s="116">
        <v>1.0</v>
      </c>
      <c r="W232" s="117">
        <v>1.4</v>
      </c>
      <c r="X232" s="103">
        <f t="shared" si="1"/>
        <v>0.425</v>
      </c>
      <c r="Y232" s="103"/>
      <c r="Z232" s="103"/>
    </row>
    <row r="233">
      <c r="A233" s="113">
        <v>230.0</v>
      </c>
      <c r="B233" s="114" t="s">
        <v>533</v>
      </c>
      <c r="C233" s="115" t="s">
        <v>1823</v>
      </c>
      <c r="D233" s="116">
        <v>10.0</v>
      </c>
      <c r="E233" s="117">
        <v>13.6</v>
      </c>
      <c r="F233" s="116">
        <v>15.3</v>
      </c>
      <c r="G233" s="117">
        <v>6.9</v>
      </c>
      <c r="H233" s="116">
        <v>13.2</v>
      </c>
      <c r="I233" s="117">
        <v>0.52</v>
      </c>
      <c r="J233" s="116">
        <v>0.0</v>
      </c>
      <c r="K233" s="117">
        <v>0.8</v>
      </c>
      <c r="L233" s="116">
        <v>0.0</v>
      </c>
      <c r="M233" s="117">
        <v>1.6</v>
      </c>
      <c r="N233" s="116">
        <v>2.6</v>
      </c>
      <c r="O233" s="117">
        <v>0.6</v>
      </c>
      <c r="P233" s="116">
        <v>7.4</v>
      </c>
      <c r="Q233" s="117">
        <v>7.6</v>
      </c>
      <c r="R233" s="116">
        <v>15.0</v>
      </c>
      <c r="S233" s="117">
        <v>2.9</v>
      </c>
      <c r="T233" s="116">
        <v>0.5</v>
      </c>
      <c r="U233" s="117">
        <v>1.6</v>
      </c>
      <c r="V233" s="116">
        <v>3.4</v>
      </c>
      <c r="W233" s="117">
        <v>5.5</v>
      </c>
      <c r="X233" s="103">
        <f t="shared" si="1"/>
        <v>0.425</v>
      </c>
      <c r="Y233" s="103"/>
      <c r="Z233" s="103"/>
    </row>
    <row r="234">
      <c r="A234" s="113">
        <v>231.0</v>
      </c>
      <c r="B234" s="114" t="s">
        <v>404</v>
      </c>
      <c r="C234" s="115" t="s">
        <v>91</v>
      </c>
      <c r="D234" s="116">
        <v>10.0</v>
      </c>
      <c r="E234" s="117">
        <v>29.3</v>
      </c>
      <c r="F234" s="116">
        <v>15.3</v>
      </c>
      <c r="G234" s="117">
        <v>4.6</v>
      </c>
      <c r="H234" s="116">
        <v>12.7</v>
      </c>
      <c r="I234" s="117">
        <v>0.359</v>
      </c>
      <c r="J234" s="116">
        <v>2.5</v>
      </c>
      <c r="K234" s="117">
        <v>6.9</v>
      </c>
      <c r="L234" s="116">
        <v>0.357</v>
      </c>
      <c r="M234" s="117">
        <v>3.7</v>
      </c>
      <c r="N234" s="116">
        <v>4.7</v>
      </c>
      <c r="O234" s="117">
        <v>0.789</v>
      </c>
      <c r="P234" s="116">
        <v>2.2</v>
      </c>
      <c r="Q234" s="117">
        <v>3.1</v>
      </c>
      <c r="R234" s="116">
        <v>5.3</v>
      </c>
      <c r="S234" s="117">
        <v>2.7</v>
      </c>
      <c r="T234" s="116">
        <v>1.1</v>
      </c>
      <c r="U234" s="117">
        <v>0.4</v>
      </c>
      <c r="V234" s="116">
        <v>2.2</v>
      </c>
      <c r="W234" s="117">
        <v>2.3</v>
      </c>
      <c r="X234" s="103">
        <f t="shared" si="1"/>
        <v>0.425</v>
      </c>
      <c r="Y234" s="103"/>
      <c r="Z234" s="103"/>
    </row>
    <row r="235">
      <c r="A235" s="113">
        <v>232.0</v>
      </c>
      <c r="B235" s="114" t="s">
        <v>583</v>
      </c>
      <c r="C235" s="115" t="s">
        <v>90</v>
      </c>
      <c r="D235" s="116">
        <v>10.0</v>
      </c>
      <c r="E235" s="117">
        <v>22.7</v>
      </c>
      <c r="F235" s="116">
        <v>15.3</v>
      </c>
      <c r="G235" s="117">
        <v>5.7</v>
      </c>
      <c r="H235" s="116">
        <v>8.7</v>
      </c>
      <c r="I235" s="117">
        <v>0.655</v>
      </c>
      <c r="J235" s="116">
        <v>0.8</v>
      </c>
      <c r="K235" s="117">
        <v>1.3</v>
      </c>
      <c r="L235" s="116">
        <v>0.625</v>
      </c>
      <c r="M235" s="117">
        <v>3.0</v>
      </c>
      <c r="N235" s="116">
        <v>4.1</v>
      </c>
      <c r="O235" s="117">
        <v>0.731</v>
      </c>
      <c r="P235" s="116">
        <v>2.4</v>
      </c>
      <c r="Q235" s="117">
        <v>6.5</v>
      </c>
      <c r="R235" s="116">
        <v>8.9</v>
      </c>
      <c r="S235" s="117">
        <v>2.7</v>
      </c>
      <c r="T235" s="116">
        <v>3.5</v>
      </c>
      <c r="U235" s="117">
        <v>0.3</v>
      </c>
      <c r="V235" s="116">
        <v>2.4</v>
      </c>
      <c r="W235" s="117">
        <v>1.9</v>
      </c>
      <c r="X235" s="103">
        <f t="shared" si="1"/>
        <v>0.425</v>
      </c>
      <c r="Y235" s="103"/>
      <c r="Z235" s="103"/>
    </row>
    <row r="236">
      <c r="A236" s="113">
        <v>233.0</v>
      </c>
      <c r="B236" s="114" t="s">
        <v>1833</v>
      </c>
      <c r="C236" s="115" t="s">
        <v>102</v>
      </c>
      <c r="D236" s="116">
        <v>7.0</v>
      </c>
      <c r="E236" s="117">
        <v>9.5</v>
      </c>
      <c r="F236" s="116">
        <v>15.2</v>
      </c>
      <c r="G236" s="117">
        <v>4.4</v>
      </c>
      <c r="H236" s="116">
        <v>13.6</v>
      </c>
      <c r="I236" s="117">
        <v>0.32</v>
      </c>
      <c r="J236" s="116">
        <v>3.8</v>
      </c>
      <c r="K236" s="117">
        <v>11.4</v>
      </c>
      <c r="L236" s="116">
        <v>0.333</v>
      </c>
      <c r="M236" s="117">
        <v>2.7</v>
      </c>
      <c r="N236" s="116">
        <v>2.7</v>
      </c>
      <c r="O236" s="117">
        <v>1.0</v>
      </c>
      <c r="P236" s="116">
        <v>0.5</v>
      </c>
      <c r="Q236" s="117">
        <v>3.8</v>
      </c>
      <c r="R236" s="116">
        <v>4.4</v>
      </c>
      <c r="S236" s="117">
        <v>1.6</v>
      </c>
      <c r="T236" s="116">
        <v>0.0</v>
      </c>
      <c r="U236" s="117">
        <v>0.5</v>
      </c>
      <c r="V236" s="116">
        <v>0.0</v>
      </c>
      <c r="W236" s="117">
        <v>2.2</v>
      </c>
      <c r="X236" s="103">
        <f t="shared" si="1"/>
        <v>0.4222222222</v>
      </c>
      <c r="Y236" s="103"/>
      <c r="Z236" s="103"/>
    </row>
    <row r="237">
      <c r="A237" s="113">
        <v>234.0</v>
      </c>
      <c r="B237" s="114" t="s">
        <v>428</v>
      </c>
      <c r="C237" s="115" t="s">
        <v>116</v>
      </c>
      <c r="D237" s="116">
        <v>10.0</v>
      </c>
      <c r="E237" s="117">
        <v>21.5</v>
      </c>
      <c r="F237" s="116">
        <v>15.2</v>
      </c>
      <c r="G237" s="117">
        <v>5.7</v>
      </c>
      <c r="H237" s="116">
        <v>11.0</v>
      </c>
      <c r="I237" s="117">
        <v>0.515</v>
      </c>
      <c r="J237" s="116">
        <v>2.5</v>
      </c>
      <c r="K237" s="117">
        <v>4.9</v>
      </c>
      <c r="L237" s="116">
        <v>0.517</v>
      </c>
      <c r="M237" s="117">
        <v>1.3</v>
      </c>
      <c r="N237" s="116">
        <v>2.0</v>
      </c>
      <c r="O237" s="117">
        <v>0.667</v>
      </c>
      <c r="P237" s="116">
        <v>1.2</v>
      </c>
      <c r="Q237" s="117">
        <v>3.0</v>
      </c>
      <c r="R237" s="116">
        <v>4.2</v>
      </c>
      <c r="S237" s="117">
        <v>3.8</v>
      </c>
      <c r="T237" s="116">
        <v>0.7</v>
      </c>
      <c r="U237" s="117">
        <v>0.0</v>
      </c>
      <c r="V237" s="116">
        <v>0.7</v>
      </c>
      <c r="W237" s="117">
        <v>1.7</v>
      </c>
      <c r="X237" s="103">
        <f t="shared" si="1"/>
        <v>0.4222222222</v>
      </c>
      <c r="Y237" s="103"/>
      <c r="Z237" s="103"/>
    </row>
    <row r="238">
      <c r="A238" s="113">
        <v>235.0</v>
      </c>
      <c r="B238" s="114" t="s">
        <v>450</v>
      </c>
      <c r="C238" s="115" t="s">
        <v>94</v>
      </c>
      <c r="D238" s="116">
        <v>10.0</v>
      </c>
      <c r="E238" s="117">
        <v>30.0</v>
      </c>
      <c r="F238" s="116">
        <v>15.2</v>
      </c>
      <c r="G238" s="117">
        <v>6.1</v>
      </c>
      <c r="H238" s="116">
        <v>11.6</v>
      </c>
      <c r="I238" s="117">
        <v>0.526</v>
      </c>
      <c r="J238" s="116">
        <v>1.6</v>
      </c>
      <c r="K238" s="117">
        <v>4.8</v>
      </c>
      <c r="L238" s="116">
        <v>0.325</v>
      </c>
      <c r="M238" s="117">
        <v>1.4</v>
      </c>
      <c r="N238" s="116">
        <v>2.3</v>
      </c>
      <c r="O238" s="117">
        <v>0.632</v>
      </c>
      <c r="P238" s="116">
        <v>1.1</v>
      </c>
      <c r="Q238" s="117">
        <v>3.6</v>
      </c>
      <c r="R238" s="116">
        <v>4.7</v>
      </c>
      <c r="S238" s="117">
        <v>1.6</v>
      </c>
      <c r="T238" s="116">
        <v>1.3</v>
      </c>
      <c r="U238" s="117">
        <v>1.0</v>
      </c>
      <c r="V238" s="116">
        <v>1.8</v>
      </c>
      <c r="W238" s="117">
        <v>3.0</v>
      </c>
      <c r="X238" s="103">
        <f t="shared" si="1"/>
        <v>0.4222222222</v>
      </c>
      <c r="Y238" s="103"/>
      <c r="Z238" s="103"/>
    </row>
    <row r="239">
      <c r="A239" s="113">
        <v>236.0</v>
      </c>
      <c r="B239" s="114" t="s">
        <v>264</v>
      </c>
      <c r="C239" s="115" t="s">
        <v>77</v>
      </c>
      <c r="D239" s="116">
        <v>10.0</v>
      </c>
      <c r="E239" s="117">
        <v>20.8</v>
      </c>
      <c r="F239" s="116">
        <v>15.2</v>
      </c>
      <c r="G239" s="117">
        <v>6.4</v>
      </c>
      <c r="H239" s="116">
        <v>13.3</v>
      </c>
      <c r="I239" s="117">
        <v>0.481</v>
      </c>
      <c r="J239" s="116">
        <v>0.9</v>
      </c>
      <c r="K239" s="117">
        <v>3.1</v>
      </c>
      <c r="L239" s="116">
        <v>0.278</v>
      </c>
      <c r="M239" s="117">
        <v>1.6</v>
      </c>
      <c r="N239" s="116">
        <v>1.9</v>
      </c>
      <c r="O239" s="117">
        <v>0.818</v>
      </c>
      <c r="P239" s="116">
        <v>2.9</v>
      </c>
      <c r="Q239" s="117">
        <v>3.6</v>
      </c>
      <c r="R239" s="116">
        <v>6.6</v>
      </c>
      <c r="S239" s="117">
        <v>2.2</v>
      </c>
      <c r="T239" s="116">
        <v>0.9</v>
      </c>
      <c r="U239" s="117">
        <v>0.2</v>
      </c>
      <c r="V239" s="116">
        <v>1.4</v>
      </c>
      <c r="W239" s="117">
        <v>5.2</v>
      </c>
      <c r="X239" s="103">
        <f t="shared" si="1"/>
        <v>0.4222222222</v>
      </c>
      <c r="Y239" s="103"/>
      <c r="Z239" s="103"/>
    </row>
    <row r="240">
      <c r="A240" s="113">
        <v>237.0</v>
      </c>
      <c r="B240" s="114" t="s">
        <v>599</v>
      </c>
      <c r="C240" s="115" t="s">
        <v>103</v>
      </c>
      <c r="D240" s="116">
        <v>10.0</v>
      </c>
      <c r="E240" s="117">
        <v>35.2</v>
      </c>
      <c r="F240" s="116">
        <v>15.1</v>
      </c>
      <c r="G240" s="117">
        <v>5.5</v>
      </c>
      <c r="H240" s="116">
        <v>12.1</v>
      </c>
      <c r="I240" s="117">
        <v>0.458</v>
      </c>
      <c r="J240" s="116">
        <v>2.9</v>
      </c>
      <c r="K240" s="117">
        <v>6.9</v>
      </c>
      <c r="L240" s="116">
        <v>0.418</v>
      </c>
      <c r="M240" s="117">
        <v>1.2</v>
      </c>
      <c r="N240" s="116">
        <v>1.9</v>
      </c>
      <c r="O240" s="117">
        <v>0.632</v>
      </c>
      <c r="P240" s="116">
        <v>1.1</v>
      </c>
      <c r="Q240" s="117">
        <v>6.1</v>
      </c>
      <c r="R240" s="116">
        <v>7.3</v>
      </c>
      <c r="S240" s="117">
        <v>1.6</v>
      </c>
      <c r="T240" s="116">
        <v>1.4</v>
      </c>
      <c r="U240" s="117">
        <v>1.2</v>
      </c>
      <c r="V240" s="116">
        <v>0.8</v>
      </c>
      <c r="W240" s="117">
        <v>2.4</v>
      </c>
      <c r="X240" s="103">
        <f t="shared" si="1"/>
        <v>0.4194444444</v>
      </c>
      <c r="Y240" s="103"/>
      <c r="Z240" s="103"/>
    </row>
    <row r="241">
      <c r="A241" s="113">
        <v>238.0</v>
      </c>
      <c r="B241" s="114" t="s">
        <v>425</v>
      </c>
      <c r="C241" s="115" t="s">
        <v>88</v>
      </c>
      <c r="D241" s="116">
        <v>10.0</v>
      </c>
      <c r="E241" s="117">
        <v>9.0</v>
      </c>
      <c r="F241" s="116">
        <v>15.1</v>
      </c>
      <c r="G241" s="117">
        <v>6.0</v>
      </c>
      <c r="H241" s="116">
        <v>13.9</v>
      </c>
      <c r="I241" s="117">
        <v>0.429</v>
      </c>
      <c r="J241" s="116">
        <v>1.6</v>
      </c>
      <c r="K241" s="117">
        <v>4.4</v>
      </c>
      <c r="L241" s="116">
        <v>0.364</v>
      </c>
      <c r="M241" s="117">
        <v>1.6</v>
      </c>
      <c r="N241" s="116">
        <v>2.0</v>
      </c>
      <c r="O241" s="117">
        <v>0.8</v>
      </c>
      <c r="P241" s="116">
        <v>2.8</v>
      </c>
      <c r="Q241" s="117">
        <v>6.8</v>
      </c>
      <c r="R241" s="116">
        <v>9.6</v>
      </c>
      <c r="S241" s="117">
        <v>4.0</v>
      </c>
      <c r="T241" s="116">
        <v>1.2</v>
      </c>
      <c r="U241" s="117">
        <v>0.4</v>
      </c>
      <c r="V241" s="116">
        <v>1.2</v>
      </c>
      <c r="W241" s="117">
        <v>4.0</v>
      </c>
      <c r="X241" s="103">
        <f t="shared" si="1"/>
        <v>0.4194444444</v>
      </c>
      <c r="Y241" s="103"/>
      <c r="Z241" s="103"/>
    </row>
    <row r="242">
      <c r="A242" s="113">
        <v>239.0</v>
      </c>
      <c r="B242" s="114" t="s">
        <v>270</v>
      </c>
      <c r="C242" s="115" t="s">
        <v>99</v>
      </c>
      <c r="D242" s="116">
        <v>10.0</v>
      </c>
      <c r="E242" s="117">
        <v>5.0</v>
      </c>
      <c r="F242" s="116">
        <v>15.1</v>
      </c>
      <c r="G242" s="117">
        <v>5.0</v>
      </c>
      <c r="H242" s="116">
        <v>16.5</v>
      </c>
      <c r="I242" s="117">
        <v>0.304</v>
      </c>
      <c r="J242" s="116">
        <v>2.2</v>
      </c>
      <c r="K242" s="117">
        <v>10.1</v>
      </c>
      <c r="L242" s="116">
        <v>0.214</v>
      </c>
      <c r="M242" s="117">
        <v>2.9</v>
      </c>
      <c r="N242" s="116">
        <v>2.9</v>
      </c>
      <c r="O242" s="117">
        <v>1.0</v>
      </c>
      <c r="P242" s="116">
        <v>0.7</v>
      </c>
      <c r="Q242" s="117">
        <v>5.0</v>
      </c>
      <c r="R242" s="116">
        <v>5.7</v>
      </c>
      <c r="S242" s="117">
        <v>5.0</v>
      </c>
      <c r="T242" s="116">
        <v>0.0</v>
      </c>
      <c r="U242" s="117">
        <v>0.0</v>
      </c>
      <c r="V242" s="116">
        <v>2.9</v>
      </c>
      <c r="W242" s="117">
        <v>4.3</v>
      </c>
      <c r="X242" s="103">
        <f t="shared" si="1"/>
        <v>0.4194444444</v>
      </c>
      <c r="Y242" s="103"/>
      <c r="Z242" s="103"/>
    </row>
    <row r="243">
      <c r="A243" s="113">
        <v>240.0</v>
      </c>
      <c r="B243" s="114" t="s">
        <v>435</v>
      </c>
      <c r="C243" s="115" t="s">
        <v>71</v>
      </c>
      <c r="D243" s="116">
        <v>10.0</v>
      </c>
      <c r="E243" s="117">
        <v>5.0</v>
      </c>
      <c r="F243" s="116">
        <v>15.1</v>
      </c>
      <c r="G243" s="117">
        <v>5.0</v>
      </c>
      <c r="H243" s="116">
        <v>14.4</v>
      </c>
      <c r="I243" s="117">
        <v>0.35</v>
      </c>
      <c r="J243" s="116">
        <v>3.6</v>
      </c>
      <c r="K243" s="117">
        <v>11.5</v>
      </c>
      <c r="L243" s="116">
        <v>0.313</v>
      </c>
      <c r="M243" s="117">
        <v>1.4</v>
      </c>
      <c r="N243" s="116">
        <v>1.4</v>
      </c>
      <c r="O243" s="117">
        <v>1.0</v>
      </c>
      <c r="P243" s="116">
        <v>0.0</v>
      </c>
      <c r="Q243" s="117">
        <v>3.6</v>
      </c>
      <c r="R243" s="116">
        <v>3.6</v>
      </c>
      <c r="S243" s="117">
        <v>0.7</v>
      </c>
      <c r="T243" s="116">
        <v>0.0</v>
      </c>
      <c r="U243" s="117">
        <v>0.0</v>
      </c>
      <c r="V243" s="116">
        <v>5.0</v>
      </c>
      <c r="W243" s="117">
        <v>0.7</v>
      </c>
      <c r="X243" s="103">
        <f t="shared" si="1"/>
        <v>0.4194444444</v>
      </c>
      <c r="Y243" s="103"/>
      <c r="Z243" s="103"/>
    </row>
    <row r="244">
      <c r="A244" s="113">
        <v>241.0</v>
      </c>
      <c r="B244" s="114" t="s">
        <v>262</v>
      </c>
      <c r="C244" s="115" t="s">
        <v>90</v>
      </c>
      <c r="D244" s="116">
        <v>10.0</v>
      </c>
      <c r="E244" s="117">
        <v>3.1</v>
      </c>
      <c r="F244" s="116">
        <v>15.1</v>
      </c>
      <c r="G244" s="117">
        <v>5.8</v>
      </c>
      <c r="H244" s="116">
        <v>16.2</v>
      </c>
      <c r="I244" s="117">
        <v>0.357</v>
      </c>
      <c r="J244" s="116">
        <v>2.3</v>
      </c>
      <c r="K244" s="117">
        <v>7.0</v>
      </c>
      <c r="L244" s="116">
        <v>0.333</v>
      </c>
      <c r="M244" s="117">
        <v>1.2</v>
      </c>
      <c r="N244" s="116">
        <v>2.3</v>
      </c>
      <c r="O244" s="117">
        <v>0.5</v>
      </c>
      <c r="P244" s="116">
        <v>3.5</v>
      </c>
      <c r="Q244" s="117">
        <v>7.0</v>
      </c>
      <c r="R244" s="116">
        <v>10.4</v>
      </c>
      <c r="S244" s="117">
        <v>3.5</v>
      </c>
      <c r="T244" s="116">
        <v>1.2</v>
      </c>
      <c r="U244" s="117">
        <v>0.0</v>
      </c>
      <c r="V244" s="116">
        <v>2.3</v>
      </c>
      <c r="W244" s="117">
        <v>7.0</v>
      </c>
      <c r="X244" s="103">
        <f t="shared" si="1"/>
        <v>0.4194444444</v>
      </c>
      <c r="Y244" s="103"/>
      <c r="Z244" s="103"/>
    </row>
    <row r="245">
      <c r="A245" s="113">
        <v>242.0</v>
      </c>
      <c r="B245" s="114" t="s">
        <v>353</v>
      </c>
      <c r="C245" s="115" t="s">
        <v>91</v>
      </c>
      <c r="D245" s="116">
        <v>10.0</v>
      </c>
      <c r="E245" s="117">
        <v>28.2</v>
      </c>
      <c r="F245" s="116">
        <v>15.1</v>
      </c>
      <c r="G245" s="117">
        <v>5.1</v>
      </c>
      <c r="H245" s="116">
        <v>11.2</v>
      </c>
      <c r="I245" s="117">
        <v>0.455</v>
      </c>
      <c r="J245" s="116">
        <v>3.7</v>
      </c>
      <c r="K245" s="117">
        <v>8.2</v>
      </c>
      <c r="L245" s="116">
        <v>0.453</v>
      </c>
      <c r="M245" s="117">
        <v>1.1</v>
      </c>
      <c r="N245" s="116">
        <v>1.1</v>
      </c>
      <c r="O245" s="117">
        <v>1.0</v>
      </c>
      <c r="P245" s="116">
        <v>0.3</v>
      </c>
      <c r="Q245" s="117">
        <v>3.6</v>
      </c>
      <c r="R245" s="116">
        <v>3.8</v>
      </c>
      <c r="S245" s="117">
        <v>6.8</v>
      </c>
      <c r="T245" s="116">
        <v>0.8</v>
      </c>
      <c r="U245" s="117">
        <v>0.1</v>
      </c>
      <c r="V245" s="116">
        <v>3.1</v>
      </c>
      <c r="W245" s="117">
        <v>0.9</v>
      </c>
      <c r="X245" s="103">
        <f t="shared" si="1"/>
        <v>0.4194444444</v>
      </c>
      <c r="Y245" s="103"/>
      <c r="Z245" s="103"/>
    </row>
    <row r="246">
      <c r="A246" s="113">
        <v>243.0</v>
      </c>
      <c r="B246" s="114" t="s">
        <v>550</v>
      </c>
      <c r="C246" s="115" t="s">
        <v>100</v>
      </c>
      <c r="D246" s="116">
        <v>10.0</v>
      </c>
      <c r="E246" s="117">
        <v>30.1</v>
      </c>
      <c r="F246" s="116">
        <v>15.1</v>
      </c>
      <c r="G246" s="117">
        <v>6.1</v>
      </c>
      <c r="H246" s="116">
        <v>14.5</v>
      </c>
      <c r="I246" s="117">
        <v>0.421</v>
      </c>
      <c r="J246" s="116">
        <v>1.2</v>
      </c>
      <c r="K246" s="117">
        <v>5.3</v>
      </c>
      <c r="L246" s="116">
        <v>0.227</v>
      </c>
      <c r="M246" s="117">
        <v>1.7</v>
      </c>
      <c r="N246" s="116">
        <v>2.3</v>
      </c>
      <c r="O246" s="117">
        <v>0.737</v>
      </c>
      <c r="P246" s="116">
        <v>2.5</v>
      </c>
      <c r="Q246" s="117">
        <v>7.1</v>
      </c>
      <c r="R246" s="116">
        <v>9.6</v>
      </c>
      <c r="S246" s="117">
        <v>3.9</v>
      </c>
      <c r="T246" s="116">
        <v>1.7</v>
      </c>
      <c r="U246" s="117">
        <v>1.2</v>
      </c>
      <c r="V246" s="116">
        <v>2.4</v>
      </c>
      <c r="W246" s="117">
        <v>1.9</v>
      </c>
      <c r="X246" s="103">
        <f t="shared" si="1"/>
        <v>0.4194444444</v>
      </c>
      <c r="Y246" s="103"/>
      <c r="Z246" s="103"/>
    </row>
    <row r="247">
      <c r="A247" s="113">
        <v>244.0</v>
      </c>
      <c r="B247" s="114" t="s">
        <v>176</v>
      </c>
      <c r="C247" s="115" t="s">
        <v>110</v>
      </c>
      <c r="D247" s="116">
        <v>10.0</v>
      </c>
      <c r="E247" s="117">
        <v>7.9</v>
      </c>
      <c r="F247" s="116">
        <v>15.0</v>
      </c>
      <c r="G247" s="117">
        <v>6.4</v>
      </c>
      <c r="H247" s="116">
        <v>13.2</v>
      </c>
      <c r="I247" s="117">
        <v>0.483</v>
      </c>
      <c r="J247" s="116">
        <v>0.0</v>
      </c>
      <c r="K247" s="117">
        <v>0.0</v>
      </c>
      <c r="L247" s="116">
        <v>0.0</v>
      </c>
      <c r="M247" s="117">
        <v>2.3</v>
      </c>
      <c r="N247" s="116">
        <v>8.2</v>
      </c>
      <c r="O247" s="117">
        <v>0.278</v>
      </c>
      <c r="P247" s="116">
        <v>5.5</v>
      </c>
      <c r="Q247" s="117">
        <v>5.0</v>
      </c>
      <c r="R247" s="116">
        <v>10.4</v>
      </c>
      <c r="S247" s="117">
        <v>2.3</v>
      </c>
      <c r="T247" s="116">
        <v>0.5</v>
      </c>
      <c r="U247" s="117">
        <v>1.8</v>
      </c>
      <c r="V247" s="116">
        <v>1.4</v>
      </c>
      <c r="W247" s="117">
        <v>5.0</v>
      </c>
      <c r="X247" s="103">
        <f t="shared" si="1"/>
        <v>0.4166666667</v>
      </c>
      <c r="Y247" s="103"/>
      <c r="Z247" s="103"/>
    </row>
    <row r="248">
      <c r="A248" s="113">
        <v>245.0</v>
      </c>
      <c r="B248" s="114" t="s">
        <v>299</v>
      </c>
      <c r="C248" s="115" t="s">
        <v>107</v>
      </c>
      <c r="D248" s="116">
        <v>10.0</v>
      </c>
      <c r="E248" s="117">
        <v>26.3</v>
      </c>
      <c r="F248" s="116">
        <v>14.9</v>
      </c>
      <c r="G248" s="117">
        <v>6.7</v>
      </c>
      <c r="H248" s="116">
        <v>10.4</v>
      </c>
      <c r="I248" s="117">
        <v>0.645</v>
      </c>
      <c r="J248" s="116">
        <v>0.0</v>
      </c>
      <c r="K248" s="117">
        <v>0.1</v>
      </c>
      <c r="L248" s="116">
        <v>0.0</v>
      </c>
      <c r="M248" s="117">
        <v>1.5</v>
      </c>
      <c r="N248" s="116">
        <v>2.9</v>
      </c>
      <c r="O248" s="117">
        <v>0.524</v>
      </c>
      <c r="P248" s="116">
        <v>4.2</v>
      </c>
      <c r="Q248" s="117">
        <v>6.6</v>
      </c>
      <c r="R248" s="116">
        <v>10.8</v>
      </c>
      <c r="S248" s="117">
        <v>2.3</v>
      </c>
      <c r="T248" s="116">
        <v>1.5</v>
      </c>
      <c r="U248" s="117">
        <v>2.3</v>
      </c>
      <c r="V248" s="116">
        <v>1.4</v>
      </c>
      <c r="W248" s="117">
        <v>2.0</v>
      </c>
      <c r="X248" s="103">
        <f t="shared" si="1"/>
        <v>0.4138888889</v>
      </c>
      <c r="Y248" s="103"/>
      <c r="Z248" s="103"/>
    </row>
    <row r="249">
      <c r="A249" s="113">
        <v>246.0</v>
      </c>
      <c r="B249" s="114" t="s">
        <v>355</v>
      </c>
      <c r="C249" s="115" t="s">
        <v>99</v>
      </c>
      <c r="D249" s="116">
        <v>10.0</v>
      </c>
      <c r="E249" s="117">
        <v>2.9</v>
      </c>
      <c r="F249" s="116">
        <v>14.8</v>
      </c>
      <c r="G249" s="117">
        <v>4.9</v>
      </c>
      <c r="H249" s="116">
        <v>8.6</v>
      </c>
      <c r="I249" s="117">
        <v>0.571</v>
      </c>
      <c r="J249" s="116">
        <v>2.5</v>
      </c>
      <c r="K249" s="117">
        <v>3.7</v>
      </c>
      <c r="L249" s="116">
        <v>0.667</v>
      </c>
      <c r="M249" s="117">
        <v>2.5</v>
      </c>
      <c r="N249" s="116">
        <v>3.7</v>
      </c>
      <c r="O249" s="117">
        <v>0.667</v>
      </c>
      <c r="P249" s="116">
        <v>2.5</v>
      </c>
      <c r="Q249" s="117">
        <v>9.9</v>
      </c>
      <c r="R249" s="116">
        <v>12.3</v>
      </c>
      <c r="S249" s="117">
        <v>3.7</v>
      </c>
      <c r="T249" s="116">
        <v>1.2</v>
      </c>
      <c r="U249" s="117">
        <v>1.2</v>
      </c>
      <c r="V249" s="116">
        <v>1.2</v>
      </c>
      <c r="W249" s="117">
        <v>2.5</v>
      </c>
      <c r="X249" s="103">
        <f t="shared" si="1"/>
        <v>0.4111111111</v>
      </c>
      <c r="Y249" s="103"/>
      <c r="Z249" s="103"/>
    </row>
    <row r="250">
      <c r="A250" s="113">
        <v>247.0</v>
      </c>
      <c r="B250" s="114" t="s">
        <v>506</v>
      </c>
      <c r="C250" s="115" t="s">
        <v>107</v>
      </c>
      <c r="D250" s="116">
        <v>10.0</v>
      </c>
      <c r="E250" s="117">
        <v>3.9</v>
      </c>
      <c r="F250" s="116">
        <v>14.8</v>
      </c>
      <c r="G250" s="117">
        <v>6.5</v>
      </c>
      <c r="H250" s="116">
        <v>17.5</v>
      </c>
      <c r="I250" s="117">
        <v>0.368</v>
      </c>
      <c r="J250" s="116">
        <v>0.9</v>
      </c>
      <c r="K250" s="117">
        <v>9.2</v>
      </c>
      <c r="L250" s="116">
        <v>0.1</v>
      </c>
      <c r="M250" s="117">
        <v>0.9</v>
      </c>
      <c r="N250" s="116">
        <v>1.8</v>
      </c>
      <c r="O250" s="117">
        <v>0.5</v>
      </c>
      <c r="P250" s="116">
        <v>0.0</v>
      </c>
      <c r="Q250" s="117">
        <v>2.8</v>
      </c>
      <c r="R250" s="116">
        <v>2.8</v>
      </c>
      <c r="S250" s="117">
        <v>2.8</v>
      </c>
      <c r="T250" s="116">
        <v>0.0</v>
      </c>
      <c r="U250" s="117">
        <v>1.8</v>
      </c>
      <c r="V250" s="116">
        <v>1.8</v>
      </c>
      <c r="W250" s="117">
        <v>2.8</v>
      </c>
      <c r="X250" s="103">
        <f t="shared" si="1"/>
        <v>0.4111111111</v>
      </c>
      <c r="Y250" s="103"/>
      <c r="Z250" s="103"/>
    </row>
    <row r="251">
      <c r="A251" s="113">
        <v>248.0</v>
      </c>
      <c r="B251" s="114" t="s">
        <v>332</v>
      </c>
      <c r="C251" s="115" t="s">
        <v>74</v>
      </c>
      <c r="D251" s="116">
        <v>10.0</v>
      </c>
      <c r="E251" s="117">
        <v>21.2</v>
      </c>
      <c r="F251" s="116">
        <v>14.8</v>
      </c>
      <c r="G251" s="117">
        <v>5.4</v>
      </c>
      <c r="H251" s="116">
        <v>13.1</v>
      </c>
      <c r="I251" s="117">
        <v>0.416</v>
      </c>
      <c r="J251" s="116">
        <v>2.5</v>
      </c>
      <c r="K251" s="117">
        <v>8.0</v>
      </c>
      <c r="L251" s="116">
        <v>0.319</v>
      </c>
      <c r="M251" s="117">
        <v>1.4</v>
      </c>
      <c r="N251" s="116">
        <v>1.4</v>
      </c>
      <c r="O251" s="117">
        <v>1.0</v>
      </c>
      <c r="P251" s="116">
        <v>1.7</v>
      </c>
      <c r="Q251" s="117">
        <v>2.7</v>
      </c>
      <c r="R251" s="116">
        <v>4.4</v>
      </c>
      <c r="S251" s="117">
        <v>2.7</v>
      </c>
      <c r="T251" s="116">
        <v>1.4</v>
      </c>
      <c r="U251" s="117">
        <v>0.7</v>
      </c>
      <c r="V251" s="116">
        <v>1.9</v>
      </c>
      <c r="W251" s="117">
        <v>3.1</v>
      </c>
      <c r="X251" s="103">
        <f t="shared" si="1"/>
        <v>0.4111111111</v>
      </c>
      <c r="Y251" s="103"/>
      <c r="Z251" s="103"/>
    </row>
    <row r="252">
      <c r="A252" s="113">
        <v>249.0</v>
      </c>
      <c r="B252" s="114" t="s">
        <v>475</v>
      </c>
      <c r="C252" s="115" t="s">
        <v>88</v>
      </c>
      <c r="D252" s="116">
        <v>10.0</v>
      </c>
      <c r="E252" s="117">
        <v>41.0</v>
      </c>
      <c r="F252" s="116">
        <v>14.8</v>
      </c>
      <c r="G252" s="117">
        <v>5.2</v>
      </c>
      <c r="H252" s="116">
        <v>10.9</v>
      </c>
      <c r="I252" s="117">
        <v>0.476</v>
      </c>
      <c r="J252" s="116">
        <v>3.1</v>
      </c>
      <c r="K252" s="117">
        <v>7.1</v>
      </c>
      <c r="L252" s="116">
        <v>0.432</v>
      </c>
      <c r="M252" s="117">
        <v>1.3</v>
      </c>
      <c r="N252" s="116">
        <v>1.4</v>
      </c>
      <c r="O252" s="117">
        <v>0.938</v>
      </c>
      <c r="P252" s="116">
        <v>0.9</v>
      </c>
      <c r="Q252" s="117">
        <v>2.1</v>
      </c>
      <c r="R252" s="116">
        <v>3.0</v>
      </c>
      <c r="S252" s="117">
        <v>2.7</v>
      </c>
      <c r="T252" s="116">
        <v>1.2</v>
      </c>
      <c r="U252" s="117">
        <v>0.2</v>
      </c>
      <c r="V252" s="116">
        <v>0.6</v>
      </c>
      <c r="W252" s="117">
        <v>2.5</v>
      </c>
      <c r="X252" s="103">
        <f t="shared" si="1"/>
        <v>0.4111111111</v>
      </c>
      <c r="Y252" s="103"/>
      <c r="Z252" s="103"/>
    </row>
    <row r="253">
      <c r="A253" s="113">
        <v>250.0</v>
      </c>
      <c r="B253" s="114" t="s">
        <v>296</v>
      </c>
      <c r="C253" s="115" t="s">
        <v>90</v>
      </c>
      <c r="D253" s="116">
        <v>10.0</v>
      </c>
      <c r="E253" s="117">
        <v>16.4</v>
      </c>
      <c r="F253" s="116">
        <v>14.7</v>
      </c>
      <c r="G253" s="117">
        <v>5.9</v>
      </c>
      <c r="H253" s="116">
        <v>7.5</v>
      </c>
      <c r="I253" s="117">
        <v>0.794</v>
      </c>
      <c r="J253" s="116">
        <v>0.0</v>
      </c>
      <c r="K253" s="117">
        <v>0.0</v>
      </c>
      <c r="L253" s="116">
        <v>0.0</v>
      </c>
      <c r="M253" s="117">
        <v>2.9</v>
      </c>
      <c r="N253" s="116">
        <v>4.2</v>
      </c>
      <c r="O253" s="117">
        <v>0.684</v>
      </c>
      <c r="P253" s="116">
        <v>3.3</v>
      </c>
      <c r="Q253" s="117">
        <v>6.6</v>
      </c>
      <c r="R253" s="116">
        <v>9.9</v>
      </c>
      <c r="S253" s="117">
        <v>1.8</v>
      </c>
      <c r="T253" s="116">
        <v>1.5</v>
      </c>
      <c r="U253" s="117">
        <v>1.1</v>
      </c>
      <c r="V253" s="116">
        <v>2.2</v>
      </c>
      <c r="W253" s="117">
        <v>4.6</v>
      </c>
      <c r="X253" s="103">
        <f t="shared" si="1"/>
        <v>0.4083333333</v>
      </c>
      <c r="Y253" s="103"/>
      <c r="Z253" s="103"/>
    </row>
    <row r="254">
      <c r="A254" s="113">
        <v>251.0</v>
      </c>
      <c r="B254" s="114" t="s">
        <v>619</v>
      </c>
      <c r="C254" s="115" t="s">
        <v>97</v>
      </c>
      <c r="D254" s="116">
        <v>10.0</v>
      </c>
      <c r="E254" s="117">
        <v>20.0</v>
      </c>
      <c r="F254" s="116">
        <v>14.7</v>
      </c>
      <c r="G254" s="117">
        <v>6.1</v>
      </c>
      <c r="H254" s="116">
        <v>11.0</v>
      </c>
      <c r="I254" s="117">
        <v>0.557</v>
      </c>
      <c r="J254" s="116">
        <v>1.8</v>
      </c>
      <c r="K254" s="117">
        <v>4.3</v>
      </c>
      <c r="L254" s="116">
        <v>0.417</v>
      </c>
      <c r="M254" s="117">
        <v>0.7</v>
      </c>
      <c r="N254" s="116">
        <v>0.7</v>
      </c>
      <c r="O254" s="117">
        <v>1.0</v>
      </c>
      <c r="P254" s="116">
        <v>3.1</v>
      </c>
      <c r="Q254" s="117">
        <v>3.8</v>
      </c>
      <c r="R254" s="116">
        <v>6.8</v>
      </c>
      <c r="S254" s="117">
        <v>2.5</v>
      </c>
      <c r="T254" s="116">
        <v>1.6</v>
      </c>
      <c r="U254" s="117">
        <v>0.4</v>
      </c>
      <c r="V254" s="116">
        <v>1.3</v>
      </c>
      <c r="W254" s="117">
        <v>4.1</v>
      </c>
      <c r="X254" s="103">
        <f t="shared" si="1"/>
        <v>0.4083333333</v>
      </c>
      <c r="Y254" s="103"/>
      <c r="Z254" s="103"/>
    </row>
    <row r="255">
      <c r="A255" s="113">
        <v>252.0</v>
      </c>
      <c r="B255" s="114" t="s">
        <v>615</v>
      </c>
      <c r="C255" s="115" t="s">
        <v>112</v>
      </c>
      <c r="D255" s="116">
        <v>10.0</v>
      </c>
      <c r="E255" s="117">
        <v>22.6</v>
      </c>
      <c r="F255" s="116">
        <v>14.6</v>
      </c>
      <c r="G255" s="117">
        <v>4.9</v>
      </c>
      <c r="H255" s="116">
        <v>13.5</v>
      </c>
      <c r="I255" s="117">
        <v>0.365</v>
      </c>
      <c r="J255" s="116">
        <v>2.5</v>
      </c>
      <c r="K255" s="117">
        <v>8.0</v>
      </c>
      <c r="L255" s="116">
        <v>0.32</v>
      </c>
      <c r="M255" s="117">
        <v>2.2</v>
      </c>
      <c r="N255" s="116">
        <v>2.7</v>
      </c>
      <c r="O255" s="117">
        <v>0.824</v>
      </c>
      <c r="P255" s="116">
        <v>0.8</v>
      </c>
      <c r="Q255" s="117">
        <v>6.2</v>
      </c>
      <c r="R255" s="116">
        <v>7.0</v>
      </c>
      <c r="S255" s="117">
        <v>4.5</v>
      </c>
      <c r="T255" s="116">
        <v>1.1</v>
      </c>
      <c r="U255" s="117">
        <v>0.6</v>
      </c>
      <c r="V255" s="116">
        <v>3.5</v>
      </c>
      <c r="W255" s="117">
        <v>2.7</v>
      </c>
      <c r="X255" s="103">
        <f t="shared" si="1"/>
        <v>0.4055555556</v>
      </c>
      <c r="Y255" s="103"/>
      <c r="Z255" s="103"/>
    </row>
    <row r="256">
      <c r="A256" s="113">
        <v>253.0</v>
      </c>
      <c r="B256" s="114" t="s">
        <v>306</v>
      </c>
      <c r="C256" s="115" t="s">
        <v>109</v>
      </c>
      <c r="D256" s="116">
        <v>10.0</v>
      </c>
      <c r="E256" s="117">
        <v>15.3</v>
      </c>
      <c r="F256" s="116">
        <v>14.6</v>
      </c>
      <c r="G256" s="117">
        <v>4.9</v>
      </c>
      <c r="H256" s="116">
        <v>10.8</v>
      </c>
      <c r="I256" s="117">
        <v>0.457</v>
      </c>
      <c r="J256" s="116">
        <v>2.4</v>
      </c>
      <c r="K256" s="117">
        <v>5.4</v>
      </c>
      <c r="L256" s="116">
        <v>0.435</v>
      </c>
      <c r="M256" s="117">
        <v>2.4</v>
      </c>
      <c r="N256" s="116">
        <v>2.4</v>
      </c>
      <c r="O256" s="117">
        <v>1.0</v>
      </c>
      <c r="P256" s="116">
        <v>1.2</v>
      </c>
      <c r="Q256" s="117">
        <v>2.1</v>
      </c>
      <c r="R256" s="116">
        <v>3.3</v>
      </c>
      <c r="S256" s="117">
        <v>4.0</v>
      </c>
      <c r="T256" s="116">
        <v>1.4</v>
      </c>
      <c r="U256" s="117">
        <v>0.0</v>
      </c>
      <c r="V256" s="116">
        <v>0.9</v>
      </c>
      <c r="W256" s="117">
        <v>3.8</v>
      </c>
      <c r="X256" s="103">
        <f t="shared" si="1"/>
        <v>0.4055555556</v>
      </c>
      <c r="Y256" s="103"/>
      <c r="Z256" s="103"/>
    </row>
    <row r="257">
      <c r="A257" s="113">
        <v>254.0</v>
      </c>
      <c r="B257" s="114" t="s">
        <v>167</v>
      </c>
      <c r="C257" s="115" t="s">
        <v>1823</v>
      </c>
      <c r="D257" s="116">
        <v>10.0</v>
      </c>
      <c r="E257" s="117">
        <v>10.4</v>
      </c>
      <c r="F257" s="116">
        <v>14.5</v>
      </c>
      <c r="G257" s="117">
        <v>5.2</v>
      </c>
      <c r="H257" s="116">
        <v>15.9</v>
      </c>
      <c r="I257" s="117">
        <v>0.326</v>
      </c>
      <c r="J257" s="116">
        <v>3.8</v>
      </c>
      <c r="K257" s="117">
        <v>11.1</v>
      </c>
      <c r="L257" s="116">
        <v>0.344</v>
      </c>
      <c r="M257" s="117">
        <v>0.3</v>
      </c>
      <c r="N257" s="116">
        <v>0.7</v>
      </c>
      <c r="O257" s="117">
        <v>0.5</v>
      </c>
      <c r="P257" s="116">
        <v>2.4</v>
      </c>
      <c r="Q257" s="117">
        <v>3.8</v>
      </c>
      <c r="R257" s="116">
        <v>6.2</v>
      </c>
      <c r="S257" s="117">
        <v>1.7</v>
      </c>
      <c r="T257" s="116">
        <v>0.3</v>
      </c>
      <c r="U257" s="117">
        <v>0.3</v>
      </c>
      <c r="V257" s="116">
        <v>1.0</v>
      </c>
      <c r="W257" s="117">
        <v>1.0</v>
      </c>
      <c r="X257" s="103">
        <f t="shared" si="1"/>
        <v>0.4027777778</v>
      </c>
      <c r="Y257" s="103"/>
      <c r="Z257" s="103"/>
    </row>
    <row r="258">
      <c r="A258" s="113">
        <v>255.0</v>
      </c>
      <c r="B258" s="114" t="s">
        <v>558</v>
      </c>
      <c r="C258" s="115" t="s">
        <v>110</v>
      </c>
      <c r="D258" s="116">
        <v>10.0</v>
      </c>
      <c r="E258" s="117">
        <v>24.2</v>
      </c>
      <c r="F258" s="116">
        <v>14.4</v>
      </c>
      <c r="G258" s="117">
        <v>5.1</v>
      </c>
      <c r="H258" s="116">
        <v>15.0</v>
      </c>
      <c r="I258" s="117">
        <v>0.337</v>
      </c>
      <c r="J258" s="116">
        <v>1.5</v>
      </c>
      <c r="K258" s="117">
        <v>6.4</v>
      </c>
      <c r="L258" s="116">
        <v>0.233</v>
      </c>
      <c r="M258" s="117">
        <v>2.8</v>
      </c>
      <c r="N258" s="116">
        <v>3.4</v>
      </c>
      <c r="O258" s="117">
        <v>0.826</v>
      </c>
      <c r="P258" s="116">
        <v>1.5</v>
      </c>
      <c r="Q258" s="117">
        <v>3.9</v>
      </c>
      <c r="R258" s="116">
        <v>5.4</v>
      </c>
      <c r="S258" s="117">
        <v>2.1</v>
      </c>
      <c r="T258" s="116">
        <v>0.7</v>
      </c>
      <c r="U258" s="117">
        <v>0.6</v>
      </c>
      <c r="V258" s="116">
        <v>1.3</v>
      </c>
      <c r="W258" s="117">
        <v>3.4</v>
      </c>
      <c r="X258" s="103">
        <f t="shared" si="1"/>
        <v>0.4</v>
      </c>
      <c r="Y258" s="103"/>
      <c r="Z258" s="103"/>
    </row>
    <row r="259">
      <c r="A259" s="113">
        <v>256.0</v>
      </c>
      <c r="B259" s="114" t="s">
        <v>627</v>
      </c>
      <c r="C259" s="115" t="s">
        <v>102</v>
      </c>
      <c r="D259" s="116">
        <v>10.0</v>
      </c>
      <c r="E259" s="117">
        <v>23.8</v>
      </c>
      <c r="F259" s="116">
        <v>14.4</v>
      </c>
      <c r="G259" s="117">
        <v>5.9</v>
      </c>
      <c r="H259" s="116">
        <v>9.9</v>
      </c>
      <c r="I259" s="117">
        <v>0.6</v>
      </c>
      <c r="J259" s="116">
        <v>0.0</v>
      </c>
      <c r="K259" s="117">
        <v>0.0</v>
      </c>
      <c r="L259" s="116">
        <v>0.0</v>
      </c>
      <c r="M259" s="117">
        <v>2.6</v>
      </c>
      <c r="N259" s="116">
        <v>3.3</v>
      </c>
      <c r="O259" s="117">
        <v>0.773</v>
      </c>
      <c r="P259" s="116">
        <v>3.0</v>
      </c>
      <c r="Q259" s="117">
        <v>7.4</v>
      </c>
      <c r="R259" s="116">
        <v>10.5</v>
      </c>
      <c r="S259" s="117">
        <v>1.2</v>
      </c>
      <c r="T259" s="116">
        <v>0.2</v>
      </c>
      <c r="U259" s="117">
        <v>0.6</v>
      </c>
      <c r="V259" s="116">
        <v>3.3</v>
      </c>
      <c r="W259" s="117">
        <v>4.4</v>
      </c>
      <c r="X259" s="103">
        <f t="shared" si="1"/>
        <v>0.4</v>
      </c>
      <c r="Y259" s="103"/>
      <c r="Z259" s="103"/>
    </row>
    <row r="260">
      <c r="A260" s="113">
        <v>257.0</v>
      </c>
      <c r="B260" s="114" t="s">
        <v>593</v>
      </c>
      <c r="C260" s="115" t="s">
        <v>100</v>
      </c>
      <c r="D260" s="116">
        <v>10.0</v>
      </c>
      <c r="E260" s="117">
        <v>17.6</v>
      </c>
      <c r="F260" s="116">
        <v>14.3</v>
      </c>
      <c r="G260" s="117">
        <v>5.5</v>
      </c>
      <c r="H260" s="116">
        <v>10.8</v>
      </c>
      <c r="I260" s="117">
        <v>0.509</v>
      </c>
      <c r="J260" s="116">
        <v>3.1</v>
      </c>
      <c r="K260" s="117">
        <v>6.5</v>
      </c>
      <c r="L260" s="116">
        <v>0.469</v>
      </c>
      <c r="M260" s="117">
        <v>0.2</v>
      </c>
      <c r="N260" s="116">
        <v>0.4</v>
      </c>
      <c r="O260" s="117">
        <v>0.5</v>
      </c>
      <c r="P260" s="116">
        <v>0.4</v>
      </c>
      <c r="Q260" s="117">
        <v>4.7</v>
      </c>
      <c r="R260" s="116">
        <v>5.1</v>
      </c>
      <c r="S260" s="117">
        <v>2.5</v>
      </c>
      <c r="T260" s="116">
        <v>0.6</v>
      </c>
      <c r="U260" s="117">
        <v>0.4</v>
      </c>
      <c r="V260" s="116">
        <v>1.0</v>
      </c>
      <c r="W260" s="117">
        <v>3.5</v>
      </c>
      <c r="X260" s="103">
        <f t="shared" si="1"/>
        <v>0.3972222222</v>
      </c>
      <c r="Y260" s="103"/>
      <c r="Z260" s="103"/>
    </row>
    <row r="261">
      <c r="A261" s="113">
        <v>258.0</v>
      </c>
      <c r="B261" s="114" t="s">
        <v>311</v>
      </c>
      <c r="C261" s="115" t="s">
        <v>90</v>
      </c>
      <c r="D261" s="116">
        <v>10.0</v>
      </c>
      <c r="E261" s="117">
        <v>2.5</v>
      </c>
      <c r="F261" s="116">
        <v>14.3</v>
      </c>
      <c r="G261" s="117">
        <v>2.9</v>
      </c>
      <c r="H261" s="116">
        <v>17.1</v>
      </c>
      <c r="I261" s="117">
        <v>0.167</v>
      </c>
      <c r="J261" s="116">
        <v>1.4</v>
      </c>
      <c r="K261" s="117">
        <v>8.6</v>
      </c>
      <c r="L261" s="116">
        <v>0.167</v>
      </c>
      <c r="M261" s="117">
        <v>7.1</v>
      </c>
      <c r="N261" s="116">
        <v>11.4</v>
      </c>
      <c r="O261" s="117">
        <v>0.625</v>
      </c>
      <c r="P261" s="116">
        <v>0.0</v>
      </c>
      <c r="Q261" s="117">
        <v>4.3</v>
      </c>
      <c r="R261" s="116">
        <v>4.3</v>
      </c>
      <c r="S261" s="117">
        <v>1.4</v>
      </c>
      <c r="T261" s="116">
        <v>0.0</v>
      </c>
      <c r="U261" s="117">
        <v>1.4</v>
      </c>
      <c r="V261" s="116">
        <v>2.9</v>
      </c>
      <c r="W261" s="117">
        <v>4.3</v>
      </c>
      <c r="X261" s="103">
        <f t="shared" si="1"/>
        <v>0.3972222222</v>
      </c>
      <c r="Y261" s="103"/>
      <c r="Z261" s="103"/>
    </row>
    <row r="262">
      <c r="A262" s="113">
        <v>259.0</v>
      </c>
      <c r="B262" s="114" t="s">
        <v>182</v>
      </c>
      <c r="C262" s="115" t="s">
        <v>77</v>
      </c>
      <c r="D262" s="116">
        <v>10.0</v>
      </c>
      <c r="E262" s="117">
        <v>20.7</v>
      </c>
      <c r="F262" s="116">
        <v>14.2</v>
      </c>
      <c r="G262" s="117">
        <v>5.4</v>
      </c>
      <c r="H262" s="116">
        <v>11.3</v>
      </c>
      <c r="I262" s="117">
        <v>0.477</v>
      </c>
      <c r="J262" s="116">
        <v>1.7</v>
      </c>
      <c r="K262" s="117">
        <v>5.6</v>
      </c>
      <c r="L262" s="116">
        <v>0.313</v>
      </c>
      <c r="M262" s="117">
        <v>1.7</v>
      </c>
      <c r="N262" s="116">
        <v>1.7</v>
      </c>
      <c r="O262" s="117">
        <v>1.0</v>
      </c>
      <c r="P262" s="116">
        <v>0.9</v>
      </c>
      <c r="Q262" s="117">
        <v>3.3</v>
      </c>
      <c r="R262" s="116">
        <v>4.2</v>
      </c>
      <c r="S262" s="117">
        <v>7.1</v>
      </c>
      <c r="T262" s="116">
        <v>2.3</v>
      </c>
      <c r="U262" s="117">
        <v>0.7</v>
      </c>
      <c r="V262" s="116">
        <v>4.0</v>
      </c>
      <c r="W262" s="117">
        <v>3.6</v>
      </c>
      <c r="X262" s="103">
        <f t="shared" si="1"/>
        <v>0.3944444444</v>
      </c>
      <c r="Y262" s="103"/>
      <c r="Z262" s="103"/>
    </row>
    <row r="263">
      <c r="A263" s="113">
        <v>260.0</v>
      </c>
      <c r="B263" s="114" t="s">
        <v>437</v>
      </c>
      <c r="C263" s="115" t="s">
        <v>103</v>
      </c>
      <c r="D263" s="116">
        <v>10.0</v>
      </c>
      <c r="E263" s="117">
        <v>4.8</v>
      </c>
      <c r="F263" s="116">
        <v>14.2</v>
      </c>
      <c r="G263" s="117">
        <v>4.5</v>
      </c>
      <c r="H263" s="116">
        <v>9.0</v>
      </c>
      <c r="I263" s="117">
        <v>0.5</v>
      </c>
      <c r="J263" s="116">
        <v>3.7</v>
      </c>
      <c r="K263" s="117">
        <v>5.2</v>
      </c>
      <c r="L263" s="116">
        <v>0.714</v>
      </c>
      <c r="M263" s="117">
        <v>1.5</v>
      </c>
      <c r="N263" s="116">
        <v>1.5</v>
      </c>
      <c r="O263" s="117">
        <v>1.0</v>
      </c>
      <c r="P263" s="116">
        <v>0.0</v>
      </c>
      <c r="Q263" s="117">
        <v>5.2</v>
      </c>
      <c r="R263" s="116">
        <v>5.2</v>
      </c>
      <c r="S263" s="117">
        <v>1.5</v>
      </c>
      <c r="T263" s="116">
        <v>0.7</v>
      </c>
      <c r="U263" s="117">
        <v>0.0</v>
      </c>
      <c r="V263" s="116">
        <v>2.2</v>
      </c>
      <c r="W263" s="117">
        <v>1.5</v>
      </c>
      <c r="X263" s="103">
        <f t="shared" si="1"/>
        <v>0.3944444444</v>
      </c>
      <c r="Y263" s="103"/>
      <c r="Z263" s="103"/>
    </row>
    <row r="264">
      <c r="A264" s="113">
        <v>261.0</v>
      </c>
      <c r="B264" s="114" t="s">
        <v>1834</v>
      </c>
      <c r="C264" s="115" t="s">
        <v>91</v>
      </c>
      <c r="D264" s="116">
        <v>7.0</v>
      </c>
      <c r="E264" s="117">
        <v>17.4</v>
      </c>
      <c r="F264" s="116">
        <v>14.2</v>
      </c>
      <c r="G264" s="117">
        <v>5.3</v>
      </c>
      <c r="H264" s="116">
        <v>10.4</v>
      </c>
      <c r="I264" s="117">
        <v>0.514</v>
      </c>
      <c r="J264" s="116">
        <v>1.5</v>
      </c>
      <c r="K264" s="117">
        <v>3.8</v>
      </c>
      <c r="L264" s="116">
        <v>0.385</v>
      </c>
      <c r="M264" s="117">
        <v>2.1</v>
      </c>
      <c r="N264" s="116">
        <v>3.0</v>
      </c>
      <c r="O264" s="117">
        <v>0.7</v>
      </c>
      <c r="P264" s="116">
        <v>3.3</v>
      </c>
      <c r="Q264" s="117">
        <v>7.7</v>
      </c>
      <c r="R264" s="116">
        <v>11.0</v>
      </c>
      <c r="S264" s="117">
        <v>0.6</v>
      </c>
      <c r="T264" s="116">
        <v>1.8</v>
      </c>
      <c r="U264" s="117">
        <v>1.2</v>
      </c>
      <c r="V264" s="116">
        <v>1.5</v>
      </c>
      <c r="W264" s="117">
        <v>3.0</v>
      </c>
      <c r="X264" s="103">
        <f t="shared" si="1"/>
        <v>0.3944444444</v>
      </c>
      <c r="Y264" s="103"/>
      <c r="Z264" s="103"/>
    </row>
    <row r="265">
      <c r="A265" s="113">
        <v>262.0</v>
      </c>
      <c r="B265" s="114" t="s">
        <v>477</v>
      </c>
      <c r="C265" s="115" t="s">
        <v>80</v>
      </c>
      <c r="D265" s="116">
        <v>10.0</v>
      </c>
      <c r="E265" s="117">
        <v>20.8</v>
      </c>
      <c r="F265" s="116">
        <v>14.2</v>
      </c>
      <c r="G265" s="117">
        <v>4.5</v>
      </c>
      <c r="H265" s="116">
        <v>10.4</v>
      </c>
      <c r="I265" s="117">
        <v>0.433</v>
      </c>
      <c r="J265" s="116">
        <v>1.6</v>
      </c>
      <c r="K265" s="117">
        <v>4.7</v>
      </c>
      <c r="L265" s="116">
        <v>0.333</v>
      </c>
      <c r="M265" s="117">
        <v>3.6</v>
      </c>
      <c r="N265" s="116">
        <v>4.7</v>
      </c>
      <c r="O265" s="117">
        <v>0.778</v>
      </c>
      <c r="P265" s="116">
        <v>1.7</v>
      </c>
      <c r="Q265" s="117">
        <v>6.2</v>
      </c>
      <c r="R265" s="116">
        <v>8.0</v>
      </c>
      <c r="S265" s="117">
        <v>2.8</v>
      </c>
      <c r="T265" s="116">
        <v>1.6</v>
      </c>
      <c r="U265" s="117">
        <v>0.7</v>
      </c>
      <c r="V265" s="116">
        <v>1.4</v>
      </c>
      <c r="W265" s="117">
        <v>1.4</v>
      </c>
      <c r="X265" s="103">
        <f t="shared" si="1"/>
        <v>0.3944444444</v>
      </c>
      <c r="Y265" s="103"/>
      <c r="Z265" s="103"/>
    </row>
    <row r="266">
      <c r="A266" s="113">
        <v>263.0</v>
      </c>
      <c r="B266" s="114" t="s">
        <v>417</v>
      </c>
      <c r="C266" s="115" t="s">
        <v>71</v>
      </c>
      <c r="D266" s="116">
        <v>10.0</v>
      </c>
      <c r="E266" s="117">
        <v>24.1</v>
      </c>
      <c r="F266" s="116">
        <v>14.2</v>
      </c>
      <c r="G266" s="117">
        <v>5.7</v>
      </c>
      <c r="H266" s="116">
        <v>9.8</v>
      </c>
      <c r="I266" s="117">
        <v>0.576</v>
      </c>
      <c r="J266" s="116">
        <v>2.7</v>
      </c>
      <c r="K266" s="117">
        <v>4.9</v>
      </c>
      <c r="L266" s="116">
        <v>0.545</v>
      </c>
      <c r="M266" s="117">
        <v>0.1</v>
      </c>
      <c r="N266" s="116">
        <v>0.4</v>
      </c>
      <c r="O266" s="117">
        <v>0.333</v>
      </c>
      <c r="P266" s="116">
        <v>2.5</v>
      </c>
      <c r="Q266" s="117">
        <v>5.2</v>
      </c>
      <c r="R266" s="116">
        <v>7.8</v>
      </c>
      <c r="S266" s="117">
        <v>2.2</v>
      </c>
      <c r="T266" s="116">
        <v>1.5</v>
      </c>
      <c r="U266" s="117">
        <v>0.6</v>
      </c>
      <c r="V266" s="116">
        <v>0.4</v>
      </c>
      <c r="W266" s="117">
        <v>2.1</v>
      </c>
      <c r="X266" s="103">
        <f t="shared" si="1"/>
        <v>0.3944444444</v>
      </c>
      <c r="Y266" s="103"/>
      <c r="Z266" s="103"/>
    </row>
    <row r="267">
      <c r="A267" s="113">
        <v>264.0</v>
      </c>
      <c r="B267" s="114" t="s">
        <v>458</v>
      </c>
      <c r="C267" s="115" t="s">
        <v>115</v>
      </c>
      <c r="D267" s="116">
        <v>10.0</v>
      </c>
      <c r="E267" s="117">
        <v>19.0</v>
      </c>
      <c r="F267" s="116">
        <v>14.2</v>
      </c>
      <c r="G267" s="117">
        <v>5.5</v>
      </c>
      <c r="H267" s="116">
        <v>10.4</v>
      </c>
      <c r="I267" s="117">
        <v>0.527</v>
      </c>
      <c r="J267" s="116">
        <v>3.2</v>
      </c>
      <c r="K267" s="117">
        <v>7.2</v>
      </c>
      <c r="L267" s="116">
        <v>0.447</v>
      </c>
      <c r="M267" s="117">
        <v>0.0</v>
      </c>
      <c r="N267" s="116">
        <v>0.0</v>
      </c>
      <c r="O267" s="117">
        <v>0.0</v>
      </c>
      <c r="P267" s="116">
        <v>1.5</v>
      </c>
      <c r="Q267" s="117">
        <v>6.4</v>
      </c>
      <c r="R267" s="116">
        <v>7.9</v>
      </c>
      <c r="S267" s="117">
        <v>2.5</v>
      </c>
      <c r="T267" s="116">
        <v>0.8</v>
      </c>
      <c r="U267" s="117">
        <v>0.9</v>
      </c>
      <c r="V267" s="116">
        <v>1.7</v>
      </c>
      <c r="W267" s="117">
        <v>2.1</v>
      </c>
      <c r="X267" s="103">
        <f t="shared" si="1"/>
        <v>0.3944444444</v>
      </c>
      <c r="Y267" s="103"/>
      <c r="Z267" s="103"/>
    </row>
    <row r="268">
      <c r="A268" s="113">
        <v>265.0</v>
      </c>
      <c r="B268" s="114" t="s">
        <v>161</v>
      </c>
      <c r="C268" s="115" t="s">
        <v>1823</v>
      </c>
      <c r="D268" s="116">
        <v>10.0</v>
      </c>
      <c r="E268" s="117">
        <v>17.6</v>
      </c>
      <c r="F268" s="116">
        <v>14.1</v>
      </c>
      <c r="G268" s="117">
        <v>5.1</v>
      </c>
      <c r="H268" s="116">
        <v>10.0</v>
      </c>
      <c r="I268" s="117">
        <v>0.51</v>
      </c>
      <c r="J268" s="116">
        <v>1.6</v>
      </c>
      <c r="K268" s="117">
        <v>3.7</v>
      </c>
      <c r="L268" s="116">
        <v>0.444</v>
      </c>
      <c r="M268" s="117">
        <v>2.2</v>
      </c>
      <c r="N268" s="116">
        <v>3.9</v>
      </c>
      <c r="O268" s="117">
        <v>0.579</v>
      </c>
      <c r="P268" s="116">
        <v>2.9</v>
      </c>
      <c r="Q268" s="117">
        <v>7.1</v>
      </c>
      <c r="R268" s="116">
        <v>10.0</v>
      </c>
      <c r="S268" s="117">
        <v>1.0</v>
      </c>
      <c r="T268" s="116">
        <v>0.8</v>
      </c>
      <c r="U268" s="117">
        <v>1.4</v>
      </c>
      <c r="V268" s="116">
        <v>1.0</v>
      </c>
      <c r="W268" s="117">
        <v>3.1</v>
      </c>
      <c r="X268" s="103">
        <f t="shared" si="1"/>
        <v>0.3916666667</v>
      </c>
      <c r="Y268" s="103"/>
      <c r="Z268" s="103"/>
    </row>
    <row r="269">
      <c r="A269" s="113">
        <v>266.0</v>
      </c>
      <c r="B269" s="114" t="s">
        <v>271</v>
      </c>
      <c r="C269" s="115" t="s">
        <v>100</v>
      </c>
      <c r="D269" s="116">
        <v>10.0</v>
      </c>
      <c r="E269" s="117">
        <v>13.8</v>
      </c>
      <c r="F269" s="116">
        <v>14.1</v>
      </c>
      <c r="G269" s="117">
        <v>4.7</v>
      </c>
      <c r="H269" s="116">
        <v>13.0</v>
      </c>
      <c r="I269" s="117">
        <v>0.36</v>
      </c>
      <c r="J269" s="116">
        <v>3.1</v>
      </c>
      <c r="K269" s="117">
        <v>10.7</v>
      </c>
      <c r="L269" s="116">
        <v>0.293</v>
      </c>
      <c r="M269" s="117">
        <v>1.6</v>
      </c>
      <c r="N269" s="116">
        <v>1.6</v>
      </c>
      <c r="O269" s="117">
        <v>1.0</v>
      </c>
      <c r="P269" s="116">
        <v>0.3</v>
      </c>
      <c r="Q269" s="117">
        <v>4.2</v>
      </c>
      <c r="R269" s="116">
        <v>4.4</v>
      </c>
      <c r="S269" s="117">
        <v>4.7</v>
      </c>
      <c r="T269" s="116">
        <v>1.6</v>
      </c>
      <c r="U269" s="117">
        <v>0.0</v>
      </c>
      <c r="V269" s="116">
        <v>1.6</v>
      </c>
      <c r="W269" s="117">
        <v>2.1</v>
      </c>
      <c r="X269" s="103">
        <f t="shared" si="1"/>
        <v>0.3916666667</v>
      </c>
      <c r="Y269" s="103"/>
      <c r="Z269" s="103"/>
    </row>
    <row r="270">
      <c r="A270" s="113">
        <v>267.0</v>
      </c>
      <c r="B270" s="114" t="s">
        <v>611</v>
      </c>
      <c r="C270" s="115" t="s">
        <v>112</v>
      </c>
      <c r="D270" s="116">
        <v>10.0</v>
      </c>
      <c r="E270" s="117">
        <v>32.3</v>
      </c>
      <c r="F270" s="116">
        <v>14.1</v>
      </c>
      <c r="G270" s="117">
        <v>4.4</v>
      </c>
      <c r="H270" s="116">
        <v>14.3</v>
      </c>
      <c r="I270" s="117">
        <v>0.305</v>
      </c>
      <c r="J270" s="116">
        <v>1.5</v>
      </c>
      <c r="K270" s="117">
        <v>7.6</v>
      </c>
      <c r="L270" s="116">
        <v>0.191</v>
      </c>
      <c r="M270" s="117">
        <v>3.9</v>
      </c>
      <c r="N270" s="116">
        <v>4.0</v>
      </c>
      <c r="O270" s="117">
        <v>0.972</v>
      </c>
      <c r="P270" s="116">
        <v>0.0</v>
      </c>
      <c r="Q270" s="117">
        <v>3.3</v>
      </c>
      <c r="R270" s="116">
        <v>3.3</v>
      </c>
      <c r="S270" s="117">
        <v>4.8</v>
      </c>
      <c r="T270" s="116">
        <v>0.4</v>
      </c>
      <c r="U270" s="117">
        <v>0.0</v>
      </c>
      <c r="V270" s="116">
        <v>4.0</v>
      </c>
      <c r="W270" s="117">
        <v>1.6</v>
      </c>
      <c r="X270" s="103">
        <f t="shared" si="1"/>
        <v>0.3916666667</v>
      </c>
      <c r="Y270" s="103"/>
      <c r="Z270" s="103"/>
    </row>
    <row r="271">
      <c r="A271" s="113">
        <v>268.0</v>
      </c>
      <c r="B271" s="114" t="s">
        <v>217</v>
      </c>
      <c r="C271" s="115" t="s">
        <v>85</v>
      </c>
      <c r="D271" s="116">
        <v>10.0</v>
      </c>
      <c r="E271" s="117">
        <v>19.5</v>
      </c>
      <c r="F271" s="116">
        <v>14.0</v>
      </c>
      <c r="G271" s="117">
        <v>4.2</v>
      </c>
      <c r="H271" s="116">
        <v>12.0</v>
      </c>
      <c r="I271" s="117">
        <v>0.354</v>
      </c>
      <c r="J271" s="116">
        <v>4.2</v>
      </c>
      <c r="K271" s="117">
        <v>11.4</v>
      </c>
      <c r="L271" s="116">
        <v>0.371</v>
      </c>
      <c r="M271" s="117">
        <v>1.3</v>
      </c>
      <c r="N271" s="116">
        <v>1.5</v>
      </c>
      <c r="O271" s="117">
        <v>0.875</v>
      </c>
      <c r="P271" s="116">
        <v>0.6</v>
      </c>
      <c r="Q271" s="117">
        <v>3.1</v>
      </c>
      <c r="R271" s="116">
        <v>3.7</v>
      </c>
      <c r="S271" s="117">
        <v>4.1</v>
      </c>
      <c r="T271" s="116">
        <v>0.4</v>
      </c>
      <c r="U271" s="117">
        <v>0.0</v>
      </c>
      <c r="V271" s="116">
        <v>0.6</v>
      </c>
      <c r="W271" s="117">
        <v>2.4</v>
      </c>
      <c r="X271" s="103">
        <f t="shared" si="1"/>
        <v>0.3888888889</v>
      </c>
      <c r="Y271" s="103"/>
      <c r="Z271" s="103"/>
    </row>
    <row r="272">
      <c r="A272" s="113">
        <v>269.0</v>
      </c>
      <c r="B272" s="114" t="s">
        <v>98</v>
      </c>
      <c r="C272" s="115" t="s">
        <v>93</v>
      </c>
      <c r="D272" s="116">
        <v>10.0</v>
      </c>
      <c r="E272" s="117">
        <v>13.9</v>
      </c>
      <c r="F272" s="116">
        <v>14.0</v>
      </c>
      <c r="G272" s="117">
        <v>6.0</v>
      </c>
      <c r="H272" s="116">
        <v>15.3</v>
      </c>
      <c r="I272" s="117">
        <v>0.39</v>
      </c>
      <c r="J272" s="116">
        <v>1.8</v>
      </c>
      <c r="K272" s="117">
        <v>7.8</v>
      </c>
      <c r="L272" s="116">
        <v>0.233</v>
      </c>
      <c r="M272" s="117">
        <v>0.3</v>
      </c>
      <c r="N272" s="116">
        <v>0.5</v>
      </c>
      <c r="O272" s="117">
        <v>0.5</v>
      </c>
      <c r="P272" s="116">
        <v>0.5</v>
      </c>
      <c r="Q272" s="117">
        <v>4.7</v>
      </c>
      <c r="R272" s="116">
        <v>5.2</v>
      </c>
      <c r="S272" s="117">
        <v>5.7</v>
      </c>
      <c r="T272" s="116">
        <v>1.6</v>
      </c>
      <c r="U272" s="117">
        <v>1.0</v>
      </c>
      <c r="V272" s="116">
        <v>1.6</v>
      </c>
      <c r="W272" s="117">
        <v>3.1</v>
      </c>
      <c r="X272" s="103">
        <f t="shared" si="1"/>
        <v>0.3888888889</v>
      </c>
      <c r="Y272" s="103"/>
      <c r="Z272" s="103"/>
    </row>
    <row r="273">
      <c r="A273" s="113">
        <v>270.0</v>
      </c>
      <c r="B273" s="114" t="s">
        <v>620</v>
      </c>
      <c r="C273" s="115" t="s">
        <v>80</v>
      </c>
      <c r="D273" s="116">
        <v>10.0</v>
      </c>
      <c r="E273" s="117">
        <v>28.0</v>
      </c>
      <c r="F273" s="116">
        <v>14.0</v>
      </c>
      <c r="G273" s="117">
        <v>5.8</v>
      </c>
      <c r="H273" s="116">
        <v>10.0</v>
      </c>
      <c r="I273" s="117">
        <v>0.577</v>
      </c>
      <c r="J273" s="116">
        <v>0.0</v>
      </c>
      <c r="K273" s="117">
        <v>0.0</v>
      </c>
      <c r="L273" s="116">
        <v>0.0</v>
      </c>
      <c r="M273" s="117">
        <v>2.4</v>
      </c>
      <c r="N273" s="116">
        <v>3.6</v>
      </c>
      <c r="O273" s="117">
        <v>0.679</v>
      </c>
      <c r="P273" s="116">
        <v>5.3</v>
      </c>
      <c r="Q273" s="117">
        <v>7.7</v>
      </c>
      <c r="R273" s="116">
        <v>13.0</v>
      </c>
      <c r="S273" s="117">
        <v>1.4</v>
      </c>
      <c r="T273" s="116">
        <v>0.9</v>
      </c>
      <c r="U273" s="117">
        <v>1.7</v>
      </c>
      <c r="V273" s="116">
        <v>0.6</v>
      </c>
      <c r="W273" s="117">
        <v>3.9</v>
      </c>
      <c r="X273" s="103">
        <f t="shared" si="1"/>
        <v>0.3888888889</v>
      </c>
      <c r="Y273" s="103"/>
      <c r="Z273" s="103"/>
    </row>
    <row r="274">
      <c r="A274" s="113">
        <v>271.0</v>
      </c>
      <c r="B274" s="114" t="s">
        <v>108</v>
      </c>
      <c r="C274" s="115" t="s">
        <v>88</v>
      </c>
      <c r="D274" s="116">
        <v>10.0</v>
      </c>
      <c r="E274" s="117">
        <v>34.0</v>
      </c>
      <c r="F274" s="116">
        <v>14.0</v>
      </c>
      <c r="G274" s="117">
        <v>5.4</v>
      </c>
      <c r="H274" s="116">
        <v>11.4</v>
      </c>
      <c r="I274" s="117">
        <v>0.472</v>
      </c>
      <c r="J274" s="116">
        <v>1.4</v>
      </c>
      <c r="K274" s="117">
        <v>4.8</v>
      </c>
      <c r="L274" s="116">
        <v>0.289</v>
      </c>
      <c r="M274" s="117">
        <v>1.8</v>
      </c>
      <c r="N274" s="116">
        <v>2.3</v>
      </c>
      <c r="O274" s="117">
        <v>0.773</v>
      </c>
      <c r="P274" s="116">
        <v>0.6</v>
      </c>
      <c r="Q274" s="117">
        <v>4.1</v>
      </c>
      <c r="R274" s="116">
        <v>4.8</v>
      </c>
      <c r="S274" s="117">
        <v>1.7</v>
      </c>
      <c r="T274" s="116">
        <v>2.4</v>
      </c>
      <c r="U274" s="117">
        <v>1.3</v>
      </c>
      <c r="V274" s="116">
        <v>1.8</v>
      </c>
      <c r="W274" s="117">
        <v>2.3</v>
      </c>
      <c r="X274" s="103">
        <f t="shared" si="1"/>
        <v>0.3888888889</v>
      </c>
      <c r="Y274" s="103"/>
      <c r="Z274" s="103"/>
    </row>
    <row r="275">
      <c r="A275" s="113">
        <v>272.0</v>
      </c>
      <c r="B275" s="114" t="s">
        <v>1835</v>
      </c>
      <c r="C275" s="115" t="s">
        <v>70</v>
      </c>
      <c r="D275" s="116">
        <v>7.0</v>
      </c>
      <c r="E275" s="117">
        <v>17.3</v>
      </c>
      <c r="F275" s="116">
        <v>14.0</v>
      </c>
      <c r="G275" s="117">
        <v>5.4</v>
      </c>
      <c r="H275" s="116">
        <v>12.2</v>
      </c>
      <c r="I275" s="117">
        <v>0.439</v>
      </c>
      <c r="J275" s="116">
        <v>1.8</v>
      </c>
      <c r="K275" s="117">
        <v>6.5</v>
      </c>
      <c r="L275" s="116">
        <v>0.273</v>
      </c>
      <c r="M275" s="117">
        <v>1.5</v>
      </c>
      <c r="N275" s="116">
        <v>1.8</v>
      </c>
      <c r="O275" s="117">
        <v>0.833</v>
      </c>
      <c r="P275" s="116">
        <v>1.2</v>
      </c>
      <c r="Q275" s="117">
        <v>5.4</v>
      </c>
      <c r="R275" s="116">
        <v>6.5</v>
      </c>
      <c r="S275" s="117">
        <v>2.4</v>
      </c>
      <c r="T275" s="116">
        <v>2.1</v>
      </c>
      <c r="U275" s="117">
        <v>0.0</v>
      </c>
      <c r="V275" s="116">
        <v>2.1</v>
      </c>
      <c r="W275" s="117">
        <v>3.0</v>
      </c>
      <c r="X275" s="103">
        <f t="shared" si="1"/>
        <v>0.3888888889</v>
      </c>
      <c r="Y275" s="103"/>
      <c r="Z275" s="103"/>
    </row>
    <row r="276">
      <c r="A276" s="113">
        <v>273.0</v>
      </c>
      <c r="B276" s="114" t="s">
        <v>143</v>
      </c>
      <c r="C276" s="115" t="s">
        <v>80</v>
      </c>
      <c r="D276" s="116">
        <v>10.0</v>
      </c>
      <c r="E276" s="117">
        <v>21.1</v>
      </c>
      <c r="F276" s="116">
        <v>14.0</v>
      </c>
      <c r="G276" s="117">
        <v>4.6</v>
      </c>
      <c r="H276" s="116">
        <v>11.4</v>
      </c>
      <c r="I276" s="117">
        <v>0.403</v>
      </c>
      <c r="J276" s="116">
        <v>3.7</v>
      </c>
      <c r="K276" s="117">
        <v>9.7</v>
      </c>
      <c r="L276" s="116">
        <v>0.386</v>
      </c>
      <c r="M276" s="117">
        <v>1.0</v>
      </c>
      <c r="N276" s="116">
        <v>1.0</v>
      </c>
      <c r="O276" s="117">
        <v>1.0</v>
      </c>
      <c r="P276" s="116">
        <v>0.3</v>
      </c>
      <c r="Q276" s="117">
        <v>2.2</v>
      </c>
      <c r="R276" s="116">
        <v>2.6</v>
      </c>
      <c r="S276" s="117">
        <v>1.4</v>
      </c>
      <c r="T276" s="116">
        <v>1.7</v>
      </c>
      <c r="U276" s="117">
        <v>0.7</v>
      </c>
      <c r="V276" s="116">
        <v>1.4</v>
      </c>
      <c r="W276" s="117">
        <v>2.7</v>
      </c>
      <c r="X276" s="103">
        <f t="shared" si="1"/>
        <v>0.3888888889</v>
      </c>
      <c r="Y276" s="103"/>
      <c r="Z276" s="103"/>
    </row>
    <row r="277">
      <c r="A277" s="113">
        <v>274.0</v>
      </c>
      <c r="B277" s="114" t="s">
        <v>1836</v>
      </c>
      <c r="C277" s="115" t="s">
        <v>102</v>
      </c>
      <c r="D277" s="116">
        <v>10.0</v>
      </c>
      <c r="E277" s="117">
        <v>19.4</v>
      </c>
      <c r="F277" s="116">
        <v>13.9</v>
      </c>
      <c r="G277" s="117">
        <v>6.0</v>
      </c>
      <c r="H277" s="116">
        <v>13.4</v>
      </c>
      <c r="I277" s="117">
        <v>0.444</v>
      </c>
      <c r="J277" s="116">
        <v>1.1</v>
      </c>
      <c r="K277" s="117">
        <v>5.0</v>
      </c>
      <c r="L277" s="116">
        <v>0.222</v>
      </c>
      <c r="M277" s="117">
        <v>0.9</v>
      </c>
      <c r="N277" s="116">
        <v>1.3</v>
      </c>
      <c r="O277" s="117">
        <v>0.714</v>
      </c>
      <c r="P277" s="116">
        <v>1.1</v>
      </c>
      <c r="Q277" s="117">
        <v>2.8</v>
      </c>
      <c r="R277" s="116">
        <v>3.9</v>
      </c>
      <c r="S277" s="117">
        <v>3.3</v>
      </c>
      <c r="T277" s="116">
        <v>0.7</v>
      </c>
      <c r="U277" s="117">
        <v>0.4</v>
      </c>
      <c r="V277" s="116">
        <v>1.1</v>
      </c>
      <c r="W277" s="117">
        <v>2.8</v>
      </c>
      <c r="X277" s="103">
        <f t="shared" si="1"/>
        <v>0.3861111111</v>
      </c>
      <c r="Y277" s="103"/>
      <c r="Z277" s="103"/>
    </row>
    <row r="278">
      <c r="A278" s="113">
        <v>275.0</v>
      </c>
      <c r="B278" s="114" t="s">
        <v>1837</v>
      </c>
      <c r="C278" s="115" t="s">
        <v>74</v>
      </c>
      <c r="D278" s="116">
        <v>10.0</v>
      </c>
      <c r="E278" s="117">
        <v>21.2</v>
      </c>
      <c r="F278" s="116">
        <v>13.9</v>
      </c>
      <c r="G278" s="117">
        <v>5.8</v>
      </c>
      <c r="H278" s="116">
        <v>9.7</v>
      </c>
      <c r="I278" s="117">
        <v>0.596</v>
      </c>
      <c r="J278" s="116">
        <v>0.3</v>
      </c>
      <c r="K278" s="117">
        <v>0.7</v>
      </c>
      <c r="L278" s="116">
        <v>0.5</v>
      </c>
      <c r="M278" s="117">
        <v>2.0</v>
      </c>
      <c r="N278" s="116">
        <v>2.7</v>
      </c>
      <c r="O278" s="117">
        <v>0.75</v>
      </c>
      <c r="P278" s="116">
        <v>3.7</v>
      </c>
      <c r="Q278" s="117">
        <v>7.3</v>
      </c>
      <c r="R278" s="116">
        <v>11.0</v>
      </c>
      <c r="S278" s="117">
        <v>2.7</v>
      </c>
      <c r="T278" s="116">
        <v>2.2</v>
      </c>
      <c r="U278" s="117">
        <v>2.4</v>
      </c>
      <c r="V278" s="116">
        <v>2.2</v>
      </c>
      <c r="W278" s="117">
        <v>4.2</v>
      </c>
      <c r="X278" s="103">
        <f t="shared" si="1"/>
        <v>0.3861111111</v>
      </c>
      <c r="Y278" s="103"/>
      <c r="Z278" s="103"/>
    </row>
    <row r="279">
      <c r="A279" s="113">
        <v>276.0</v>
      </c>
      <c r="B279" s="114" t="s">
        <v>520</v>
      </c>
      <c r="C279" s="115" t="s">
        <v>109</v>
      </c>
      <c r="D279" s="116">
        <v>10.0</v>
      </c>
      <c r="E279" s="117">
        <v>4.7</v>
      </c>
      <c r="F279" s="116">
        <v>13.9</v>
      </c>
      <c r="G279" s="117">
        <v>6.9</v>
      </c>
      <c r="H279" s="116">
        <v>9.3</v>
      </c>
      <c r="I279" s="117">
        <v>0.75</v>
      </c>
      <c r="J279" s="116">
        <v>0.0</v>
      </c>
      <c r="K279" s="117">
        <v>0.8</v>
      </c>
      <c r="L279" s="116">
        <v>0.0</v>
      </c>
      <c r="M279" s="117">
        <v>0.0</v>
      </c>
      <c r="N279" s="116">
        <v>0.0</v>
      </c>
      <c r="O279" s="117">
        <v>0.0</v>
      </c>
      <c r="P279" s="116">
        <v>2.3</v>
      </c>
      <c r="Q279" s="117">
        <v>6.9</v>
      </c>
      <c r="R279" s="116">
        <v>9.3</v>
      </c>
      <c r="S279" s="117">
        <v>1.5</v>
      </c>
      <c r="T279" s="116">
        <v>0.8</v>
      </c>
      <c r="U279" s="117">
        <v>0.8</v>
      </c>
      <c r="V279" s="116">
        <v>0.0</v>
      </c>
      <c r="W279" s="117">
        <v>1.5</v>
      </c>
      <c r="X279" s="103">
        <f t="shared" si="1"/>
        <v>0.3861111111</v>
      </c>
      <c r="Y279" s="103"/>
      <c r="Z279" s="103"/>
    </row>
    <row r="280">
      <c r="A280" s="113">
        <v>277.0</v>
      </c>
      <c r="B280" s="114" t="s">
        <v>285</v>
      </c>
      <c r="C280" s="115" t="s">
        <v>113</v>
      </c>
      <c r="D280" s="116">
        <v>10.0</v>
      </c>
      <c r="E280" s="117">
        <v>34.3</v>
      </c>
      <c r="F280" s="116">
        <v>13.8</v>
      </c>
      <c r="G280" s="117">
        <v>4.2</v>
      </c>
      <c r="H280" s="116">
        <v>12.0</v>
      </c>
      <c r="I280" s="117">
        <v>0.351</v>
      </c>
      <c r="J280" s="116">
        <v>1.7</v>
      </c>
      <c r="K280" s="117">
        <v>7.1</v>
      </c>
      <c r="L280" s="116">
        <v>0.235</v>
      </c>
      <c r="M280" s="117">
        <v>3.8</v>
      </c>
      <c r="N280" s="116">
        <v>4.4</v>
      </c>
      <c r="O280" s="117">
        <v>0.857</v>
      </c>
      <c r="P280" s="116">
        <v>0.6</v>
      </c>
      <c r="Q280" s="117">
        <v>5.4</v>
      </c>
      <c r="R280" s="116">
        <v>6.0</v>
      </c>
      <c r="S280" s="117">
        <v>10.0</v>
      </c>
      <c r="T280" s="116">
        <v>1.3</v>
      </c>
      <c r="U280" s="117">
        <v>0.3</v>
      </c>
      <c r="V280" s="116">
        <v>2.4</v>
      </c>
      <c r="W280" s="117">
        <v>1.0</v>
      </c>
      <c r="X280" s="103">
        <f t="shared" si="1"/>
        <v>0.3833333333</v>
      </c>
      <c r="Y280" s="103"/>
      <c r="Z280" s="103"/>
    </row>
    <row r="281">
      <c r="A281" s="113">
        <v>278.0</v>
      </c>
      <c r="B281" s="114" t="s">
        <v>222</v>
      </c>
      <c r="C281" s="115" t="s">
        <v>85</v>
      </c>
      <c r="D281" s="116">
        <v>10.0</v>
      </c>
      <c r="E281" s="117">
        <v>32.0</v>
      </c>
      <c r="F281" s="116">
        <v>13.8</v>
      </c>
      <c r="G281" s="117">
        <v>4.6</v>
      </c>
      <c r="H281" s="116">
        <v>10.8</v>
      </c>
      <c r="I281" s="117">
        <v>0.427</v>
      </c>
      <c r="J281" s="116">
        <v>2.7</v>
      </c>
      <c r="K281" s="117">
        <v>7.3</v>
      </c>
      <c r="L281" s="116">
        <v>0.369</v>
      </c>
      <c r="M281" s="117">
        <v>1.9</v>
      </c>
      <c r="N281" s="116">
        <v>2.0</v>
      </c>
      <c r="O281" s="117">
        <v>0.944</v>
      </c>
      <c r="P281" s="116">
        <v>1.2</v>
      </c>
      <c r="Q281" s="117">
        <v>3.6</v>
      </c>
      <c r="R281" s="116">
        <v>4.8</v>
      </c>
      <c r="S281" s="117">
        <v>5.1</v>
      </c>
      <c r="T281" s="116">
        <v>1.2</v>
      </c>
      <c r="U281" s="117">
        <v>0.1</v>
      </c>
      <c r="V281" s="116">
        <v>2.6</v>
      </c>
      <c r="W281" s="117">
        <v>2.6</v>
      </c>
      <c r="X281" s="103">
        <f t="shared" si="1"/>
        <v>0.3833333333</v>
      </c>
      <c r="Y281" s="103"/>
      <c r="Z281" s="103"/>
    </row>
    <row r="282">
      <c r="A282" s="113">
        <v>279.0</v>
      </c>
      <c r="B282" s="114" t="s">
        <v>139</v>
      </c>
      <c r="C282" s="115" t="s">
        <v>115</v>
      </c>
      <c r="D282" s="116">
        <v>10.0</v>
      </c>
      <c r="E282" s="117">
        <v>33.7</v>
      </c>
      <c r="F282" s="116">
        <v>13.8</v>
      </c>
      <c r="G282" s="117">
        <v>5.5</v>
      </c>
      <c r="H282" s="116">
        <v>11.0</v>
      </c>
      <c r="I282" s="117">
        <v>0.495</v>
      </c>
      <c r="J282" s="116">
        <v>2.6</v>
      </c>
      <c r="K282" s="117">
        <v>4.8</v>
      </c>
      <c r="L282" s="116">
        <v>0.533</v>
      </c>
      <c r="M282" s="117">
        <v>0.3</v>
      </c>
      <c r="N282" s="116">
        <v>0.4</v>
      </c>
      <c r="O282" s="117">
        <v>0.75</v>
      </c>
      <c r="P282" s="116">
        <v>1.3</v>
      </c>
      <c r="Q282" s="117">
        <v>3.4</v>
      </c>
      <c r="R282" s="116">
        <v>4.7</v>
      </c>
      <c r="S282" s="117">
        <v>6.7</v>
      </c>
      <c r="T282" s="116">
        <v>1.0</v>
      </c>
      <c r="U282" s="117">
        <v>0.9</v>
      </c>
      <c r="V282" s="116">
        <v>2.8</v>
      </c>
      <c r="W282" s="117">
        <v>2.1</v>
      </c>
      <c r="X282" s="103">
        <f t="shared" si="1"/>
        <v>0.3833333333</v>
      </c>
      <c r="Y282" s="103"/>
      <c r="Z282" s="103"/>
    </row>
    <row r="283">
      <c r="A283" s="113">
        <v>280.0</v>
      </c>
      <c r="B283" s="114" t="s">
        <v>391</v>
      </c>
      <c r="C283" s="115" t="s">
        <v>116</v>
      </c>
      <c r="D283" s="116">
        <v>10.0</v>
      </c>
      <c r="E283" s="117">
        <v>21.7</v>
      </c>
      <c r="F283" s="116">
        <v>13.8</v>
      </c>
      <c r="G283" s="117">
        <v>5.0</v>
      </c>
      <c r="H283" s="116">
        <v>11.1</v>
      </c>
      <c r="I283" s="117">
        <v>0.448</v>
      </c>
      <c r="J283" s="116">
        <v>2.0</v>
      </c>
      <c r="K283" s="117">
        <v>6.3</v>
      </c>
      <c r="L283" s="116">
        <v>0.316</v>
      </c>
      <c r="M283" s="117">
        <v>1.8</v>
      </c>
      <c r="N283" s="116">
        <v>2.3</v>
      </c>
      <c r="O283" s="117">
        <v>0.786</v>
      </c>
      <c r="P283" s="116">
        <v>2.0</v>
      </c>
      <c r="Q283" s="117">
        <v>5.1</v>
      </c>
      <c r="R283" s="116">
        <v>7.1</v>
      </c>
      <c r="S283" s="117">
        <v>2.5</v>
      </c>
      <c r="T283" s="116">
        <v>0.3</v>
      </c>
      <c r="U283" s="117">
        <v>0.8</v>
      </c>
      <c r="V283" s="116">
        <v>1.2</v>
      </c>
      <c r="W283" s="117">
        <v>2.2</v>
      </c>
      <c r="X283" s="103">
        <f t="shared" si="1"/>
        <v>0.3833333333</v>
      </c>
      <c r="Y283" s="103"/>
      <c r="Z283" s="103"/>
    </row>
    <row r="284">
      <c r="A284" s="113">
        <v>281.0</v>
      </c>
      <c r="B284" s="114" t="s">
        <v>82</v>
      </c>
      <c r="C284" s="115" t="s">
        <v>94</v>
      </c>
      <c r="D284" s="116">
        <v>10.0</v>
      </c>
      <c r="E284" s="117">
        <v>22.5</v>
      </c>
      <c r="F284" s="116">
        <v>13.8</v>
      </c>
      <c r="G284" s="117">
        <v>5.0</v>
      </c>
      <c r="H284" s="116">
        <v>10.6</v>
      </c>
      <c r="I284" s="117">
        <v>0.47</v>
      </c>
      <c r="J284" s="116">
        <v>3.0</v>
      </c>
      <c r="K284" s="117">
        <v>7.2</v>
      </c>
      <c r="L284" s="116">
        <v>0.422</v>
      </c>
      <c r="M284" s="117">
        <v>0.8</v>
      </c>
      <c r="N284" s="116">
        <v>1.0</v>
      </c>
      <c r="O284" s="117">
        <v>0.833</v>
      </c>
      <c r="P284" s="116">
        <v>0.2</v>
      </c>
      <c r="Q284" s="117">
        <v>2.6</v>
      </c>
      <c r="R284" s="116">
        <v>2.7</v>
      </c>
      <c r="S284" s="117">
        <v>2.9</v>
      </c>
      <c r="T284" s="116">
        <v>0.5</v>
      </c>
      <c r="U284" s="117">
        <v>0.3</v>
      </c>
      <c r="V284" s="116">
        <v>1.1</v>
      </c>
      <c r="W284" s="117">
        <v>2.6</v>
      </c>
      <c r="X284" s="103">
        <f t="shared" si="1"/>
        <v>0.3833333333</v>
      </c>
      <c r="Y284" s="103"/>
      <c r="Z284" s="103"/>
    </row>
    <row r="285">
      <c r="A285" s="113">
        <v>282.0</v>
      </c>
      <c r="B285" s="114" t="s">
        <v>279</v>
      </c>
      <c r="C285" s="115" t="s">
        <v>102</v>
      </c>
      <c r="D285" s="116">
        <v>10.0</v>
      </c>
      <c r="E285" s="117">
        <v>21.5</v>
      </c>
      <c r="F285" s="116">
        <v>13.7</v>
      </c>
      <c r="G285" s="117">
        <v>4.4</v>
      </c>
      <c r="H285" s="116">
        <v>13.4</v>
      </c>
      <c r="I285" s="117">
        <v>0.325</v>
      </c>
      <c r="J285" s="116">
        <v>1.8</v>
      </c>
      <c r="K285" s="117">
        <v>8.4</v>
      </c>
      <c r="L285" s="116">
        <v>0.22</v>
      </c>
      <c r="M285" s="117">
        <v>3.2</v>
      </c>
      <c r="N285" s="116">
        <v>4.0</v>
      </c>
      <c r="O285" s="117">
        <v>0.792</v>
      </c>
      <c r="P285" s="116">
        <v>0.3</v>
      </c>
      <c r="Q285" s="117">
        <v>4.5</v>
      </c>
      <c r="R285" s="116">
        <v>4.9</v>
      </c>
      <c r="S285" s="117">
        <v>3.2</v>
      </c>
      <c r="T285" s="116">
        <v>1.2</v>
      </c>
      <c r="U285" s="117">
        <v>0.7</v>
      </c>
      <c r="V285" s="116">
        <v>1.5</v>
      </c>
      <c r="W285" s="117">
        <v>2.2</v>
      </c>
      <c r="X285" s="103">
        <f t="shared" si="1"/>
        <v>0.3805555556</v>
      </c>
      <c r="Y285" s="103"/>
      <c r="Z285" s="103"/>
    </row>
    <row r="286">
      <c r="A286" s="113">
        <v>283.0</v>
      </c>
      <c r="B286" s="114" t="s">
        <v>410</v>
      </c>
      <c r="C286" s="115" t="s">
        <v>91</v>
      </c>
      <c r="D286" s="116">
        <v>10.0</v>
      </c>
      <c r="E286" s="117">
        <v>27.0</v>
      </c>
      <c r="F286" s="116">
        <v>13.7</v>
      </c>
      <c r="G286" s="117">
        <v>5.2</v>
      </c>
      <c r="H286" s="116">
        <v>12.5</v>
      </c>
      <c r="I286" s="117">
        <v>0.415</v>
      </c>
      <c r="J286" s="116">
        <v>1.6</v>
      </c>
      <c r="K286" s="117">
        <v>6.1</v>
      </c>
      <c r="L286" s="116">
        <v>0.261</v>
      </c>
      <c r="M286" s="117">
        <v>1.7</v>
      </c>
      <c r="N286" s="116">
        <v>2.1</v>
      </c>
      <c r="O286" s="117">
        <v>0.813</v>
      </c>
      <c r="P286" s="116">
        <v>0.8</v>
      </c>
      <c r="Q286" s="117">
        <v>5.1</v>
      </c>
      <c r="R286" s="116">
        <v>5.9</v>
      </c>
      <c r="S286" s="117">
        <v>2.7</v>
      </c>
      <c r="T286" s="116">
        <v>1.6</v>
      </c>
      <c r="U286" s="117">
        <v>0.0</v>
      </c>
      <c r="V286" s="116">
        <v>2.0</v>
      </c>
      <c r="W286" s="117">
        <v>2.0</v>
      </c>
      <c r="X286" s="103">
        <f t="shared" si="1"/>
        <v>0.3805555556</v>
      </c>
      <c r="Y286" s="103"/>
      <c r="Z286" s="103"/>
    </row>
    <row r="287">
      <c r="A287" s="113">
        <v>284.0</v>
      </c>
      <c r="B287" s="114" t="s">
        <v>371</v>
      </c>
      <c r="C287" s="115" t="s">
        <v>113</v>
      </c>
      <c r="D287" s="116">
        <v>10.0</v>
      </c>
      <c r="E287" s="117">
        <v>13.4</v>
      </c>
      <c r="F287" s="116">
        <v>13.7</v>
      </c>
      <c r="G287" s="117">
        <v>5.1</v>
      </c>
      <c r="H287" s="116">
        <v>14.3</v>
      </c>
      <c r="I287" s="117">
        <v>0.358</v>
      </c>
      <c r="J287" s="116">
        <v>2.7</v>
      </c>
      <c r="K287" s="117">
        <v>8.9</v>
      </c>
      <c r="L287" s="116">
        <v>0.303</v>
      </c>
      <c r="M287" s="117">
        <v>0.8</v>
      </c>
      <c r="N287" s="116">
        <v>1.1</v>
      </c>
      <c r="O287" s="117">
        <v>0.75</v>
      </c>
      <c r="P287" s="116">
        <v>0.3</v>
      </c>
      <c r="Q287" s="117">
        <v>4.0</v>
      </c>
      <c r="R287" s="116">
        <v>4.3</v>
      </c>
      <c r="S287" s="117">
        <v>8.3</v>
      </c>
      <c r="T287" s="116">
        <v>1.9</v>
      </c>
      <c r="U287" s="117">
        <v>0.3</v>
      </c>
      <c r="V287" s="116">
        <v>3.2</v>
      </c>
      <c r="W287" s="117">
        <v>3.2</v>
      </c>
      <c r="X287" s="103">
        <f t="shared" si="1"/>
        <v>0.3805555556</v>
      </c>
      <c r="Y287" s="103"/>
      <c r="Z287" s="103"/>
    </row>
    <row r="288">
      <c r="A288" s="113">
        <v>285.0</v>
      </c>
      <c r="B288" s="114" t="s">
        <v>284</v>
      </c>
      <c r="C288" s="115" t="s">
        <v>103</v>
      </c>
      <c r="D288" s="116">
        <v>10.0</v>
      </c>
      <c r="E288" s="117">
        <v>22.8</v>
      </c>
      <c r="F288" s="116">
        <v>13.7</v>
      </c>
      <c r="G288" s="117">
        <v>4.9</v>
      </c>
      <c r="H288" s="116">
        <v>13.6</v>
      </c>
      <c r="I288" s="117">
        <v>0.36</v>
      </c>
      <c r="J288" s="116">
        <v>2.7</v>
      </c>
      <c r="K288" s="117">
        <v>8.2</v>
      </c>
      <c r="L288" s="116">
        <v>0.327</v>
      </c>
      <c r="M288" s="117">
        <v>1.3</v>
      </c>
      <c r="N288" s="116">
        <v>1.4</v>
      </c>
      <c r="O288" s="117">
        <v>0.889</v>
      </c>
      <c r="P288" s="116">
        <v>0.2</v>
      </c>
      <c r="Q288" s="117">
        <v>3.5</v>
      </c>
      <c r="R288" s="116">
        <v>3.6</v>
      </c>
      <c r="S288" s="117">
        <v>3.3</v>
      </c>
      <c r="T288" s="116">
        <v>1.1</v>
      </c>
      <c r="U288" s="117">
        <v>0.2</v>
      </c>
      <c r="V288" s="116">
        <v>0.8</v>
      </c>
      <c r="W288" s="117">
        <v>1.7</v>
      </c>
      <c r="X288" s="103">
        <f t="shared" si="1"/>
        <v>0.3805555556</v>
      </c>
      <c r="Y288" s="103"/>
      <c r="Z288" s="103"/>
    </row>
    <row r="289">
      <c r="A289" s="113">
        <v>286.0</v>
      </c>
      <c r="B289" s="114" t="s">
        <v>146</v>
      </c>
      <c r="C289" s="115" t="s">
        <v>73</v>
      </c>
      <c r="D289" s="116">
        <v>10.0</v>
      </c>
      <c r="E289" s="117">
        <v>7.1</v>
      </c>
      <c r="F289" s="116">
        <v>13.7</v>
      </c>
      <c r="G289" s="117">
        <v>5.1</v>
      </c>
      <c r="H289" s="116">
        <v>7.1</v>
      </c>
      <c r="I289" s="117">
        <v>0.714</v>
      </c>
      <c r="J289" s="116">
        <v>0.0</v>
      </c>
      <c r="K289" s="117">
        <v>0.5</v>
      </c>
      <c r="L289" s="116">
        <v>0.0</v>
      </c>
      <c r="M289" s="117">
        <v>3.6</v>
      </c>
      <c r="N289" s="116">
        <v>5.6</v>
      </c>
      <c r="O289" s="117">
        <v>0.636</v>
      </c>
      <c r="P289" s="116">
        <v>3.6</v>
      </c>
      <c r="Q289" s="117">
        <v>5.1</v>
      </c>
      <c r="R289" s="116">
        <v>8.6</v>
      </c>
      <c r="S289" s="117">
        <v>3.0</v>
      </c>
      <c r="T289" s="116">
        <v>1.5</v>
      </c>
      <c r="U289" s="117">
        <v>1.0</v>
      </c>
      <c r="V289" s="116">
        <v>4.1</v>
      </c>
      <c r="W289" s="117">
        <v>3.0</v>
      </c>
      <c r="X289" s="103">
        <f t="shared" si="1"/>
        <v>0.3805555556</v>
      </c>
      <c r="Y289" s="103"/>
      <c r="Z289" s="103"/>
    </row>
    <row r="290">
      <c r="A290" s="113">
        <v>287.0</v>
      </c>
      <c r="B290" s="114" t="s">
        <v>1838</v>
      </c>
      <c r="C290" s="115" t="s">
        <v>91</v>
      </c>
      <c r="D290" s="116">
        <v>10.0</v>
      </c>
      <c r="E290" s="117">
        <v>33.4</v>
      </c>
      <c r="F290" s="116">
        <v>13.7</v>
      </c>
      <c r="G290" s="117">
        <v>4.5</v>
      </c>
      <c r="H290" s="116">
        <v>9.9</v>
      </c>
      <c r="I290" s="117">
        <v>0.457</v>
      </c>
      <c r="J290" s="116">
        <v>1.4</v>
      </c>
      <c r="K290" s="117">
        <v>3.7</v>
      </c>
      <c r="L290" s="116">
        <v>0.382</v>
      </c>
      <c r="M290" s="117">
        <v>3.2</v>
      </c>
      <c r="N290" s="116">
        <v>4.1</v>
      </c>
      <c r="O290" s="117">
        <v>0.789</v>
      </c>
      <c r="P290" s="116">
        <v>0.9</v>
      </c>
      <c r="Q290" s="117">
        <v>5.8</v>
      </c>
      <c r="R290" s="116">
        <v>6.7</v>
      </c>
      <c r="S290" s="117">
        <v>6.6</v>
      </c>
      <c r="T290" s="116">
        <v>1.3</v>
      </c>
      <c r="U290" s="117">
        <v>1.0</v>
      </c>
      <c r="V290" s="116">
        <v>3.7</v>
      </c>
      <c r="W290" s="117">
        <v>3.2</v>
      </c>
      <c r="X290" s="103">
        <f t="shared" si="1"/>
        <v>0.3805555556</v>
      </c>
      <c r="Y290" s="103"/>
      <c r="Z290" s="103"/>
    </row>
    <row r="291">
      <c r="A291" s="113">
        <v>288.0</v>
      </c>
      <c r="B291" s="114" t="s">
        <v>267</v>
      </c>
      <c r="C291" s="115" t="s">
        <v>94</v>
      </c>
      <c r="D291" s="116">
        <v>10.0</v>
      </c>
      <c r="E291" s="117">
        <v>34.3</v>
      </c>
      <c r="F291" s="116">
        <v>13.6</v>
      </c>
      <c r="G291" s="117">
        <v>5.6</v>
      </c>
      <c r="H291" s="116">
        <v>8.2</v>
      </c>
      <c r="I291" s="117">
        <v>0.679</v>
      </c>
      <c r="J291" s="116">
        <v>0.0</v>
      </c>
      <c r="K291" s="117">
        <v>0.0</v>
      </c>
      <c r="L291" s="116">
        <v>0.0</v>
      </c>
      <c r="M291" s="117">
        <v>2.5</v>
      </c>
      <c r="N291" s="116">
        <v>4.6</v>
      </c>
      <c r="O291" s="117">
        <v>0.545</v>
      </c>
      <c r="P291" s="116">
        <v>4.3</v>
      </c>
      <c r="Q291" s="117">
        <v>8.8</v>
      </c>
      <c r="R291" s="116">
        <v>13.1</v>
      </c>
      <c r="S291" s="117">
        <v>2.1</v>
      </c>
      <c r="T291" s="116">
        <v>0.7</v>
      </c>
      <c r="U291" s="117">
        <v>1.9</v>
      </c>
      <c r="V291" s="116">
        <v>1.8</v>
      </c>
      <c r="W291" s="117">
        <v>3.4</v>
      </c>
      <c r="X291" s="103">
        <f t="shared" si="1"/>
        <v>0.3777777778</v>
      </c>
      <c r="Y291" s="103"/>
      <c r="Z291" s="103"/>
    </row>
    <row r="292">
      <c r="A292" s="113">
        <v>289.0</v>
      </c>
      <c r="B292" s="114" t="s">
        <v>543</v>
      </c>
      <c r="C292" s="115" t="s">
        <v>1823</v>
      </c>
      <c r="D292" s="116">
        <v>10.0</v>
      </c>
      <c r="E292" s="117">
        <v>15.1</v>
      </c>
      <c r="F292" s="116">
        <v>13.6</v>
      </c>
      <c r="G292" s="117">
        <v>5.0</v>
      </c>
      <c r="H292" s="116">
        <v>10.5</v>
      </c>
      <c r="I292" s="117">
        <v>0.477</v>
      </c>
      <c r="J292" s="116">
        <v>1.9</v>
      </c>
      <c r="K292" s="117">
        <v>5.0</v>
      </c>
      <c r="L292" s="116">
        <v>0.381</v>
      </c>
      <c r="M292" s="117">
        <v>1.7</v>
      </c>
      <c r="N292" s="116">
        <v>1.9</v>
      </c>
      <c r="O292" s="117">
        <v>0.875</v>
      </c>
      <c r="P292" s="116">
        <v>1.2</v>
      </c>
      <c r="Q292" s="117">
        <v>2.9</v>
      </c>
      <c r="R292" s="116">
        <v>4.1</v>
      </c>
      <c r="S292" s="117">
        <v>5.5</v>
      </c>
      <c r="T292" s="116">
        <v>3.3</v>
      </c>
      <c r="U292" s="117">
        <v>0.0</v>
      </c>
      <c r="V292" s="116">
        <v>2.6</v>
      </c>
      <c r="W292" s="117">
        <v>4.5</v>
      </c>
      <c r="X292" s="103">
        <f t="shared" si="1"/>
        <v>0.3777777778</v>
      </c>
      <c r="Y292" s="103"/>
      <c r="Z292" s="103"/>
    </row>
    <row r="293">
      <c r="A293" s="113">
        <v>290.0</v>
      </c>
      <c r="B293" s="114" t="s">
        <v>169</v>
      </c>
      <c r="C293" s="115" t="s">
        <v>103</v>
      </c>
      <c r="D293" s="116">
        <v>6.0</v>
      </c>
      <c r="E293" s="117">
        <v>6.6</v>
      </c>
      <c r="F293" s="116">
        <v>13.6</v>
      </c>
      <c r="G293" s="117">
        <v>4.5</v>
      </c>
      <c r="H293" s="116">
        <v>10.0</v>
      </c>
      <c r="I293" s="117">
        <v>0.455</v>
      </c>
      <c r="J293" s="116">
        <v>0.9</v>
      </c>
      <c r="K293" s="117">
        <v>2.7</v>
      </c>
      <c r="L293" s="116">
        <v>0.333</v>
      </c>
      <c r="M293" s="117">
        <v>3.6</v>
      </c>
      <c r="N293" s="116">
        <v>8.2</v>
      </c>
      <c r="O293" s="117">
        <v>0.444</v>
      </c>
      <c r="P293" s="116">
        <v>2.7</v>
      </c>
      <c r="Q293" s="117">
        <v>5.4</v>
      </c>
      <c r="R293" s="116">
        <v>8.2</v>
      </c>
      <c r="S293" s="117">
        <v>3.6</v>
      </c>
      <c r="T293" s="116">
        <v>0.0</v>
      </c>
      <c r="U293" s="117">
        <v>3.6</v>
      </c>
      <c r="V293" s="116">
        <v>3.6</v>
      </c>
      <c r="W293" s="117">
        <v>4.5</v>
      </c>
      <c r="X293" s="103">
        <f t="shared" si="1"/>
        <v>0.3777777778</v>
      </c>
      <c r="Y293" s="103"/>
      <c r="Z293" s="103"/>
    </row>
    <row r="294">
      <c r="A294" s="113">
        <v>291.0</v>
      </c>
      <c r="B294" s="114" t="s">
        <v>171</v>
      </c>
      <c r="C294" s="115" t="s">
        <v>70</v>
      </c>
      <c r="D294" s="116">
        <v>10.0</v>
      </c>
      <c r="E294" s="117">
        <v>26.3</v>
      </c>
      <c r="F294" s="116">
        <v>13.6</v>
      </c>
      <c r="G294" s="117">
        <v>5.2</v>
      </c>
      <c r="H294" s="116">
        <v>10.3</v>
      </c>
      <c r="I294" s="117">
        <v>0.507</v>
      </c>
      <c r="J294" s="116">
        <v>1.1</v>
      </c>
      <c r="K294" s="117">
        <v>2.6</v>
      </c>
      <c r="L294" s="116">
        <v>0.421</v>
      </c>
      <c r="M294" s="117">
        <v>2.1</v>
      </c>
      <c r="N294" s="116">
        <v>2.9</v>
      </c>
      <c r="O294" s="117">
        <v>0.714</v>
      </c>
      <c r="P294" s="116">
        <v>1.2</v>
      </c>
      <c r="Q294" s="117">
        <v>3.2</v>
      </c>
      <c r="R294" s="116">
        <v>4.4</v>
      </c>
      <c r="S294" s="117">
        <v>4.5</v>
      </c>
      <c r="T294" s="116">
        <v>1.2</v>
      </c>
      <c r="U294" s="117">
        <v>0.0</v>
      </c>
      <c r="V294" s="116">
        <v>2.7</v>
      </c>
      <c r="W294" s="117">
        <v>2.9</v>
      </c>
      <c r="X294" s="103">
        <f t="shared" si="1"/>
        <v>0.3777777778</v>
      </c>
      <c r="Y294" s="103"/>
      <c r="Z294" s="103"/>
    </row>
    <row r="295">
      <c r="A295" s="113">
        <v>292.0</v>
      </c>
      <c r="B295" s="114" t="s">
        <v>560</v>
      </c>
      <c r="C295" s="115" t="s">
        <v>115</v>
      </c>
      <c r="D295" s="116">
        <v>10.0</v>
      </c>
      <c r="E295" s="117">
        <v>6.1</v>
      </c>
      <c r="F295" s="116">
        <v>13.5</v>
      </c>
      <c r="G295" s="117">
        <v>4.1</v>
      </c>
      <c r="H295" s="116">
        <v>14.1</v>
      </c>
      <c r="I295" s="117">
        <v>0.292</v>
      </c>
      <c r="J295" s="116">
        <v>4.1</v>
      </c>
      <c r="K295" s="117">
        <v>11.8</v>
      </c>
      <c r="L295" s="116">
        <v>0.35</v>
      </c>
      <c r="M295" s="117">
        <v>1.2</v>
      </c>
      <c r="N295" s="116">
        <v>1.2</v>
      </c>
      <c r="O295" s="117">
        <v>1.0</v>
      </c>
      <c r="P295" s="116">
        <v>1.8</v>
      </c>
      <c r="Q295" s="117">
        <v>6.5</v>
      </c>
      <c r="R295" s="116">
        <v>8.2</v>
      </c>
      <c r="S295" s="117">
        <v>0.6</v>
      </c>
      <c r="T295" s="116">
        <v>2.4</v>
      </c>
      <c r="U295" s="117">
        <v>0.6</v>
      </c>
      <c r="V295" s="116">
        <v>1.2</v>
      </c>
      <c r="W295" s="117">
        <v>4.7</v>
      </c>
      <c r="X295" s="103">
        <f t="shared" si="1"/>
        <v>0.375</v>
      </c>
      <c r="Y295" s="103"/>
      <c r="Z295" s="103"/>
    </row>
    <row r="296">
      <c r="A296" s="113">
        <v>293.0</v>
      </c>
      <c r="B296" s="114" t="s">
        <v>427</v>
      </c>
      <c r="C296" s="115" t="s">
        <v>71</v>
      </c>
      <c r="D296" s="116">
        <v>10.0</v>
      </c>
      <c r="E296" s="117">
        <v>26.6</v>
      </c>
      <c r="F296" s="116">
        <v>13.5</v>
      </c>
      <c r="G296" s="117">
        <v>4.7</v>
      </c>
      <c r="H296" s="116">
        <v>11.9</v>
      </c>
      <c r="I296" s="117">
        <v>0.398</v>
      </c>
      <c r="J296" s="116">
        <v>3.0</v>
      </c>
      <c r="K296" s="117">
        <v>9.5</v>
      </c>
      <c r="L296" s="116">
        <v>0.314</v>
      </c>
      <c r="M296" s="117">
        <v>1.1</v>
      </c>
      <c r="N296" s="116">
        <v>1.2</v>
      </c>
      <c r="O296" s="117">
        <v>0.889</v>
      </c>
      <c r="P296" s="116">
        <v>0.4</v>
      </c>
      <c r="Q296" s="117">
        <v>3.5</v>
      </c>
      <c r="R296" s="116">
        <v>3.9</v>
      </c>
      <c r="S296" s="117">
        <v>2.6</v>
      </c>
      <c r="T296" s="116">
        <v>0.9</v>
      </c>
      <c r="U296" s="117">
        <v>0.3</v>
      </c>
      <c r="V296" s="116">
        <v>2.3</v>
      </c>
      <c r="W296" s="117">
        <v>3.5</v>
      </c>
      <c r="X296" s="103">
        <f t="shared" si="1"/>
        <v>0.375</v>
      </c>
      <c r="Y296" s="103"/>
      <c r="Z296" s="103"/>
    </row>
    <row r="297">
      <c r="A297" s="113">
        <v>294.0</v>
      </c>
      <c r="B297" s="114" t="s">
        <v>447</v>
      </c>
      <c r="C297" s="115" t="s">
        <v>84</v>
      </c>
      <c r="D297" s="116">
        <v>10.0</v>
      </c>
      <c r="E297" s="117">
        <v>27.8</v>
      </c>
      <c r="F297" s="116">
        <v>13.5</v>
      </c>
      <c r="G297" s="117">
        <v>5.6</v>
      </c>
      <c r="H297" s="116">
        <v>10.4</v>
      </c>
      <c r="I297" s="117">
        <v>0.538</v>
      </c>
      <c r="J297" s="116">
        <v>1.4</v>
      </c>
      <c r="K297" s="117">
        <v>3.5</v>
      </c>
      <c r="L297" s="116">
        <v>0.407</v>
      </c>
      <c r="M297" s="117">
        <v>0.9</v>
      </c>
      <c r="N297" s="116">
        <v>1.0</v>
      </c>
      <c r="O297" s="117">
        <v>0.875</v>
      </c>
      <c r="P297" s="116">
        <v>0.5</v>
      </c>
      <c r="Q297" s="117">
        <v>2.6</v>
      </c>
      <c r="R297" s="116">
        <v>3.1</v>
      </c>
      <c r="S297" s="117">
        <v>4.1</v>
      </c>
      <c r="T297" s="116">
        <v>1.3</v>
      </c>
      <c r="U297" s="117">
        <v>0.0</v>
      </c>
      <c r="V297" s="116">
        <v>1.2</v>
      </c>
      <c r="W297" s="117">
        <v>3.2</v>
      </c>
      <c r="X297" s="103">
        <f t="shared" si="1"/>
        <v>0.375</v>
      </c>
      <c r="Y297" s="103"/>
      <c r="Z297" s="103"/>
    </row>
    <row r="298">
      <c r="A298" s="113">
        <v>295.0</v>
      </c>
      <c r="B298" s="114" t="s">
        <v>612</v>
      </c>
      <c r="C298" s="115" t="s">
        <v>112</v>
      </c>
      <c r="D298" s="116">
        <v>10.0</v>
      </c>
      <c r="E298" s="117">
        <v>27.1</v>
      </c>
      <c r="F298" s="116">
        <v>13.4</v>
      </c>
      <c r="G298" s="117">
        <v>4.8</v>
      </c>
      <c r="H298" s="116">
        <v>10.1</v>
      </c>
      <c r="I298" s="117">
        <v>0.474</v>
      </c>
      <c r="J298" s="116">
        <v>2.8</v>
      </c>
      <c r="K298" s="117">
        <v>6.3</v>
      </c>
      <c r="L298" s="116">
        <v>0.447</v>
      </c>
      <c r="M298" s="117">
        <v>1.1</v>
      </c>
      <c r="N298" s="116">
        <v>1.3</v>
      </c>
      <c r="O298" s="117">
        <v>0.8</v>
      </c>
      <c r="P298" s="116">
        <v>1.3</v>
      </c>
      <c r="Q298" s="117">
        <v>4.8</v>
      </c>
      <c r="R298" s="116">
        <v>6.1</v>
      </c>
      <c r="S298" s="117">
        <v>1.2</v>
      </c>
      <c r="T298" s="116">
        <v>0.7</v>
      </c>
      <c r="U298" s="117">
        <v>1.2</v>
      </c>
      <c r="V298" s="116">
        <v>1.1</v>
      </c>
      <c r="W298" s="117">
        <v>3.3</v>
      </c>
      <c r="X298" s="103">
        <f t="shared" si="1"/>
        <v>0.3722222222</v>
      </c>
      <c r="Y298" s="103"/>
      <c r="Z298" s="103"/>
    </row>
    <row r="299">
      <c r="A299" s="113">
        <v>296.0</v>
      </c>
      <c r="B299" s="114" t="s">
        <v>229</v>
      </c>
      <c r="C299" s="115" t="s">
        <v>97</v>
      </c>
      <c r="D299" s="116">
        <v>10.0</v>
      </c>
      <c r="E299" s="117">
        <v>29.5</v>
      </c>
      <c r="F299" s="116">
        <v>13.4</v>
      </c>
      <c r="G299" s="117">
        <v>4.3</v>
      </c>
      <c r="H299" s="116">
        <v>11.1</v>
      </c>
      <c r="I299" s="117">
        <v>0.385</v>
      </c>
      <c r="J299" s="116">
        <v>1.8</v>
      </c>
      <c r="K299" s="117">
        <v>6.5</v>
      </c>
      <c r="L299" s="116">
        <v>0.283</v>
      </c>
      <c r="M299" s="117">
        <v>3.1</v>
      </c>
      <c r="N299" s="116">
        <v>3.9</v>
      </c>
      <c r="O299" s="117">
        <v>0.781</v>
      </c>
      <c r="P299" s="116">
        <v>0.7</v>
      </c>
      <c r="Q299" s="117">
        <v>3.7</v>
      </c>
      <c r="R299" s="116">
        <v>4.4</v>
      </c>
      <c r="S299" s="117">
        <v>1.8</v>
      </c>
      <c r="T299" s="116">
        <v>1.0</v>
      </c>
      <c r="U299" s="117">
        <v>0.6</v>
      </c>
      <c r="V299" s="116">
        <v>2.0</v>
      </c>
      <c r="W299" s="117">
        <v>2.7</v>
      </c>
      <c r="X299" s="103">
        <f t="shared" si="1"/>
        <v>0.3722222222</v>
      </c>
      <c r="Y299" s="103"/>
      <c r="Z299" s="103"/>
    </row>
    <row r="300">
      <c r="A300" s="113">
        <v>297.0</v>
      </c>
      <c r="B300" s="114" t="s">
        <v>341</v>
      </c>
      <c r="C300" s="115" t="s">
        <v>84</v>
      </c>
      <c r="D300" s="116">
        <v>10.0</v>
      </c>
      <c r="E300" s="117">
        <v>30.9</v>
      </c>
      <c r="F300" s="116">
        <v>13.4</v>
      </c>
      <c r="G300" s="117">
        <v>5.0</v>
      </c>
      <c r="H300" s="116">
        <v>11.4</v>
      </c>
      <c r="I300" s="117">
        <v>0.439</v>
      </c>
      <c r="J300" s="116">
        <v>2.1</v>
      </c>
      <c r="K300" s="117">
        <v>6.4</v>
      </c>
      <c r="L300" s="116">
        <v>0.327</v>
      </c>
      <c r="M300" s="117">
        <v>1.3</v>
      </c>
      <c r="N300" s="116">
        <v>1.3</v>
      </c>
      <c r="O300" s="117">
        <v>1.0</v>
      </c>
      <c r="P300" s="116">
        <v>1.2</v>
      </c>
      <c r="Q300" s="117">
        <v>3.3</v>
      </c>
      <c r="R300" s="116">
        <v>4.4</v>
      </c>
      <c r="S300" s="117">
        <v>2.2</v>
      </c>
      <c r="T300" s="116">
        <v>0.3</v>
      </c>
      <c r="U300" s="117">
        <v>0.8</v>
      </c>
      <c r="V300" s="116">
        <v>1.0</v>
      </c>
      <c r="W300" s="117">
        <v>4.2</v>
      </c>
      <c r="X300" s="103">
        <f t="shared" si="1"/>
        <v>0.3722222222</v>
      </c>
      <c r="Y300" s="103"/>
      <c r="Z300" s="103"/>
    </row>
    <row r="301">
      <c r="A301" s="113">
        <v>298.0</v>
      </c>
      <c r="B301" s="114" t="s">
        <v>95</v>
      </c>
      <c r="C301" s="115" t="s">
        <v>94</v>
      </c>
      <c r="D301" s="116">
        <v>10.0</v>
      </c>
      <c r="E301" s="117">
        <v>23.1</v>
      </c>
      <c r="F301" s="116">
        <v>13.4</v>
      </c>
      <c r="G301" s="117">
        <v>5.5</v>
      </c>
      <c r="H301" s="116">
        <v>11.4</v>
      </c>
      <c r="I301" s="117">
        <v>0.479</v>
      </c>
      <c r="J301" s="116">
        <v>0.3</v>
      </c>
      <c r="K301" s="117">
        <v>1.1</v>
      </c>
      <c r="L301" s="116">
        <v>0.286</v>
      </c>
      <c r="M301" s="117">
        <v>2.2</v>
      </c>
      <c r="N301" s="116">
        <v>2.6</v>
      </c>
      <c r="O301" s="117">
        <v>0.824</v>
      </c>
      <c r="P301" s="116">
        <v>1.2</v>
      </c>
      <c r="Q301" s="117">
        <v>4.4</v>
      </c>
      <c r="R301" s="116">
        <v>5.6</v>
      </c>
      <c r="S301" s="117">
        <v>7.3</v>
      </c>
      <c r="T301" s="116">
        <v>2.5</v>
      </c>
      <c r="U301" s="117">
        <v>1.4</v>
      </c>
      <c r="V301" s="116">
        <v>1.2</v>
      </c>
      <c r="W301" s="117">
        <v>2.2</v>
      </c>
      <c r="X301" s="103">
        <f t="shared" si="1"/>
        <v>0.3722222222</v>
      </c>
      <c r="Y301" s="103"/>
      <c r="Z301" s="103"/>
    </row>
    <row r="302">
      <c r="A302" s="113">
        <v>299.0</v>
      </c>
      <c r="B302" s="114" t="s">
        <v>305</v>
      </c>
      <c r="C302" s="115" t="s">
        <v>107</v>
      </c>
      <c r="D302" s="116">
        <v>10.0</v>
      </c>
      <c r="E302" s="117">
        <v>5.9</v>
      </c>
      <c r="F302" s="116">
        <v>13.4</v>
      </c>
      <c r="G302" s="117">
        <v>4.9</v>
      </c>
      <c r="H302" s="116">
        <v>8.5</v>
      </c>
      <c r="I302" s="117">
        <v>0.571</v>
      </c>
      <c r="J302" s="116">
        <v>3.7</v>
      </c>
      <c r="K302" s="117">
        <v>6.7</v>
      </c>
      <c r="L302" s="116">
        <v>0.545</v>
      </c>
      <c r="M302" s="117">
        <v>0.0</v>
      </c>
      <c r="N302" s="116">
        <v>0.0</v>
      </c>
      <c r="O302" s="117">
        <v>0.0</v>
      </c>
      <c r="P302" s="116">
        <v>2.4</v>
      </c>
      <c r="Q302" s="117">
        <v>6.1</v>
      </c>
      <c r="R302" s="116">
        <v>8.5</v>
      </c>
      <c r="S302" s="117">
        <v>3.0</v>
      </c>
      <c r="T302" s="116">
        <v>0.6</v>
      </c>
      <c r="U302" s="117">
        <v>0.0</v>
      </c>
      <c r="V302" s="116">
        <v>2.4</v>
      </c>
      <c r="W302" s="117">
        <v>3.7</v>
      </c>
      <c r="X302" s="103">
        <f t="shared" si="1"/>
        <v>0.3722222222</v>
      </c>
      <c r="Y302" s="103"/>
      <c r="Z302" s="103"/>
    </row>
    <row r="303">
      <c r="A303" s="113">
        <v>300.0</v>
      </c>
      <c r="B303" s="114" t="s">
        <v>1839</v>
      </c>
      <c r="C303" s="115" t="s">
        <v>74</v>
      </c>
      <c r="D303" s="116">
        <v>9.0</v>
      </c>
      <c r="E303" s="117">
        <v>12.5</v>
      </c>
      <c r="F303" s="116">
        <v>13.4</v>
      </c>
      <c r="G303" s="117">
        <v>4.8</v>
      </c>
      <c r="H303" s="116">
        <v>8.6</v>
      </c>
      <c r="I303" s="117">
        <v>0.556</v>
      </c>
      <c r="J303" s="116">
        <v>2.9</v>
      </c>
      <c r="K303" s="117">
        <v>5.7</v>
      </c>
      <c r="L303" s="116">
        <v>0.5</v>
      </c>
      <c r="M303" s="117">
        <v>1.0</v>
      </c>
      <c r="N303" s="116">
        <v>1.0</v>
      </c>
      <c r="O303" s="117">
        <v>1.0</v>
      </c>
      <c r="P303" s="116">
        <v>1.0</v>
      </c>
      <c r="Q303" s="117">
        <v>4.8</v>
      </c>
      <c r="R303" s="116">
        <v>5.7</v>
      </c>
      <c r="S303" s="117">
        <v>6.4</v>
      </c>
      <c r="T303" s="116">
        <v>1.6</v>
      </c>
      <c r="U303" s="117">
        <v>0.3</v>
      </c>
      <c r="V303" s="116">
        <v>1.6</v>
      </c>
      <c r="W303" s="117">
        <v>0.3</v>
      </c>
      <c r="X303" s="103">
        <f t="shared" si="1"/>
        <v>0.3722222222</v>
      </c>
      <c r="Y303" s="103"/>
      <c r="Z303" s="103"/>
    </row>
    <row r="304">
      <c r="A304" s="108" t="s">
        <v>1818</v>
      </c>
      <c r="B304" s="109" t="s">
        <v>0</v>
      </c>
      <c r="C304" s="108" t="s">
        <v>2</v>
      </c>
      <c r="D304" s="109" t="s">
        <v>1353</v>
      </c>
      <c r="E304" s="108" t="s">
        <v>94</v>
      </c>
      <c r="F304" s="110" t="s">
        <v>1354</v>
      </c>
      <c r="G304" s="108" t="s">
        <v>1355</v>
      </c>
      <c r="H304" s="109" t="s">
        <v>1356</v>
      </c>
      <c r="I304" s="108" t="s">
        <v>1813</v>
      </c>
      <c r="J304" s="111">
        <v>0.625</v>
      </c>
      <c r="K304" s="108" t="s">
        <v>1359</v>
      </c>
      <c r="L304" s="109" t="s">
        <v>1819</v>
      </c>
      <c r="M304" s="108" t="s">
        <v>1361</v>
      </c>
      <c r="N304" s="109" t="s">
        <v>1362</v>
      </c>
      <c r="O304" s="108" t="s">
        <v>1820</v>
      </c>
      <c r="P304" s="109" t="s">
        <v>1821</v>
      </c>
      <c r="Q304" s="108" t="s">
        <v>1822</v>
      </c>
      <c r="R304" s="109" t="s">
        <v>1366</v>
      </c>
      <c r="S304" s="108" t="s">
        <v>1367</v>
      </c>
      <c r="T304" s="109" t="s">
        <v>1368</v>
      </c>
      <c r="U304" s="108" t="s">
        <v>1369</v>
      </c>
      <c r="V304" s="109" t="s">
        <v>1370</v>
      </c>
      <c r="W304" s="108" t="s">
        <v>79</v>
      </c>
      <c r="X304" s="103" t="str">
        <f t="shared" si="1"/>
        <v>#VALUE!</v>
      </c>
      <c r="Y304" s="103"/>
      <c r="Z304" s="103"/>
    </row>
    <row r="305">
      <c r="A305" s="117">
        <v>301.0</v>
      </c>
      <c r="B305" s="114" t="s">
        <v>1840</v>
      </c>
      <c r="C305" s="115" t="s">
        <v>77</v>
      </c>
      <c r="D305" s="116">
        <v>10.0</v>
      </c>
      <c r="E305" s="117">
        <v>18.1</v>
      </c>
      <c r="F305" s="116">
        <v>13.4</v>
      </c>
      <c r="G305" s="117">
        <v>4.4</v>
      </c>
      <c r="H305" s="116">
        <v>10.6</v>
      </c>
      <c r="I305" s="117">
        <v>0.415</v>
      </c>
      <c r="J305" s="116">
        <v>2.4</v>
      </c>
      <c r="K305" s="117">
        <v>7.0</v>
      </c>
      <c r="L305" s="116">
        <v>0.343</v>
      </c>
      <c r="M305" s="117">
        <v>2.2</v>
      </c>
      <c r="N305" s="116">
        <v>2.8</v>
      </c>
      <c r="O305" s="117">
        <v>0.786</v>
      </c>
      <c r="P305" s="116">
        <v>3.4</v>
      </c>
      <c r="Q305" s="117">
        <v>4.8</v>
      </c>
      <c r="R305" s="116">
        <v>8.2</v>
      </c>
      <c r="S305" s="117">
        <v>3.0</v>
      </c>
      <c r="T305" s="116">
        <v>1.4</v>
      </c>
      <c r="U305" s="117">
        <v>1.2</v>
      </c>
      <c r="V305" s="116">
        <v>1.8</v>
      </c>
      <c r="W305" s="117">
        <v>2.6</v>
      </c>
      <c r="X305" s="103">
        <f t="shared" si="1"/>
        <v>0.3722222222</v>
      </c>
      <c r="Y305" s="103"/>
      <c r="Z305" s="103"/>
    </row>
    <row r="306">
      <c r="A306" s="117">
        <v>302.0</v>
      </c>
      <c r="B306" s="114" t="s">
        <v>600</v>
      </c>
      <c r="C306" s="115" t="s">
        <v>70</v>
      </c>
      <c r="D306" s="116">
        <v>10.0</v>
      </c>
      <c r="E306" s="117">
        <v>22.4</v>
      </c>
      <c r="F306" s="116">
        <v>13.3</v>
      </c>
      <c r="G306" s="117">
        <v>5.1</v>
      </c>
      <c r="H306" s="116">
        <v>12.0</v>
      </c>
      <c r="I306" s="117">
        <v>0.427</v>
      </c>
      <c r="J306" s="116">
        <v>0.6</v>
      </c>
      <c r="K306" s="117">
        <v>3.4</v>
      </c>
      <c r="L306" s="116">
        <v>0.19</v>
      </c>
      <c r="M306" s="117">
        <v>2.4</v>
      </c>
      <c r="N306" s="116">
        <v>2.7</v>
      </c>
      <c r="O306" s="117">
        <v>0.882</v>
      </c>
      <c r="P306" s="116">
        <v>1.4</v>
      </c>
      <c r="Q306" s="117">
        <v>5.6</v>
      </c>
      <c r="R306" s="116">
        <v>7.1</v>
      </c>
      <c r="S306" s="117">
        <v>3.5</v>
      </c>
      <c r="T306" s="116">
        <v>1.3</v>
      </c>
      <c r="U306" s="117">
        <v>0.0</v>
      </c>
      <c r="V306" s="116">
        <v>2.6</v>
      </c>
      <c r="W306" s="117">
        <v>2.7</v>
      </c>
      <c r="X306" s="103">
        <f t="shared" si="1"/>
        <v>0.3694444444</v>
      </c>
      <c r="Y306" s="103"/>
      <c r="Z306" s="103"/>
    </row>
    <row r="307">
      <c r="A307" s="117">
        <v>303.0</v>
      </c>
      <c r="B307" s="114" t="s">
        <v>372</v>
      </c>
      <c r="C307" s="115" t="s">
        <v>115</v>
      </c>
      <c r="D307" s="116">
        <v>10.0</v>
      </c>
      <c r="E307" s="117">
        <v>10.3</v>
      </c>
      <c r="F307" s="116">
        <v>13.3</v>
      </c>
      <c r="G307" s="117">
        <v>3.5</v>
      </c>
      <c r="H307" s="116">
        <v>11.2</v>
      </c>
      <c r="I307" s="117">
        <v>0.313</v>
      </c>
      <c r="J307" s="116">
        <v>0.7</v>
      </c>
      <c r="K307" s="117">
        <v>3.8</v>
      </c>
      <c r="L307" s="116">
        <v>0.182</v>
      </c>
      <c r="M307" s="117">
        <v>5.6</v>
      </c>
      <c r="N307" s="116">
        <v>7.7</v>
      </c>
      <c r="O307" s="117">
        <v>0.727</v>
      </c>
      <c r="P307" s="116">
        <v>1.4</v>
      </c>
      <c r="Q307" s="117">
        <v>5.2</v>
      </c>
      <c r="R307" s="116">
        <v>6.6</v>
      </c>
      <c r="S307" s="117">
        <v>6.3</v>
      </c>
      <c r="T307" s="116">
        <v>1.4</v>
      </c>
      <c r="U307" s="117">
        <v>0.0</v>
      </c>
      <c r="V307" s="116">
        <v>1.0</v>
      </c>
      <c r="W307" s="117">
        <v>2.4</v>
      </c>
      <c r="X307" s="103">
        <f t="shared" si="1"/>
        <v>0.3694444444</v>
      </c>
      <c r="Y307" s="103"/>
      <c r="Z307" s="103"/>
    </row>
    <row r="308">
      <c r="A308" s="117">
        <v>304.0</v>
      </c>
      <c r="B308" s="114" t="s">
        <v>126</v>
      </c>
      <c r="C308" s="115" t="s">
        <v>74</v>
      </c>
      <c r="D308" s="116">
        <v>10.0</v>
      </c>
      <c r="E308" s="117">
        <v>20.1</v>
      </c>
      <c r="F308" s="116">
        <v>13.3</v>
      </c>
      <c r="G308" s="117">
        <v>4.8</v>
      </c>
      <c r="H308" s="116">
        <v>9.3</v>
      </c>
      <c r="I308" s="117">
        <v>0.519</v>
      </c>
      <c r="J308" s="116">
        <v>1.6</v>
      </c>
      <c r="K308" s="117">
        <v>4.3</v>
      </c>
      <c r="L308" s="116">
        <v>0.375</v>
      </c>
      <c r="M308" s="117">
        <v>2.0</v>
      </c>
      <c r="N308" s="116">
        <v>2.7</v>
      </c>
      <c r="O308" s="117">
        <v>0.733</v>
      </c>
      <c r="P308" s="116">
        <v>2.9</v>
      </c>
      <c r="Q308" s="117">
        <v>9.0</v>
      </c>
      <c r="R308" s="116">
        <v>11.8</v>
      </c>
      <c r="S308" s="117">
        <v>1.8</v>
      </c>
      <c r="T308" s="116">
        <v>1.4</v>
      </c>
      <c r="U308" s="117">
        <v>2.9</v>
      </c>
      <c r="V308" s="116">
        <v>1.4</v>
      </c>
      <c r="W308" s="117">
        <v>5.0</v>
      </c>
      <c r="X308" s="103">
        <f t="shared" si="1"/>
        <v>0.3694444444</v>
      </c>
      <c r="Y308" s="103"/>
      <c r="Z308" s="103"/>
    </row>
    <row r="309">
      <c r="A309" s="117">
        <v>305.0</v>
      </c>
      <c r="B309" s="114" t="s">
        <v>269</v>
      </c>
      <c r="C309" s="115" t="s">
        <v>99</v>
      </c>
      <c r="D309" s="116">
        <v>10.0</v>
      </c>
      <c r="E309" s="117">
        <v>3.0</v>
      </c>
      <c r="F309" s="116">
        <v>13.3</v>
      </c>
      <c r="G309" s="117">
        <v>4.8</v>
      </c>
      <c r="H309" s="116">
        <v>12.1</v>
      </c>
      <c r="I309" s="117">
        <v>0.4</v>
      </c>
      <c r="J309" s="116">
        <v>2.4</v>
      </c>
      <c r="K309" s="117">
        <v>8.4</v>
      </c>
      <c r="L309" s="116">
        <v>0.286</v>
      </c>
      <c r="M309" s="117">
        <v>1.2</v>
      </c>
      <c r="N309" s="116">
        <v>2.4</v>
      </c>
      <c r="O309" s="117">
        <v>0.5</v>
      </c>
      <c r="P309" s="116">
        <v>0.0</v>
      </c>
      <c r="Q309" s="117">
        <v>3.6</v>
      </c>
      <c r="R309" s="116">
        <v>3.6</v>
      </c>
      <c r="S309" s="117">
        <v>12.1</v>
      </c>
      <c r="T309" s="116">
        <v>1.2</v>
      </c>
      <c r="U309" s="117">
        <v>0.0</v>
      </c>
      <c r="V309" s="116">
        <v>3.6</v>
      </c>
      <c r="W309" s="117">
        <v>6.0</v>
      </c>
      <c r="X309" s="103">
        <f t="shared" si="1"/>
        <v>0.3694444444</v>
      </c>
      <c r="Y309" s="103"/>
      <c r="Z309" s="103"/>
    </row>
    <row r="310">
      <c r="A310" s="117">
        <v>306.0</v>
      </c>
      <c r="B310" s="114" t="s">
        <v>232</v>
      </c>
      <c r="C310" s="115" t="s">
        <v>116</v>
      </c>
      <c r="D310" s="116">
        <v>10.0</v>
      </c>
      <c r="E310" s="117">
        <v>10.1</v>
      </c>
      <c r="F310" s="116">
        <v>13.2</v>
      </c>
      <c r="G310" s="117">
        <v>4.7</v>
      </c>
      <c r="H310" s="116">
        <v>12.9</v>
      </c>
      <c r="I310" s="117">
        <v>0.361</v>
      </c>
      <c r="J310" s="116">
        <v>2.5</v>
      </c>
      <c r="K310" s="117">
        <v>8.6</v>
      </c>
      <c r="L310" s="116">
        <v>0.292</v>
      </c>
      <c r="M310" s="117">
        <v>1.4</v>
      </c>
      <c r="N310" s="116">
        <v>1.4</v>
      </c>
      <c r="O310" s="117">
        <v>1.0</v>
      </c>
      <c r="P310" s="116">
        <v>1.8</v>
      </c>
      <c r="Q310" s="117">
        <v>3.2</v>
      </c>
      <c r="R310" s="116">
        <v>5.0</v>
      </c>
      <c r="S310" s="117">
        <v>1.8</v>
      </c>
      <c r="T310" s="116">
        <v>1.4</v>
      </c>
      <c r="U310" s="117">
        <v>1.1</v>
      </c>
      <c r="V310" s="116">
        <v>1.8</v>
      </c>
      <c r="W310" s="117">
        <v>2.5</v>
      </c>
      <c r="X310" s="103">
        <f t="shared" si="1"/>
        <v>0.3666666667</v>
      </c>
      <c r="Y310" s="103"/>
      <c r="Z310" s="103"/>
    </row>
    <row r="311">
      <c r="A311" s="117">
        <v>307.0</v>
      </c>
      <c r="B311" s="114" t="s">
        <v>78</v>
      </c>
      <c r="C311" s="115" t="s">
        <v>91</v>
      </c>
      <c r="D311" s="116">
        <v>10.0</v>
      </c>
      <c r="E311" s="117">
        <v>31.5</v>
      </c>
      <c r="F311" s="116">
        <v>13.2</v>
      </c>
      <c r="G311" s="117">
        <v>4.8</v>
      </c>
      <c r="H311" s="116">
        <v>10.3</v>
      </c>
      <c r="I311" s="117">
        <v>0.467</v>
      </c>
      <c r="J311" s="116">
        <v>2.2</v>
      </c>
      <c r="K311" s="117">
        <v>5.9</v>
      </c>
      <c r="L311" s="116">
        <v>0.365</v>
      </c>
      <c r="M311" s="117">
        <v>1.5</v>
      </c>
      <c r="N311" s="116">
        <v>2.3</v>
      </c>
      <c r="O311" s="117">
        <v>0.65</v>
      </c>
      <c r="P311" s="116">
        <v>1.3</v>
      </c>
      <c r="Q311" s="117">
        <v>6.4</v>
      </c>
      <c r="R311" s="116">
        <v>7.6</v>
      </c>
      <c r="S311" s="117">
        <v>2.6</v>
      </c>
      <c r="T311" s="116">
        <v>1.1</v>
      </c>
      <c r="U311" s="117">
        <v>1.8</v>
      </c>
      <c r="V311" s="116">
        <v>0.8</v>
      </c>
      <c r="W311" s="117">
        <v>1.6</v>
      </c>
      <c r="X311" s="103">
        <f t="shared" si="1"/>
        <v>0.3666666667</v>
      </c>
      <c r="Y311" s="103"/>
      <c r="Z311" s="103"/>
    </row>
    <row r="312">
      <c r="A312" s="117">
        <v>308.0</v>
      </c>
      <c r="B312" s="114" t="s">
        <v>191</v>
      </c>
      <c r="C312" s="115" t="s">
        <v>73</v>
      </c>
      <c r="D312" s="116">
        <v>10.0</v>
      </c>
      <c r="E312" s="117">
        <v>26.7</v>
      </c>
      <c r="F312" s="116">
        <v>13.2</v>
      </c>
      <c r="G312" s="117">
        <v>5.0</v>
      </c>
      <c r="H312" s="116">
        <v>10.4</v>
      </c>
      <c r="I312" s="117">
        <v>0.481</v>
      </c>
      <c r="J312" s="116">
        <v>1.6</v>
      </c>
      <c r="K312" s="117">
        <v>5.1</v>
      </c>
      <c r="L312" s="116">
        <v>0.316</v>
      </c>
      <c r="M312" s="117">
        <v>1.6</v>
      </c>
      <c r="N312" s="116">
        <v>3.0</v>
      </c>
      <c r="O312" s="117">
        <v>0.545</v>
      </c>
      <c r="P312" s="116">
        <v>2.8</v>
      </c>
      <c r="Q312" s="117">
        <v>9.0</v>
      </c>
      <c r="R312" s="116">
        <v>11.9</v>
      </c>
      <c r="S312" s="117">
        <v>3.2</v>
      </c>
      <c r="T312" s="116">
        <v>1.9</v>
      </c>
      <c r="U312" s="117">
        <v>0.8</v>
      </c>
      <c r="V312" s="116">
        <v>1.9</v>
      </c>
      <c r="W312" s="117">
        <v>2.6</v>
      </c>
      <c r="X312" s="103">
        <f t="shared" si="1"/>
        <v>0.3666666667</v>
      </c>
      <c r="Y312" s="103"/>
      <c r="Z312" s="103"/>
    </row>
    <row r="313">
      <c r="A313" s="117">
        <v>309.0</v>
      </c>
      <c r="B313" s="114" t="s">
        <v>227</v>
      </c>
      <c r="C313" s="115" t="s">
        <v>90</v>
      </c>
      <c r="D313" s="116">
        <v>10.0</v>
      </c>
      <c r="E313" s="117">
        <v>27.3</v>
      </c>
      <c r="F313" s="116">
        <v>13.2</v>
      </c>
      <c r="G313" s="117">
        <v>3.6</v>
      </c>
      <c r="H313" s="116">
        <v>8.4</v>
      </c>
      <c r="I313" s="117">
        <v>0.422</v>
      </c>
      <c r="J313" s="116">
        <v>2.4</v>
      </c>
      <c r="K313" s="117">
        <v>5.7</v>
      </c>
      <c r="L313" s="116">
        <v>0.419</v>
      </c>
      <c r="M313" s="117">
        <v>3.7</v>
      </c>
      <c r="N313" s="116">
        <v>4.1</v>
      </c>
      <c r="O313" s="117">
        <v>0.903</v>
      </c>
      <c r="P313" s="116">
        <v>0.4</v>
      </c>
      <c r="Q313" s="117">
        <v>2.8</v>
      </c>
      <c r="R313" s="116">
        <v>3.2</v>
      </c>
      <c r="S313" s="117">
        <v>3.3</v>
      </c>
      <c r="T313" s="116">
        <v>0.9</v>
      </c>
      <c r="U313" s="117">
        <v>1.2</v>
      </c>
      <c r="V313" s="116">
        <v>1.8</v>
      </c>
      <c r="W313" s="117">
        <v>2.9</v>
      </c>
      <c r="X313" s="103">
        <f t="shared" si="1"/>
        <v>0.3666666667</v>
      </c>
      <c r="Y313" s="103"/>
      <c r="Z313" s="103"/>
    </row>
    <row r="314">
      <c r="A314" s="117">
        <v>310.0</v>
      </c>
      <c r="B314" s="114" t="s">
        <v>124</v>
      </c>
      <c r="C314" s="115" t="s">
        <v>93</v>
      </c>
      <c r="D314" s="116">
        <v>10.0</v>
      </c>
      <c r="E314" s="117">
        <v>14.0</v>
      </c>
      <c r="F314" s="116">
        <v>13.1</v>
      </c>
      <c r="G314" s="117">
        <v>4.6</v>
      </c>
      <c r="H314" s="116">
        <v>10.6</v>
      </c>
      <c r="I314" s="117">
        <v>0.439</v>
      </c>
      <c r="J314" s="116">
        <v>3.3</v>
      </c>
      <c r="K314" s="117">
        <v>7.0</v>
      </c>
      <c r="L314" s="116">
        <v>0.481</v>
      </c>
      <c r="M314" s="117">
        <v>0.5</v>
      </c>
      <c r="N314" s="116">
        <v>0.5</v>
      </c>
      <c r="O314" s="117">
        <v>1.0</v>
      </c>
      <c r="P314" s="116">
        <v>1.3</v>
      </c>
      <c r="Q314" s="117">
        <v>3.9</v>
      </c>
      <c r="R314" s="116">
        <v>5.2</v>
      </c>
      <c r="S314" s="117">
        <v>2.1</v>
      </c>
      <c r="T314" s="116">
        <v>1.3</v>
      </c>
      <c r="U314" s="117">
        <v>1.0</v>
      </c>
      <c r="V314" s="116">
        <v>0.5</v>
      </c>
      <c r="W314" s="117">
        <v>3.6</v>
      </c>
      <c r="X314" s="103">
        <f t="shared" si="1"/>
        <v>0.3638888889</v>
      </c>
      <c r="Y314" s="103"/>
      <c r="Z314" s="103"/>
    </row>
    <row r="315">
      <c r="A315" s="117">
        <v>311.0</v>
      </c>
      <c r="B315" s="114" t="s">
        <v>490</v>
      </c>
      <c r="C315" s="115" t="s">
        <v>97</v>
      </c>
      <c r="D315" s="116">
        <v>10.0</v>
      </c>
      <c r="E315" s="117">
        <v>21.9</v>
      </c>
      <c r="F315" s="116">
        <v>13.1</v>
      </c>
      <c r="G315" s="117">
        <v>5.1</v>
      </c>
      <c r="H315" s="116">
        <v>11.2</v>
      </c>
      <c r="I315" s="117">
        <v>0.456</v>
      </c>
      <c r="J315" s="116">
        <v>2.1</v>
      </c>
      <c r="K315" s="117">
        <v>4.8</v>
      </c>
      <c r="L315" s="116">
        <v>0.448</v>
      </c>
      <c r="M315" s="117">
        <v>0.8</v>
      </c>
      <c r="N315" s="116">
        <v>1.0</v>
      </c>
      <c r="O315" s="117">
        <v>0.833</v>
      </c>
      <c r="P315" s="116">
        <v>1.3</v>
      </c>
      <c r="Q315" s="117">
        <v>2.6</v>
      </c>
      <c r="R315" s="116">
        <v>3.9</v>
      </c>
      <c r="S315" s="117">
        <v>2.5</v>
      </c>
      <c r="T315" s="116">
        <v>2.3</v>
      </c>
      <c r="U315" s="117">
        <v>0.5</v>
      </c>
      <c r="V315" s="116">
        <v>1.6</v>
      </c>
      <c r="W315" s="117">
        <v>2.8</v>
      </c>
      <c r="X315" s="103">
        <f t="shared" si="1"/>
        <v>0.3638888889</v>
      </c>
      <c r="Y315" s="103"/>
      <c r="Z315" s="103"/>
    </row>
    <row r="316">
      <c r="A316" s="117">
        <v>312.0</v>
      </c>
      <c r="B316" s="114" t="s">
        <v>349</v>
      </c>
      <c r="C316" s="115" t="s">
        <v>99</v>
      </c>
      <c r="D316" s="116">
        <v>10.0</v>
      </c>
      <c r="E316" s="117">
        <v>9.1</v>
      </c>
      <c r="F316" s="116">
        <v>13.1</v>
      </c>
      <c r="G316" s="117">
        <v>5.6</v>
      </c>
      <c r="H316" s="116">
        <v>10.3</v>
      </c>
      <c r="I316" s="117">
        <v>0.538</v>
      </c>
      <c r="J316" s="116">
        <v>0.0</v>
      </c>
      <c r="K316" s="117">
        <v>0.0</v>
      </c>
      <c r="L316" s="116">
        <v>0.0</v>
      </c>
      <c r="M316" s="117">
        <v>2.0</v>
      </c>
      <c r="N316" s="116">
        <v>2.4</v>
      </c>
      <c r="O316" s="117">
        <v>0.833</v>
      </c>
      <c r="P316" s="116">
        <v>4.8</v>
      </c>
      <c r="Q316" s="117">
        <v>10.7</v>
      </c>
      <c r="R316" s="116">
        <v>15.5</v>
      </c>
      <c r="S316" s="117">
        <v>2.8</v>
      </c>
      <c r="T316" s="116">
        <v>0.4</v>
      </c>
      <c r="U316" s="117">
        <v>1.2</v>
      </c>
      <c r="V316" s="116">
        <v>1.6</v>
      </c>
      <c r="W316" s="117">
        <v>4.4</v>
      </c>
      <c r="X316" s="103">
        <f t="shared" si="1"/>
        <v>0.3638888889</v>
      </c>
      <c r="Y316" s="103"/>
      <c r="Z316" s="103"/>
    </row>
    <row r="317">
      <c r="A317" s="117">
        <v>313.0</v>
      </c>
      <c r="B317" s="114" t="s">
        <v>131</v>
      </c>
      <c r="C317" s="115" t="s">
        <v>116</v>
      </c>
      <c r="D317" s="116">
        <v>10.0</v>
      </c>
      <c r="E317" s="117">
        <v>26.3</v>
      </c>
      <c r="F317" s="116">
        <v>13.1</v>
      </c>
      <c r="G317" s="117">
        <v>4.6</v>
      </c>
      <c r="H317" s="116">
        <v>12.0</v>
      </c>
      <c r="I317" s="117">
        <v>0.386</v>
      </c>
      <c r="J317" s="116">
        <v>1.6</v>
      </c>
      <c r="K317" s="117">
        <v>5.6</v>
      </c>
      <c r="L317" s="116">
        <v>0.293</v>
      </c>
      <c r="M317" s="117">
        <v>2.2</v>
      </c>
      <c r="N317" s="116">
        <v>3.0</v>
      </c>
      <c r="O317" s="117">
        <v>0.727</v>
      </c>
      <c r="P317" s="116">
        <v>1.1</v>
      </c>
      <c r="Q317" s="117">
        <v>3.0</v>
      </c>
      <c r="R317" s="116">
        <v>4.1</v>
      </c>
      <c r="S317" s="117">
        <v>1.5</v>
      </c>
      <c r="T317" s="116">
        <v>0.5</v>
      </c>
      <c r="U317" s="117">
        <v>0.1</v>
      </c>
      <c r="V317" s="116">
        <v>1.2</v>
      </c>
      <c r="W317" s="117">
        <v>1.0</v>
      </c>
      <c r="X317" s="103">
        <f t="shared" si="1"/>
        <v>0.3638888889</v>
      </c>
      <c r="Y317" s="103"/>
      <c r="Z317" s="103"/>
    </row>
    <row r="318">
      <c r="A318" s="117">
        <v>314.0</v>
      </c>
      <c r="B318" s="114" t="s">
        <v>251</v>
      </c>
      <c r="C318" s="115" t="s">
        <v>77</v>
      </c>
      <c r="D318" s="116">
        <v>10.0</v>
      </c>
      <c r="E318" s="117">
        <v>24.2</v>
      </c>
      <c r="F318" s="116">
        <v>13.1</v>
      </c>
      <c r="G318" s="117">
        <v>5.2</v>
      </c>
      <c r="H318" s="116">
        <v>9.2</v>
      </c>
      <c r="I318" s="117">
        <v>0.565</v>
      </c>
      <c r="J318" s="116">
        <v>0.0</v>
      </c>
      <c r="K318" s="117">
        <v>0.3</v>
      </c>
      <c r="L318" s="116">
        <v>0.0</v>
      </c>
      <c r="M318" s="117">
        <v>2.7</v>
      </c>
      <c r="N318" s="116">
        <v>3.1</v>
      </c>
      <c r="O318" s="117">
        <v>0.857</v>
      </c>
      <c r="P318" s="116">
        <v>4.6</v>
      </c>
      <c r="Q318" s="117">
        <v>7.7</v>
      </c>
      <c r="R318" s="116">
        <v>12.3</v>
      </c>
      <c r="S318" s="117">
        <v>1.3</v>
      </c>
      <c r="T318" s="116">
        <v>1.0</v>
      </c>
      <c r="U318" s="117">
        <v>1.2</v>
      </c>
      <c r="V318" s="116">
        <v>1.2</v>
      </c>
      <c r="W318" s="117">
        <v>4.6</v>
      </c>
      <c r="X318" s="103">
        <f t="shared" si="1"/>
        <v>0.3638888889</v>
      </c>
      <c r="Y318" s="103"/>
      <c r="Z318" s="103"/>
    </row>
    <row r="319">
      <c r="A319" s="117">
        <v>315.0</v>
      </c>
      <c r="B319" s="114" t="s">
        <v>193</v>
      </c>
      <c r="C319" s="115" t="s">
        <v>90</v>
      </c>
      <c r="D319" s="116">
        <v>10.0</v>
      </c>
      <c r="E319" s="117">
        <v>2.8</v>
      </c>
      <c r="F319" s="116">
        <v>13.1</v>
      </c>
      <c r="G319" s="117">
        <v>3.9</v>
      </c>
      <c r="H319" s="116">
        <v>6.5</v>
      </c>
      <c r="I319" s="117">
        <v>0.6</v>
      </c>
      <c r="J319" s="116">
        <v>0.0</v>
      </c>
      <c r="K319" s="117">
        <v>0.0</v>
      </c>
      <c r="L319" s="116">
        <v>0.0</v>
      </c>
      <c r="M319" s="117">
        <v>5.2</v>
      </c>
      <c r="N319" s="116">
        <v>5.2</v>
      </c>
      <c r="O319" s="117">
        <v>1.0</v>
      </c>
      <c r="P319" s="116">
        <v>2.6</v>
      </c>
      <c r="Q319" s="117">
        <v>2.6</v>
      </c>
      <c r="R319" s="116">
        <v>5.2</v>
      </c>
      <c r="S319" s="117">
        <v>0.0</v>
      </c>
      <c r="T319" s="116">
        <v>1.3</v>
      </c>
      <c r="U319" s="117">
        <v>0.0</v>
      </c>
      <c r="V319" s="116">
        <v>3.9</v>
      </c>
      <c r="W319" s="117">
        <v>6.5</v>
      </c>
      <c r="X319" s="103">
        <f t="shared" si="1"/>
        <v>0.3638888889</v>
      </c>
      <c r="Y319" s="103"/>
      <c r="Z319" s="103"/>
    </row>
    <row r="320">
      <c r="A320" s="117">
        <v>316.0</v>
      </c>
      <c r="B320" s="114" t="s">
        <v>347</v>
      </c>
      <c r="C320" s="115" t="s">
        <v>100</v>
      </c>
      <c r="D320" s="116">
        <v>10.0</v>
      </c>
      <c r="E320" s="117">
        <v>32.8</v>
      </c>
      <c r="F320" s="116">
        <v>13.1</v>
      </c>
      <c r="G320" s="117">
        <v>5.2</v>
      </c>
      <c r="H320" s="116">
        <v>9.8</v>
      </c>
      <c r="I320" s="117">
        <v>0.528</v>
      </c>
      <c r="J320" s="116">
        <v>1.6</v>
      </c>
      <c r="K320" s="117">
        <v>3.4</v>
      </c>
      <c r="L320" s="116">
        <v>0.484</v>
      </c>
      <c r="M320" s="117">
        <v>1.1</v>
      </c>
      <c r="N320" s="116">
        <v>1.3</v>
      </c>
      <c r="O320" s="117">
        <v>0.833</v>
      </c>
      <c r="P320" s="116">
        <v>1.4</v>
      </c>
      <c r="Q320" s="117">
        <v>4.0</v>
      </c>
      <c r="R320" s="116">
        <v>5.4</v>
      </c>
      <c r="S320" s="117">
        <v>7.4</v>
      </c>
      <c r="T320" s="116">
        <v>1.0</v>
      </c>
      <c r="U320" s="117">
        <v>0.1</v>
      </c>
      <c r="V320" s="116">
        <v>2.1</v>
      </c>
      <c r="W320" s="117">
        <v>1.4</v>
      </c>
      <c r="X320" s="103">
        <f t="shared" si="1"/>
        <v>0.3638888889</v>
      </c>
      <c r="Y320" s="103"/>
      <c r="Z320" s="103"/>
    </row>
    <row r="321">
      <c r="A321" s="117">
        <v>317.0</v>
      </c>
      <c r="B321" s="114" t="s">
        <v>561</v>
      </c>
      <c r="C321" s="115" t="s">
        <v>110</v>
      </c>
      <c r="D321" s="116">
        <v>10.0</v>
      </c>
      <c r="E321" s="117">
        <v>31.2</v>
      </c>
      <c r="F321" s="116">
        <v>13.1</v>
      </c>
      <c r="G321" s="117">
        <v>4.6</v>
      </c>
      <c r="H321" s="116">
        <v>10.7</v>
      </c>
      <c r="I321" s="117">
        <v>0.43</v>
      </c>
      <c r="J321" s="116">
        <v>0.9</v>
      </c>
      <c r="K321" s="117">
        <v>2.7</v>
      </c>
      <c r="L321" s="116">
        <v>0.348</v>
      </c>
      <c r="M321" s="117">
        <v>2.9</v>
      </c>
      <c r="N321" s="116">
        <v>3.9</v>
      </c>
      <c r="O321" s="117">
        <v>0.735</v>
      </c>
      <c r="P321" s="116">
        <v>2.5</v>
      </c>
      <c r="Q321" s="117">
        <v>8.3</v>
      </c>
      <c r="R321" s="116">
        <v>10.9</v>
      </c>
      <c r="S321" s="117">
        <v>1.8</v>
      </c>
      <c r="T321" s="116">
        <v>0.6</v>
      </c>
      <c r="U321" s="117">
        <v>0.1</v>
      </c>
      <c r="V321" s="116">
        <v>1.2</v>
      </c>
      <c r="W321" s="117">
        <v>3.4</v>
      </c>
      <c r="X321" s="103">
        <f t="shared" si="1"/>
        <v>0.3638888889</v>
      </c>
      <c r="Y321" s="103"/>
      <c r="Z321" s="103"/>
    </row>
    <row r="322">
      <c r="A322" s="117">
        <v>318.0</v>
      </c>
      <c r="B322" s="114" t="s">
        <v>474</v>
      </c>
      <c r="C322" s="115" t="s">
        <v>113</v>
      </c>
      <c r="D322" s="116">
        <v>10.0</v>
      </c>
      <c r="E322" s="117">
        <v>9.7</v>
      </c>
      <c r="F322" s="116">
        <v>13.0</v>
      </c>
      <c r="G322" s="117">
        <v>4.5</v>
      </c>
      <c r="H322" s="116">
        <v>8.6</v>
      </c>
      <c r="I322" s="117">
        <v>0.522</v>
      </c>
      <c r="J322" s="116">
        <v>0.0</v>
      </c>
      <c r="K322" s="117">
        <v>0.4</v>
      </c>
      <c r="L322" s="116">
        <v>0.0</v>
      </c>
      <c r="M322" s="117">
        <v>4.1</v>
      </c>
      <c r="N322" s="116">
        <v>5.2</v>
      </c>
      <c r="O322" s="117">
        <v>0.786</v>
      </c>
      <c r="P322" s="116">
        <v>3.7</v>
      </c>
      <c r="Q322" s="117">
        <v>8.6</v>
      </c>
      <c r="R322" s="116">
        <v>12.3</v>
      </c>
      <c r="S322" s="117">
        <v>2.2</v>
      </c>
      <c r="T322" s="116">
        <v>0.7</v>
      </c>
      <c r="U322" s="117">
        <v>1.1</v>
      </c>
      <c r="V322" s="116">
        <v>1.9</v>
      </c>
      <c r="W322" s="117">
        <v>5.6</v>
      </c>
      <c r="X322" s="103">
        <f t="shared" si="1"/>
        <v>0.3611111111</v>
      </c>
      <c r="Y322" s="103"/>
      <c r="Z322" s="103"/>
    </row>
    <row r="323">
      <c r="A323" s="117">
        <v>319.0</v>
      </c>
      <c r="B323" s="114" t="s">
        <v>1391</v>
      </c>
      <c r="C323" s="115" t="s">
        <v>112</v>
      </c>
      <c r="D323" s="116">
        <v>10.0</v>
      </c>
      <c r="E323" s="117">
        <v>8.9</v>
      </c>
      <c r="F323" s="116">
        <v>12.9</v>
      </c>
      <c r="G323" s="117">
        <v>4.9</v>
      </c>
      <c r="H323" s="116">
        <v>11.3</v>
      </c>
      <c r="I323" s="117">
        <v>0.429</v>
      </c>
      <c r="J323" s="116">
        <v>0.8</v>
      </c>
      <c r="K323" s="117">
        <v>4.4</v>
      </c>
      <c r="L323" s="116">
        <v>0.182</v>
      </c>
      <c r="M323" s="117">
        <v>2.4</v>
      </c>
      <c r="N323" s="116">
        <v>3.2</v>
      </c>
      <c r="O323" s="117">
        <v>0.75</v>
      </c>
      <c r="P323" s="116">
        <v>1.6</v>
      </c>
      <c r="Q323" s="117">
        <v>2.0</v>
      </c>
      <c r="R323" s="116">
        <v>3.6</v>
      </c>
      <c r="S323" s="117">
        <v>6.5</v>
      </c>
      <c r="T323" s="116">
        <v>1.2</v>
      </c>
      <c r="U323" s="117">
        <v>0.4</v>
      </c>
      <c r="V323" s="116">
        <v>2.0</v>
      </c>
      <c r="W323" s="117">
        <v>1.2</v>
      </c>
      <c r="X323" s="103">
        <f t="shared" si="1"/>
        <v>0.3583333333</v>
      </c>
      <c r="Y323" s="103"/>
      <c r="Z323" s="103"/>
    </row>
    <row r="324">
      <c r="A324" s="117">
        <v>320.0</v>
      </c>
      <c r="B324" s="114" t="s">
        <v>465</v>
      </c>
      <c r="C324" s="115" t="s">
        <v>106</v>
      </c>
      <c r="D324" s="116">
        <v>10.0</v>
      </c>
      <c r="E324" s="117">
        <v>20.7</v>
      </c>
      <c r="F324" s="116">
        <v>12.8</v>
      </c>
      <c r="G324" s="117">
        <v>4.3</v>
      </c>
      <c r="H324" s="116">
        <v>10.6</v>
      </c>
      <c r="I324" s="117">
        <v>0.41</v>
      </c>
      <c r="J324" s="116">
        <v>3.3</v>
      </c>
      <c r="K324" s="117">
        <v>6.6</v>
      </c>
      <c r="L324" s="116">
        <v>0.5</v>
      </c>
      <c r="M324" s="117">
        <v>0.9</v>
      </c>
      <c r="N324" s="116">
        <v>1.4</v>
      </c>
      <c r="O324" s="117">
        <v>0.625</v>
      </c>
      <c r="P324" s="116">
        <v>1.4</v>
      </c>
      <c r="Q324" s="117">
        <v>3.3</v>
      </c>
      <c r="R324" s="116">
        <v>4.7</v>
      </c>
      <c r="S324" s="117">
        <v>3.6</v>
      </c>
      <c r="T324" s="116">
        <v>1.4</v>
      </c>
      <c r="U324" s="117">
        <v>0.2</v>
      </c>
      <c r="V324" s="116">
        <v>0.9</v>
      </c>
      <c r="W324" s="117">
        <v>3.1</v>
      </c>
      <c r="X324" s="103">
        <f t="shared" si="1"/>
        <v>0.3555555556</v>
      </c>
      <c r="Y324" s="103"/>
      <c r="Z324" s="103"/>
    </row>
    <row r="325">
      <c r="A325" s="117">
        <v>321.0</v>
      </c>
      <c r="B325" s="114" t="s">
        <v>419</v>
      </c>
      <c r="C325" s="115" t="s">
        <v>80</v>
      </c>
      <c r="D325" s="116">
        <v>10.0</v>
      </c>
      <c r="E325" s="117">
        <v>32.6</v>
      </c>
      <c r="F325" s="116">
        <v>12.8</v>
      </c>
      <c r="G325" s="117">
        <v>4.9</v>
      </c>
      <c r="H325" s="116">
        <v>11.3</v>
      </c>
      <c r="I325" s="117">
        <v>0.431</v>
      </c>
      <c r="J325" s="116">
        <v>1.4</v>
      </c>
      <c r="K325" s="117">
        <v>4.8</v>
      </c>
      <c r="L325" s="116">
        <v>0.302</v>
      </c>
      <c r="M325" s="117">
        <v>1.7</v>
      </c>
      <c r="N325" s="116">
        <v>2.1</v>
      </c>
      <c r="O325" s="117">
        <v>0.789</v>
      </c>
      <c r="P325" s="116">
        <v>0.4</v>
      </c>
      <c r="Q325" s="117">
        <v>2.2</v>
      </c>
      <c r="R325" s="116">
        <v>2.7</v>
      </c>
      <c r="S325" s="117">
        <v>8.4</v>
      </c>
      <c r="T325" s="116">
        <v>1.0</v>
      </c>
      <c r="U325" s="117">
        <v>0.2</v>
      </c>
      <c r="V325" s="116">
        <v>2.9</v>
      </c>
      <c r="W325" s="117">
        <v>2.1</v>
      </c>
      <c r="X325" s="103">
        <f t="shared" si="1"/>
        <v>0.3555555556</v>
      </c>
      <c r="Y325" s="103"/>
      <c r="Z325" s="103"/>
    </row>
    <row r="326">
      <c r="A326" s="117">
        <v>322.0</v>
      </c>
      <c r="B326" s="114" t="s">
        <v>418</v>
      </c>
      <c r="C326" s="115" t="s">
        <v>102</v>
      </c>
      <c r="D326" s="116">
        <v>10.0</v>
      </c>
      <c r="E326" s="117">
        <v>27.6</v>
      </c>
      <c r="F326" s="116">
        <v>12.8</v>
      </c>
      <c r="G326" s="117">
        <v>5.1</v>
      </c>
      <c r="H326" s="116">
        <v>9.6</v>
      </c>
      <c r="I326" s="117">
        <v>0.527</v>
      </c>
      <c r="J326" s="116">
        <v>0.5</v>
      </c>
      <c r="K326" s="117">
        <v>3.1</v>
      </c>
      <c r="L326" s="116">
        <v>0.167</v>
      </c>
      <c r="M326" s="117">
        <v>2.1</v>
      </c>
      <c r="N326" s="116">
        <v>2.2</v>
      </c>
      <c r="O326" s="117">
        <v>0.941</v>
      </c>
      <c r="P326" s="116">
        <v>1.6</v>
      </c>
      <c r="Q326" s="117">
        <v>5.3</v>
      </c>
      <c r="R326" s="116">
        <v>6.9</v>
      </c>
      <c r="S326" s="117">
        <v>2.6</v>
      </c>
      <c r="T326" s="116">
        <v>2.6</v>
      </c>
      <c r="U326" s="117">
        <v>0.9</v>
      </c>
      <c r="V326" s="116">
        <v>2.0</v>
      </c>
      <c r="W326" s="117">
        <v>3.6</v>
      </c>
      <c r="X326" s="103">
        <f t="shared" si="1"/>
        <v>0.3555555556</v>
      </c>
      <c r="Y326" s="103"/>
      <c r="Z326" s="103"/>
    </row>
    <row r="327">
      <c r="A327" s="117">
        <v>323.0</v>
      </c>
      <c r="B327" s="114" t="s">
        <v>175</v>
      </c>
      <c r="C327" s="115" t="s">
        <v>1823</v>
      </c>
      <c r="D327" s="116">
        <v>10.0</v>
      </c>
      <c r="E327" s="117">
        <v>15.8</v>
      </c>
      <c r="F327" s="116">
        <v>12.7</v>
      </c>
      <c r="G327" s="117">
        <v>4.3</v>
      </c>
      <c r="H327" s="116">
        <v>9.1</v>
      </c>
      <c r="I327" s="117">
        <v>0.475</v>
      </c>
      <c r="J327" s="116">
        <v>1.4</v>
      </c>
      <c r="K327" s="117">
        <v>3.9</v>
      </c>
      <c r="L327" s="116">
        <v>0.353</v>
      </c>
      <c r="M327" s="117">
        <v>2.7</v>
      </c>
      <c r="N327" s="116">
        <v>3.9</v>
      </c>
      <c r="O327" s="117">
        <v>0.706</v>
      </c>
      <c r="P327" s="116">
        <v>1.6</v>
      </c>
      <c r="Q327" s="117">
        <v>5.7</v>
      </c>
      <c r="R327" s="116">
        <v>7.3</v>
      </c>
      <c r="S327" s="117">
        <v>2.3</v>
      </c>
      <c r="T327" s="116">
        <v>0.5</v>
      </c>
      <c r="U327" s="117">
        <v>0.2</v>
      </c>
      <c r="V327" s="116">
        <v>1.8</v>
      </c>
      <c r="W327" s="117">
        <v>1.6</v>
      </c>
      <c r="X327" s="103">
        <f t="shared" si="1"/>
        <v>0.3527777778</v>
      </c>
      <c r="Y327" s="103"/>
      <c r="Z327" s="103"/>
    </row>
    <row r="328">
      <c r="A328" s="117">
        <v>324.0</v>
      </c>
      <c r="B328" s="114" t="s">
        <v>302</v>
      </c>
      <c r="C328" s="115" t="s">
        <v>107</v>
      </c>
      <c r="D328" s="116">
        <v>10.0</v>
      </c>
      <c r="E328" s="117">
        <v>16.7</v>
      </c>
      <c r="F328" s="116">
        <v>12.7</v>
      </c>
      <c r="G328" s="117">
        <v>5.8</v>
      </c>
      <c r="H328" s="116">
        <v>8.6</v>
      </c>
      <c r="I328" s="117">
        <v>0.675</v>
      </c>
      <c r="J328" s="116">
        <v>0.4</v>
      </c>
      <c r="K328" s="117">
        <v>1.7</v>
      </c>
      <c r="L328" s="116">
        <v>0.25</v>
      </c>
      <c r="M328" s="117">
        <v>0.6</v>
      </c>
      <c r="N328" s="116">
        <v>1.1</v>
      </c>
      <c r="O328" s="117">
        <v>0.6</v>
      </c>
      <c r="P328" s="116">
        <v>1.5</v>
      </c>
      <c r="Q328" s="117">
        <v>3.5</v>
      </c>
      <c r="R328" s="116">
        <v>5.0</v>
      </c>
      <c r="S328" s="117">
        <v>2.8</v>
      </c>
      <c r="T328" s="116">
        <v>1.9</v>
      </c>
      <c r="U328" s="117">
        <v>1.3</v>
      </c>
      <c r="V328" s="116">
        <v>1.3</v>
      </c>
      <c r="W328" s="117">
        <v>4.3</v>
      </c>
      <c r="X328" s="103">
        <f t="shared" si="1"/>
        <v>0.3527777778</v>
      </c>
      <c r="Y328" s="103"/>
      <c r="Z328" s="103"/>
    </row>
    <row r="329">
      <c r="A329" s="117">
        <v>325.0</v>
      </c>
      <c r="B329" s="114" t="s">
        <v>369</v>
      </c>
      <c r="C329" s="115" t="s">
        <v>113</v>
      </c>
      <c r="D329" s="116">
        <v>10.0</v>
      </c>
      <c r="E329" s="117">
        <v>3.7</v>
      </c>
      <c r="F329" s="116">
        <v>12.7</v>
      </c>
      <c r="G329" s="117">
        <v>5.9</v>
      </c>
      <c r="H329" s="116">
        <v>6.9</v>
      </c>
      <c r="I329" s="117">
        <v>0.857</v>
      </c>
      <c r="J329" s="116">
        <v>1.0</v>
      </c>
      <c r="K329" s="117">
        <v>1.0</v>
      </c>
      <c r="L329" s="116">
        <v>1.0</v>
      </c>
      <c r="M329" s="117">
        <v>0.0</v>
      </c>
      <c r="N329" s="116">
        <v>0.0</v>
      </c>
      <c r="O329" s="117">
        <v>0.0</v>
      </c>
      <c r="P329" s="116">
        <v>2.9</v>
      </c>
      <c r="Q329" s="117">
        <v>5.9</v>
      </c>
      <c r="R329" s="116">
        <v>8.8</v>
      </c>
      <c r="S329" s="117">
        <v>0.0</v>
      </c>
      <c r="T329" s="116">
        <v>0.0</v>
      </c>
      <c r="U329" s="117">
        <v>0.0</v>
      </c>
      <c r="V329" s="116">
        <v>2.0</v>
      </c>
      <c r="W329" s="117">
        <v>2.0</v>
      </c>
      <c r="X329" s="103">
        <f t="shared" si="1"/>
        <v>0.3527777778</v>
      </c>
      <c r="Y329" s="103"/>
      <c r="Z329" s="103"/>
    </row>
    <row r="330">
      <c r="A330" s="117">
        <v>326.0</v>
      </c>
      <c r="B330" s="114" t="s">
        <v>421</v>
      </c>
      <c r="C330" s="115" t="s">
        <v>71</v>
      </c>
      <c r="D330" s="116">
        <v>10.0</v>
      </c>
      <c r="E330" s="117">
        <v>21.5</v>
      </c>
      <c r="F330" s="116">
        <v>12.7</v>
      </c>
      <c r="G330" s="117">
        <v>4.9</v>
      </c>
      <c r="H330" s="116">
        <v>10.9</v>
      </c>
      <c r="I330" s="117">
        <v>0.446</v>
      </c>
      <c r="J330" s="116">
        <v>1.0</v>
      </c>
      <c r="K330" s="117">
        <v>4.0</v>
      </c>
      <c r="L330" s="116">
        <v>0.25</v>
      </c>
      <c r="M330" s="117">
        <v>2.0</v>
      </c>
      <c r="N330" s="116">
        <v>2.3</v>
      </c>
      <c r="O330" s="117">
        <v>0.857</v>
      </c>
      <c r="P330" s="116">
        <v>0.8</v>
      </c>
      <c r="Q330" s="117">
        <v>3.7</v>
      </c>
      <c r="R330" s="116">
        <v>4.5</v>
      </c>
      <c r="S330" s="117">
        <v>3.7</v>
      </c>
      <c r="T330" s="116">
        <v>1.0</v>
      </c>
      <c r="U330" s="117">
        <v>0.5</v>
      </c>
      <c r="V330" s="116">
        <v>2.0</v>
      </c>
      <c r="W330" s="117">
        <v>2.8</v>
      </c>
      <c r="X330" s="103">
        <f t="shared" si="1"/>
        <v>0.3527777778</v>
      </c>
      <c r="Y330" s="103"/>
      <c r="Z330" s="103"/>
    </row>
    <row r="331">
      <c r="A331" s="117">
        <v>327.0</v>
      </c>
      <c r="B331" s="114" t="s">
        <v>1841</v>
      </c>
      <c r="C331" s="115" t="s">
        <v>91</v>
      </c>
      <c r="D331" s="116">
        <v>10.0</v>
      </c>
      <c r="E331" s="117">
        <v>24.4</v>
      </c>
      <c r="F331" s="116">
        <v>12.7</v>
      </c>
      <c r="G331" s="117">
        <v>5.5</v>
      </c>
      <c r="H331" s="116">
        <v>8.9</v>
      </c>
      <c r="I331" s="117">
        <v>0.617</v>
      </c>
      <c r="J331" s="116">
        <v>0.0</v>
      </c>
      <c r="K331" s="117">
        <v>0.0</v>
      </c>
      <c r="L331" s="116">
        <v>0.0</v>
      </c>
      <c r="M331" s="117">
        <v>1.8</v>
      </c>
      <c r="N331" s="116">
        <v>2.1</v>
      </c>
      <c r="O331" s="117">
        <v>0.857</v>
      </c>
      <c r="P331" s="116">
        <v>5.0</v>
      </c>
      <c r="Q331" s="117">
        <v>3.2</v>
      </c>
      <c r="R331" s="116">
        <v>8.3</v>
      </c>
      <c r="S331" s="117">
        <v>1.6</v>
      </c>
      <c r="T331" s="116">
        <v>0.6</v>
      </c>
      <c r="U331" s="117">
        <v>1.5</v>
      </c>
      <c r="V331" s="116">
        <v>2.7</v>
      </c>
      <c r="W331" s="117">
        <v>3.0</v>
      </c>
      <c r="X331" s="103">
        <f t="shared" si="1"/>
        <v>0.3527777778</v>
      </c>
      <c r="Y331" s="103"/>
      <c r="Z331" s="103"/>
    </row>
    <row r="332">
      <c r="A332" s="117">
        <v>328.0</v>
      </c>
      <c r="B332" s="114" t="s">
        <v>283</v>
      </c>
      <c r="C332" s="115" t="s">
        <v>94</v>
      </c>
      <c r="D332" s="116">
        <v>10.0</v>
      </c>
      <c r="E332" s="117">
        <v>17.1</v>
      </c>
      <c r="F332" s="116">
        <v>12.7</v>
      </c>
      <c r="G332" s="117">
        <v>4.4</v>
      </c>
      <c r="H332" s="116">
        <v>9.5</v>
      </c>
      <c r="I332" s="117">
        <v>0.467</v>
      </c>
      <c r="J332" s="116">
        <v>2.3</v>
      </c>
      <c r="K332" s="117">
        <v>5.1</v>
      </c>
      <c r="L332" s="116">
        <v>0.458</v>
      </c>
      <c r="M332" s="117">
        <v>1.5</v>
      </c>
      <c r="N332" s="116">
        <v>2.1</v>
      </c>
      <c r="O332" s="117">
        <v>0.7</v>
      </c>
      <c r="P332" s="116">
        <v>0.4</v>
      </c>
      <c r="Q332" s="117">
        <v>3.8</v>
      </c>
      <c r="R332" s="116">
        <v>4.2</v>
      </c>
      <c r="S332" s="117">
        <v>4.2</v>
      </c>
      <c r="T332" s="116">
        <v>2.3</v>
      </c>
      <c r="U332" s="117">
        <v>0.8</v>
      </c>
      <c r="V332" s="116">
        <v>0.4</v>
      </c>
      <c r="W332" s="117">
        <v>1.5</v>
      </c>
      <c r="X332" s="103">
        <f t="shared" si="1"/>
        <v>0.3527777778</v>
      </c>
      <c r="Y332" s="103"/>
      <c r="Z332" s="103"/>
    </row>
    <row r="333">
      <c r="A333" s="117">
        <v>329.0</v>
      </c>
      <c r="B333" s="114" t="s">
        <v>443</v>
      </c>
      <c r="C333" s="115" t="s">
        <v>96</v>
      </c>
      <c r="D333" s="116">
        <v>10.0</v>
      </c>
      <c r="E333" s="117">
        <v>4.6</v>
      </c>
      <c r="F333" s="116">
        <v>12.6</v>
      </c>
      <c r="G333" s="117">
        <v>5.5</v>
      </c>
      <c r="H333" s="116">
        <v>12.6</v>
      </c>
      <c r="I333" s="117">
        <v>0.438</v>
      </c>
      <c r="J333" s="116">
        <v>1.6</v>
      </c>
      <c r="K333" s="117">
        <v>4.7</v>
      </c>
      <c r="L333" s="116">
        <v>0.333</v>
      </c>
      <c r="M333" s="117">
        <v>0.0</v>
      </c>
      <c r="N333" s="116">
        <v>0.0</v>
      </c>
      <c r="O333" s="117">
        <v>0.0</v>
      </c>
      <c r="P333" s="116">
        <v>2.4</v>
      </c>
      <c r="Q333" s="117">
        <v>1.6</v>
      </c>
      <c r="R333" s="116">
        <v>3.9</v>
      </c>
      <c r="S333" s="117">
        <v>1.6</v>
      </c>
      <c r="T333" s="116">
        <v>0.8</v>
      </c>
      <c r="U333" s="117">
        <v>1.6</v>
      </c>
      <c r="V333" s="116">
        <v>0.8</v>
      </c>
      <c r="W333" s="117">
        <v>3.2</v>
      </c>
      <c r="X333" s="103">
        <f t="shared" si="1"/>
        <v>0.35</v>
      </c>
      <c r="Y333" s="103"/>
      <c r="Z333" s="103"/>
    </row>
    <row r="334">
      <c r="A334" s="117">
        <v>330.0</v>
      </c>
      <c r="B334" s="114" t="s">
        <v>140</v>
      </c>
      <c r="C334" s="115" t="s">
        <v>96</v>
      </c>
      <c r="D334" s="116">
        <v>10.0</v>
      </c>
      <c r="E334" s="117">
        <v>30.8</v>
      </c>
      <c r="F334" s="116">
        <v>12.6</v>
      </c>
      <c r="G334" s="117">
        <v>4.3</v>
      </c>
      <c r="H334" s="116">
        <v>11.9</v>
      </c>
      <c r="I334" s="117">
        <v>0.363</v>
      </c>
      <c r="J334" s="116">
        <v>3.2</v>
      </c>
      <c r="K334" s="117">
        <v>9.5</v>
      </c>
      <c r="L334" s="116">
        <v>0.333</v>
      </c>
      <c r="M334" s="117">
        <v>0.8</v>
      </c>
      <c r="N334" s="116">
        <v>0.8</v>
      </c>
      <c r="O334" s="117">
        <v>1.0</v>
      </c>
      <c r="P334" s="116">
        <v>0.2</v>
      </c>
      <c r="Q334" s="117">
        <v>3.3</v>
      </c>
      <c r="R334" s="116">
        <v>3.5</v>
      </c>
      <c r="S334" s="117">
        <v>1.3</v>
      </c>
      <c r="T334" s="116">
        <v>0.6</v>
      </c>
      <c r="U334" s="117">
        <v>0.2</v>
      </c>
      <c r="V334" s="116">
        <v>0.7</v>
      </c>
      <c r="W334" s="117">
        <v>2.6</v>
      </c>
      <c r="X334" s="103">
        <f t="shared" si="1"/>
        <v>0.35</v>
      </c>
      <c r="Y334" s="103"/>
      <c r="Z334" s="103"/>
    </row>
    <row r="335">
      <c r="A335" s="117">
        <v>331.0</v>
      </c>
      <c r="B335" s="114" t="s">
        <v>136</v>
      </c>
      <c r="C335" s="115" t="s">
        <v>85</v>
      </c>
      <c r="D335" s="116">
        <v>10.0</v>
      </c>
      <c r="E335" s="117">
        <v>7.1</v>
      </c>
      <c r="F335" s="116">
        <v>12.6</v>
      </c>
      <c r="G335" s="117">
        <v>4.5</v>
      </c>
      <c r="H335" s="116">
        <v>14.1</v>
      </c>
      <c r="I335" s="117">
        <v>0.321</v>
      </c>
      <c r="J335" s="116">
        <v>3.5</v>
      </c>
      <c r="K335" s="117">
        <v>11.1</v>
      </c>
      <c r="L335" s="116">
        <v>0.318</v>
      </c>
      <c r="M335" s="117">
        <v>0.0</v>
      </c>
      <c r="N335" s="116">
        <v>1.0</v>
      </c>
      <c r="O335" s="117">
        <v>0.0</v>
      </c>
      <c r="P335" s="116">
        <v>0.0</v>
      </c>
      <c r="Q335" s="117">
        <v>2.5</v>
      </c>
      <c r="R335" s="116">
        <v>2.5</v>
      </c>
      <c r="S335" s="117">
        <v>3.0</v>
      </c>
      <c r="T335" s="116">
        <v>0.5</v>
      </c>
      <c r="U335" s="117">
        <v>0.5</v>
      </c>
      <c r="V335" s="116">
        <v>0.5</v>
      </c>
      <c r="W335" s="117">
        <v>2.0</v>
      </c>
      <c r="X335" s="103">
        <f t="shared" si="1"/>
        <v>0.35</v>
      </c>
      <c r="Y335" s="103"/>
      <c r="Z335" s="103"/>
    </row>
    <row r="336">
      <c r="A336" s="117">
        <v>332.0</v>
      </c>
      <c r="B336" s="114" t="s">
        <v>592</v>
      </c>
      <c r="C336" s="115" t="s">
        <v>84</v>
      </c>
      <c r="D336" s="116">
        <v>10.0</v>
      </c>
      <c r="E336" s="117">
        <v>10.9</v>
      </c>
      <c r="F336" s="116">
        <v>12.6</v>
      </c>
      <c r="G336" s="117">
        <v>4.6</v>
      </c>
      <c r="H336" s="116">
        <v>10.9</v>
      </c>
      <c r="I336" s="117">
        <v>0.424</v>
      </c>
      <c r="J336" s="116">
        <v>3.3</v>
      </c>
      <c r="K336" s="117">
        <v>9.3</v>
      </c>
      <c r="L336" s="116">
        <v>0.357</v>
      </c>
      <c r="M336" s="117">
        <v>0.0</v>
      </c>
      <c r="N336" s="116">
        <v>0.0</v>
      </c>
      <c r="O336" s="117">
        <v>0.0</v>
      </c>
      <c r="P336" s="116">
        <v>0.0</v>
      </c>
      <c r="Q336" s="117">
        <v>2.3</v>
      </c>
      <c r="R336" s="116">
        <v>2.3</v>
      </c>
      <c r="S336" s="117">
        <v>2.3</v>
      </c>
      <c r="T336" s="116">
        <v>1.0</v>
      </c>
      <c r="U336" s="117">
        <v>0.0</v>
      </c>
      <c r="V336" s="116">
        <v>1.0</v>
      </c>
      <c r="W336" s="117">
        <v>3.6</v>
      </c>
      <c r="X336" s="103">
        <f t="shared" si="1"/>
        <v>0.35</v>
      </c>
      <c r="Y336" s="103"/>
      <c r="Z336" s="103"/>
    </row>
    <row r="337">
      <c r="A337" s="117">
        <v>333.0</v>
      </c>
      <c r="B337" s="114" t="s">
        <v>199</v>
      </c>
      <c r="C337" s="115" t="s">
        <v>76</v>
      </c>
      <c r="D337" s="116">
        <v>10.0</v>
      </c>
      <c r="E337" s="117">
        <v>32.3</v>
      </c>
      <c r="F337" s="116">
        <v>12.6</v>
      </c>
      <c r="G337" s="117">
        <v>4.5</v>
      </c>
      <c r="H337" s="116">
        <v>9.6</v>
      </c>
      <c r="I337" s="117">
        <v>0.465</v>
      </c>
      <c r="J337" s="116">
        <v>2.8</v>
      </c>
      <c r="K337" s="117">
        <v>6.1</v>
      </c>
      <c r="L337" s="116">
        <v>0.455</v>
      </c>
      <c r="M337" s="117">
        <v>0.9</v>
      </c>
      <c r="N337" s="116">
        <v>1.1</v>
      </c>
      <c r="O337" s="117">
        <v>0.8</v>
      </c>
      <c r="P337" s="116">
        <v>0.8</v>
      </c>
      <c r="Q337" s="117">
        <v>3.8</v>
      </c>
      <c r="R337" s="116">
        <v>4.6</v>
      </c>
      <c r="S337" s="117">
        <v>5.0</v>
      </c>
      <c r="T337" s="116">
        <v>2.2</v>
      </c>
      <c r="U337" s="117">
        <v>0.7</v>
      </c>
      <c r="V337" s="116">
        <v>2.0</v>
      </c>
      <c r="W337" s="117">
        <v>2.9</v>
      </c>
      <c r="X337" s="103">
        <f t="shared" si="1"/>
        <v>0.35</v>
      </c>
      <c r="Y337" s="103"/>
      <c r="Z337" s="103"/>
    </row>
    <row r="338">
      <c r="A338" s="117">
        <v>334.0</v>
      </c>
      <c r="B338" s="114" t="s">
        <v>186</v>
      </c>
      <c r="C338" s="115" t="s">
        <v>99</v>
      </c>
      <c r="D338" s="116">
        <v>10.0</v>
      </c>
      <c r="E338" s="117">
        <v>33.2</v>
      </c>
      <c r="F338" s="116">
        <v>12.6</v>
      </c>
      <c r="G338" s="117">
        <v>4.3</v>
      </c>
      <c r="H338" s="116">
        <v>8.5</v>
      </c>
      <c r="I338" s="117">
        <v>0.513</v>
      </c>
      <c r="J338" s="116">
        <v>3.0</v>
      </c>
      <c r="K338" s="117">
        <v>5.9</v>
      </c>
      <c r="L338" s="116">
        <v>0.519</v>
      </c>
      <c r="M338" s="117">
        <v>0.9</v>
      </c>
      <c r="N338" s="116">
        <v>1.2</v>
      </c>
      <c r="O338" s="117">
        <v>0.727</v>
      </c>
      <c r="P338" s="116">
        <v>0.4</v>
      </c>
      <c r="Q338" s="117">
        <v>2.7</v>
      </c>
      <c r="R338" s="116">
        <v>3.1</v>
      </c>
      <c r="S338" s="117">
        <v>2.7</v>
      </c>
      <c r="T338" s="116">
        <v>1.4</v>
      </c>
      <c r="U338" s="117">
        <v>1.0</v>
      </c>
      <c r="V338" s="116">
        <v>1.3</v>
      </c>
      <c r="W338" s="117">
        <v>2.7</v>
      </c>
      <c r="X338" s="103">
        <f t="shared" si="1"/>
        <v>0.35</v>
      </c>
      <c r="Y338" s="103"/>
      <c r="Z338" s="103"/>
    </row>
    <row r="339">
      <c r="A339" s="117">
        <v>335.0</v>
      </c>
      <c r="B339" s="114" t="s">
        <v>303</v>
      </c>
      <c r="C339" s="115" t="s">
        <v>107</v>
      </c>
      <c r="D339" s="116">
        <v>10.0</v>
      </c>
      <c r="E339" s="117">
        <v>24.9</v>
      </c>
      <c r="F339" s="116">
        <v>12.6</v>
      </c>
      <c r="G339" s="117">
        <v>5.2</v>
      </c>
      <c r="H339" s="116">
        <v>10.5</v>
      </c>
      <c r="I339" s="117">
        <v>0.493</v>
      </c>
      <c r="J339" s="116">
        <v>1.6</v>
      </c>
      <c r="K339" s="117">
        <v>3.8</v>
      </c>
      <c r="L339" s="116">
        <v>0.423</v>
      </c>
      <c r="M339" s="117">
        <v>0.6</v>
      </c>
      <c r="N339" s="116">
        <v>0.7</v>
      </c>
      <c r="O339" s="117">
        <v>0.8</v>
      </c>
      <c r="P339" s="116">
        <v>2.9</v>
      </c>
      <c r="Q339" s="117">
        <v>6.2</v>
      </c>
      <c r="R339" s="116">
        <v>9.1</v>
      </c>
      <c r="S339" s="117">
        <v>4.2</v>
      </c>
      <c r="T339" s="116">
        <v>0.9</v>
      </c>
      <c r="U339" s="117">
        <v>0.0</v>
      </c>
      <c r="V339" s="116">
        <v>1.4</v>
      </c>
      <c r="W339" s="117">
        <v>2.7</v>
      </c>
      <c r="X339" s="103">
        <f t="shared" si="1"/>
        <v>0.35</v>
      </c>
      <c r="Y339" s="103"/>
      <c r="Z339" s="103"/>
    </row>
    <row r="340">
      <c r="A340" s="117">
        <v>336.0</v>
      </c>
      <c r="B340" s="114" t="s">
        <v>1842</v>
      </c>
      <c r="C340" s="115" t="s">
        <v>103</v>
      </c>
      <c r="D340" s="116">
        <v>10.0</v>
      </c>
      <c r="E340" s="117">
        <v>3.7</v>
      </c>
      <c r="F340" s="116">
        <v>12.5</v>
      </c>
      <c r="G340" s="117">
        <v>3.9</v>
      </c>
      <c r="H340" s="116">
        <v>15.4</v>
      </c>
      <c r="I340" s="117">
        <v>0.25</v>
      </c>
      <c r="J340" s="116">
        <v>1.0</v>
      </c>
      <c r="K340" s="117">
        <v>5.8</v>
      </c>
      <c r="L340" s="116">
        <v>0.167</v>
      </c>
      <c r="M340" s="117">
        <v>3.9</v>
      </c>
      <c r="N340" s="116">
        <v>5.8</v>
      </c>
      <c r="O340" s="117">
        <v>0.667</v>
      </c>
      <c r="P340" s="116">
        <v>1.0</v>
      </c>
      <c r="Q340" s="117">
        <v>2.9</v>
      </c>
      <c r="R340" s="116">
        <v>3.9</v>
      </c>
      <c r="S340" s="117">
        <v>8.7</v>
      </c>
      <c r="T340" s="116">
        <v>0.0</v>
      </c>
      <c r="U340" s="117">
        <v>0.0</v>
      </c>
      <c r="V340" s="116">
        <v>1.0</v>
      </c>
      <c r="W340" s="117">
        <v>1.0</v>
      </c>
      <c r="X340" s="103">
        <f t="shared" si="1"/>
        <v>0.3472222222</v>
      </c>
      <c r="Y340" s="103"/>
      <c r="Z340" s="103"/>
    </row>
    <row r="341">
      <c r="A341" s="117">
        <v>337.0</v>
      </c>
      <c r="B341" s="114" t="s">
        <v>202</v>
      </c>
      <c r="C341" s="115" t="s">
        <v>1823</v>
      </c>
      <c r="D341" s="116">
        <v>10.0</v>
      </c>
      <c r="E341" s="117">
        <v>31.0</v>
      </c>
      <c r="F341" s="116">
        <v>12.5</v>
      </c>
      <c r="G341" s="117">
        <v>5.5</v>
      </c>
      <c r="H341" s="116">
        <v>8.5</v>
      </c>
      <c r="I341" s="117">
        <v>0.644</v>
      </c>
      <c r="J341" s="116">
        <v>0.0</v>
      </c>
      <c r="K341" s="117">
        <v>0.0</v>
      </c>
      <c r="L341" s="116">
        <v>0.0</v>
      </c>
      <c r="M341" s="117">
        <v>1.6</v>
      </c>
      <c r="N341" s="116">
        <v>3.7</v>
      </c>
      <c r="O341" s="117">
        <v>0.438</v>
      </c>
      <c r="P341" s="116">
        <v>3.7</v>
      </c>
      <c r="Q341" s="117">
        <v>8.5</v>
      </c>
      <c r="R341" s="116">
        <v>12.2</v>
      </c>
      <c r="S341" s="117">
        <v>2.2</v>
      </c>
      <c r="T341" s="116">
        <v>1.0</v>
      </c>
      <c r="U341" s="117">
        <v>2.0</v>
      </c>
      <c r="V341" s="116">
        <v>2.0</v>
      </c>
      <c r="W341" s="117">
        <v>2.6</v>
      </c>
      <c r="X341" s="103">
        <f t="shared" si="1"/>
        <v>0.3472222222</v>
      </c>
      <c r="Y341" s="103"/>
      <c r="Z341" s="103"/>
    </row>
    <row r="342">
      <c r="A342" s="117">
        <v>338.0</v>
      </c>
      <c r="B342" s="114" t="s">
        <v>142</v>
      </c>
      <c r="C342" s="115" t="s">
        <v>81</v>
      </c>
      <c r="D342" s="116">
        <v>10.0</v>
      </c>
      <c r="E342" s="117">
        <v>31.4</v>
      </c>
      <c r="F342" s="116">
        <v>12.5</v>
      </c>
      <c r="G342" s="117">
        <v>4.9</v>
      </c>
      <c r="H342" s="116">
        <v>10.1</v>
      </c>
      <c r="I342" s="117">
        <v>0.489</v>
      </c>
      <c r="J342" s="116">
        <v>2.2</v>
      </c>
      <c r="K342" s="117">
        <v>5.7</v>
      </c>
      <c r="L342" s="116">
        <v>0.38</v>
      </c>
      <c r="M342" s="117">
        <v>0.5</v>
      </c>
      <c r="N342" s="116">
        <v>0.5</v>
      </c>
      <c r="O342" s="117">
        <v>1.0</v>
      </c>
      <c r="P342" s="116">
        <v>0.7</v>
      </c>
      <c r="Q342" s="117">
        <v>4.0</v>
      </c>
      <c r="R342" s="116">
        <v>4.7</v>
      </c>
      <c r="S342" s="117">
        <v>6.2</v>
      </c>
      <c r="T342" s="116">
        <v>1.1</v>
      </c>
      <c r="U342" s="117">
        <v>1.0</v>
      </c>
      <c r="V342" s="116">
        <v>1.7</v>
      </c>
      <c r="W342" s="117">
        <v>1.4</v>
      </c>
      <c r="X342" s="103">
        <f t="shared" si="1"/>
        <v>0.3472222222</v>
      </c>
      <c r="Y342" s="103"/>
      <c r="Z342" s="103"/>
    </row>
    <row r="343">
      <c r="A343" s="117">
        <v>339.0</v>
      </c>
      <c r="B343" s="114" t="s">
        <v>212</v>
      </c>
      <c r="C343" s="115" t="s">
        <v>76</v>
      </c>
      <c r="D343" s="116">
        <v>10.0</v>
      </c>
      <c r="E343" s="117">
        <v>25.7</v>
      </c>
      <c r="F343" s="116">
        <v>12.5</v>
      </c>
      <c r="G343" s="117">
        <v>4.6</v>
      </c>
      <c r="H343" s="116">
        <v>11.6</v>
      </c>
      <c r="I343" s="117">
        <v>0.398</v>
      </c>
      <c r="J343" s="116">
        <v>2.0</v>
      </c>
      <c r="K343" s="117">
        <v>5.3</v>
      </c>
      <c r="L343" s="116">
        <v>0.368</v>
      </c>
      <c r="M343" s="117">
        <v>1.3</v>
      </c>
      <c r="N343" s="116">
        <v>1.4</v>
      </c>
      <c r="O343" s="117">
        <v>0.9</v>
      </c>
      <c r="P343" s="116">
        <v>1.3</v>
      </c>
      <c r="Q343" s="117">
        <v>3.1</v>
      </c>
      <c r="R343" s="116">
        <v>4.3</v>
      </c>
      <c r="S343" s="117">
        <v>2.5</v>
      </c>
      <c r="T343" s="116">
        <v>1.3</v>
      </c>
      <c r="U343" s="117">
        <v>0.6</v>
      </c>
      <c r="V343" s="116">
        <v>2.8</v>
      </c>
      <c r="W343" s="117">
        <v>3.4</v>
      </c>
      <c r="X343" s="103">
        <f t="shared" si="1"/>
        <v>0.3472222222</v>
      </c>
      <c r="Y343" s="103"/>
      <c r="Z343" s="103"/>
    </row>
    <row r="344">
      <c r="A344" s="117">
        <v>340.0</v>
      </c>
      <c r="B344" s="114" t="s">
        <v>395</v>
      </c>
      <c r="C344" s="115" t="s">
        <v>80</v>
      </c>
      <c r="D344" s="116">
        <v>10.0</v>
      </c>
      <c r="E344" s="117">
        <v>30.3</v>
      </c>
      <c r="F344" s="116">
        <v>12.5</v>
      </c>
      <c r="G344" s="117">
        <v>4.9</v>
      </c>
      <c r="H344" s="116">
        <v>10.2</v>
      </c>
      <c r="I344" s="117">
        <v>0.477</v>
      </c>
      <c r="J344" s="116">
        <v>1.3</v>
      </c>
      <c r="K344" s="117">
        <v>4.3</v>
      </c>
      <c r="L344" s="116">
        <v>0.306</v>
      </c>
      <c r="M344" s="117">
        <v>1.4</v>
      </c>
      <c r="N344" s="116">
        <v>1.5</v>
      </c>
      <c r="O344" s="117">
        <v>0.923</v>
      </c>
      <c r="P344" s="116">
        <v>0.5</v>
      </c>
      <c r="Q344" s="117">
        <v>3.8</v>
      </c>
      <c r="R344" s="116">
        <v>4.3</v>
      </c>
      <c r="S344" s="117">
        <v>6.3</v>
      </c>
      <c r="T344" s="116">
        <v>1.7</v>
      </c>
      <c r="U344" s="117">
        <v>0.4</v>
      </c>
      <c r="V344" s="116">
        <v>3.2</v>
      </c>
      <c r="W344" s="117">
        <v>1.7</v>
      </c>
      <c r="X344" s="103">
        <f t="shared" si="1"/>
        <v>0.3472222222</v>
      </c>
      <c r="Y344" s="103"/>
      <c r="Z344" s="103"/>
    </row>
    <row r="345">
      <c r="A345" s="117">
        <v>341.0</v>
      </c>
      <c r="B345" s="114" t="s">
        <v>268</v>
      </c>
      <c r="C345" s="115" t="s">
        <v>91</v>
      </c>
      <c r="D345" s="116">
        <v>10.0</v>
      </c>
      <c r="E345" s="117">
        <v>26.9</v>
      </c>
      <c r="F345" s="116">
        <v>12.4</v>
      </c>
      <c r="G345" s="117">
        <v>5.0</v>
      </c>
      <c r="H345" s="116">
        <v>13.0</v>
      </c>
      <c r="I345" s="117">
        <v>0.381</v>
      </c>
      <c r="J345" s="116">
        <v>1.5</v>
      </c>
      <c r="K345" s="117">
        <v>4.6</v>
      </c>
      <c r="L345" s="116">
        <v>0.324</v>
      </c>
      <c r="M345" s="117">
        <v>1.1</v>
      </c>
      <c r="N345" s="116">
        <v>1.6</v>
      </c>
      <c r="O345" s="117">
        <v>0.667</v>
      </c>
      <c r="P345" s="116">
        <v>2.9</v>
      </c>
      <c r="Q345" s="117">
        <v>6.6</v>
      </c>
      <c r="R345" s="116">
        <v>9.5</v>
      </c>
      <c r="S345" s="117">
        <v>6.7</v>
      </c>
      <c r="T345" s="116">
        <v>1.5</v>
      </c>
      <c r="U345" s="117">
        <v>0.5</v>
      </c>
      <c r="V345" s="116">
        <v>2.1</v>
      </c>
      <c r="W345" s="117">
        <v>2.9</v>
      </c>
      <c r="X345" s="103">
        <f t="shared" si="1"/>
        <v>0.3444444444</v>
      </c>
      <c r="Y345" s="103"/>
      <c r="Z345" s="103"/>
    </row>
    <row r="346">
      <c r="A346" s="117">
        <v>342.0</v>
      </c>
      <c r="B346" s="114" t="s">
        <v>576</v>
      </c>
      <c r="C346" s="115" t="s">
        <v>100</v>
      </c>
      <c r="D346" s="116">
        <v>10.0</v>
      </c>
      <c r="E346" s="117">
        <v>11.3</v>
      </c>
      <c r="F346" s="116">
        <v>12.4</v>
      </c>
      <c r="G346" s="117">
        <v>5.1</v>
      </c>
      <c r="H346" s="116">
        <v>9.2</v>
      </c>
      <c r="I346" s="117">
        <v>0.552</v>
      </c>
      <c r="J346" s="116">
        <v>0.0</v>
      </c>
      <c r="K346" s="117">
        <v>0.6</v>
      </c>
      <c r="L346" s="116">
        <v>0.0</v>
      </c>
      <c r="M346" s="117">
        <v>2.2</v>
      </c>
      <c r="N346" s="116">
        <v>2.6</v>
      </c>
      <c r="O346" s="117">
        <v>0.875</v>
      </c>
      <c r="P346" s="116">
        <v>3.8</v>
      </c>
      <c r="Q346" s="117">
        <v>5.4</v>
      </c>
      <c r="R346" s="116">
        <v>9.2</v>
      </c>
      <c r="S346" s="117">
        <v>3.2</v>
      </c>
      <c r="T346" s="116">
        <v>1.0</v>
      </c>
      <c r="U346" s="117">
        <v>0.6</v>
      </c>
      <c r="V346" s="116">
        <v>1.3</v>
      </c>
      <c r="W346" s="117">
        <v>4.5</v>
      </c>
      <c r="X346" s="103">
        <f t="shared" si="1"/>
        <v>0.3444444444</v>
      </c>
      <c r="Y346" s="103"/>
      <c r="Z346" s="103"/>
    </row>
    <row r="347">
      <c r="A347" s="117">
        <v>343.0</v>
      </c>
      <c r="B347" s="114" t="s">
        <v>622</v>
      </c>
      <c r="C347" s="115" t="s">
        <v>110</v>
      </c>
      <c r="D347" s="116">
        <v>6.0</v>
      </c>
      <c r="E347" s="117">
        <v>19.8</v>
      </c>
      <c r="F347" s="116">
        <v>12.4</v>
      </c>
      <c r="G347" s="117">
        <v>5.2</v>
      </c>
      <c r="H347" s="116">
        <v>7.9</v>
      </c>
      <c r="I347" s="117">
        <v>0.654</v>
      </c>
      <c r="J347" s="116">
        <v>0.0</v>
      </c>
      <c r="K347" s="117">
        <v>0.0</v>
      </c>
      <c r="L347" s="116">
        <v>0.0</v>
      </c>
      <c r="M347" s="117">
        <v>2.1</v>
      </c>
      <c r="N347" s="116">
        <v>2.7</v>
      </c>
      <c r="O347" s="117">
        <v>0.778</v>
      </c>
      <c r="P347" s="116">
        <v>3.3</v>
      </c>
      <c r="Q347" s="117">
        <v>8.2</v>
      </c>
      <c r="R347" s="116">
        <v>11.5</v>
      </c>
      <c r="S347" s="117">
        <v>1.5</v>
      </c>
      <c r="T347" s="116">
        <v>2.1</v>
      </c>
      <c r="U347" s="117">
        <v>2.1</v>
      </c>
      <c r="V347" s="116">
        <v>2.1</v>
      </c>
      <c r="W347" s="117">
        <v>5.2</v>
      </c>
      <c r="X347" s="103">
        <f t="shared" si="1"/>
        <v>0.3444444444</v>
      </c>
      <c r="Y347" s="103"/>
      <c r="Z347" s="103"/>
    </row>
    <row r="348">
      <c r="A348" s="117">
        <v>344.0</v>
      </c>
      <c r="B348" s="114" t="s">
        <v>445</v>
      </c>
      <c r="C348" s="115" t="s">
        <v>81</v>
      </c>
      <c r="D348" s="116">
        <v>10.0</v>
      </c>
      <c r="E348" s="117">
        <v>11.6</v>
      </c>
      <c r="F348" s="116">
        <v>12.4</v>
      </c>
      <c r="G348" s="117">
        <v>4.3</v>
      </c>
      <c r="H348" s="116">
        <v>9.3</v>
      </c>
      <c r="I348" s="117">
        <v>0.467</v>
      </c>
      <c r="J348" s="116">
        <v>3.4</v>
      </c>
      <c r="K348" s="117">
        <v>7.8</v>
      </c>
      <c r="L348" s="116">
        <v>0.44</v>
      </c>
      <c r="M348" s="117">
        <v>0.3</v>
      </c>
      <c r="N348" s="116">
        <v>0.3</v>
      </c>
      <c r="O348" s="117">
        <v>1.0</v>
      </c>
      <c r="P348" s="116">
        <v>0.3</v>
      </c>
      <c r="Q348" s="117">
        <v>4.0</v>
      </c>
      <c r="R348" s="116">
        <v>4.3</v>
      </c>
      <c r="S348" s="117">
        <v>4.0</v>
      </c>
      <c r="T348" s="116">
        <v>0.6</v>
      </c>
      <c r="U348" s="117">
        <v>0.0</v>
      </c>
      <c r="V348" s="116">
        <v>0.6</v>
      </c>
      <c r="W348" s="117">
        <v>0.9</v>
      </c>
      <c r="X348" s="103">
        <f t="shared" si="1"/>
        <v>0.3444444444</v>
      </c>
      <c r="Y348" s="103"/>
      <c r="Z348" s="103"/>
    </row>
    <row r="349">
      <c r="A349" s="117">
        <v>345.0</v>
      </c>
      <c r="B349" s="114" t="s">
        <v>468</v>
      </c>
      <c r="C349" s="115" t="s">
        <v>107</v>
      </c>
      <c r="D349" s="116">
        <v>10.0</v>
      </c>
      <c r="E349" s="117">
        <v>24.8</v>
      </c>
      <c r="F349" s="116">
        <v>12.4</v>
      </c>
      <c r="G349" s="117">
        <v>5.1</v>
      </c>
      <c r="H349" s="116">
        <v>11.2</v>
      </c>
      <c r="I349" s="117">
        <v>0.455</v>
      </c>
      <c r="J349" s="116">
        <v>1.7</v>
      </c>
      <c r="K349" s="117">
        <v>4.8</v>
      </c>
      <c r="L349" s="116">
        <v>0.364</v>
      </c>
      <c r="M349" s="117">
        <v>0.4</v>
      </c>
      <c r="N349" s="116">
        <v>0.6</v>
      </c>
      <c r="O349" s="117">
        <v>0.75</v>
      </c>
      <c r="P349" s="116">
        <v>0.4</v>
      </c>
      <c r="Q349" s="117">
        <v>4.7</v>
      </c>
      <c r="R349" s="116">
        <v>5.1</v>
      </c>
      <c r="S349" s="117">
        <v>8.3</v>
      </c>
      <c r="T349" s="116">
        <v>1.9</v>
      </c>
      <c r="U349" s="117">
        <v>0.3</v>
      </c>
      <c r="V349" s="116">
        <v>3.1</v>
      </c>
      <c r="W349" s="117">
        <v>2.6</v>
      </c>
      <c r="X349" s="103">
        <f t="shared" si="1"/>
        <v>0.3444444444</v>
      </c>
      <c r="Y349" s="103"/>
      <c r="Z349" s="103"/>
    </row>
    <row r="350">
      <c r="A350" s="117">
        <v>346.0</v>
      </c>
      <c r="B350" s="114" t="s">
        <v>253</v>
      </c>
      <c r="C350" s="115" t="s">
        <v>73</v>
      </c>
      <c r="D350" s="116">
        <v>10.0</v>
      </c>
      <c r="E350" s="117">
        <v>19.6</v>
      </c>
      <c r="F350" s="116">
        <v>12.3</v>
      </c>
      <c r="G350" s="117">
        <v>5.5</v>
      </c>
      <c r="H350" s="116">
        <v>12.8</v>
      </c>
      <c r="I350" s="117">
        <v>0.429</v>
      </c>
      <c r="J350" s="116">
        <v>0.5</v>
      </c>
      <c r="K350" s="117">
        <v>1.1</v>
      </c>
      <c r="L350" s="116">
        <v>0.5</v>
      </c>
      <c r="M350" s="117">
        <v>0.7</v>
      </c>
      <c r="N350" s="116">
        <v>0.7</v>
      </c>
      <c r="O350" s="117">
        <v>1.0</v>
      </c>
      <c r="P350" s="116">
        <v>2.9</v>
      </c>
      <c r="Q350" s="117">
        <v>2.7</v>
      </c>
      <c r="R350" s="116">
        <v>5.7</v>
      </c>
      <c r="S350" s="117">
        <v>4.6</v>
      </c>
      <c r="T350" s="116">
        <v>1.5</v>
      </c>
      <c r="U350" s="117">
        <v>0.5</v>
      </c>
      <c r="V350" s="116">
        <v>1.8</v>
      </c>
      <c r="W350" s="117">
        <v>3.5</v>
      </c>
      <c r="X350" s="103">
        <f t="shared" si="1"/>
        <v>0.3416666667</v>
      </c>
      <c r="Y350" s="103"/>
      <c r="Z350" s="103"/>
    </row>
    <row r="351">
      <c r="A351" s="117">
        <v>347.0</v>
      </c>
      <c r="B351" s="114" t="s">
        <v>572</v>
      </c>
      <c r="C351" s="115" t="s">
        <v>88</v>
      </c>
      <c r="D351" s="116">
        <v>9.0</v>
      </c>
      <c r="E351" s="117">
        <v>4.2</v>
      </c>
      <c r="F351" s="116">
        <v>12.3</v>
      </c>
      <c r="G351" s="117">
        <v>4.7</v>
      </c>
      <c r="H351" s="116">
        <v>8.5</v>
      </c>
      <c r="I351" s="117">
        <v>0.556</v>
      </c>
      <c r="J351" s="116">
        <v>0.9</v>
      </c>
      <c r="K351" s="117">
        <v>3.8</v>
      </c>
      <c r="L351" s="116">
        <v>0.25</v>
      </c>
      <c r="M351" s="117">
        <v>1.9</v>
      </c>
      <c r="N351" s="116">
        <v>1.9</v>
      </c>
      <c r="O351" s="117">
        <v>1.0</v>
      </c>
      <c r="P351" s="116">
        <v>2.8</v>
      </c>
      <c r="Q351" s="117">
        <v>3.8</v>
      </c>
      <c r="R351" s="116">
        <v>6.6</v>
      </c>
      <c r="S351" s="117">
        <v>2.8</v>
      </c>
      <c r="T351" s="116">
        <v>0.0</v>
      </c>
      <c r="U351" s="117">
        <v>0.9</v>
      </c>
      <c r="V351" s="116">
        <v>0.9</v>
      </c>
      <c r="W351" s="117">
        <v>2.8</v>
      </c>
      <c r="X351" s="103">
        <f t="shared" si="1"/>
        <v>0.3416666667</v>
      </c>
      <c r="Y351" s="103"/>
      <c r="Z351" s="103"/>
    </row>
    <row r="352">
      <c r="A352" s="117">
        <v>348.0</v>
      </c>
      <c r="B352" s="114" t="s">
        <v>390</v>
      </c>
      <c r="C352" s="115" t="s">
        <v>90</v>
      </c>
      <c r="D352" s="116">
        <v>7.0</v>
      </c>
      <c r="E352" s="117">
        <v>5.9</v>
      </c>
      <c r="F352" s="116">
        <v>12.2</v>
      </c>
      <c r="G352" s="117">
        <v>4.4</v>
      </c>
      <c r="H352" s="116">
        <v>13.1</v>
      </c>
      <c r="I352" s="117">
        <v>0.333</v>
      </c>
      <c r="J352" s="116">
        <v>2.6</v>
      </c>
      <c r="K352" s="117">
        <v>10.5</v>
      </c>
      <c r="L352" s="116">
        <v>0.25</v>
      </c>
      <c r="M352" s="117">
        <v>0.9</v>
      </c>
      <c r="N352" s="116">
        <v>1.7</v>
      </c>
      <c r="O352" s="117">
        <v>0.5</v>
      </c>
      <c r="P352" s="116">
        <v>0.0</v>
      </c>
      <c r="Q352" s="117">
        <v>0.0</v>
      </c>
      <c r="R352" s="116">
        <v>0.0</v>
      </c>
      <c r="S352" s="117">
        <v>4.4</v>
      </c>
      <c r="T352" s="116">
        <v>0.9</v>
      </c>
      <c r="U352" s="117">
        <v>0.9</v>
      </c>
      <c r="V352" s="116">
        <v>0.9</v>
      </c>
      <c r="W352" s="117">
        <v>3.5</v>
      </c>
      <c r="X352" s="103">
        <f t="shared" si="1"/>
        <v>0.3388888889</v>
      </c>
      <c r="Y352" s="103"/>
      <c r="Z352" s="103"/>
    </row>
    <row r="353">
      <c r="A353" s="117">
        <v>349.0</v>
      </c>
      <c r="B353" s="114" t="s">
        <v>524</v>
      </c>
      <c r="C353" s="115" t="s">
        <v>85</v>
      </c>
      <c r="D353" s="116">
        <v>10.0</v>
      </c>
      <c r="E353" s="117">
        <v>14.1</v>
      </c>
      <c r="F353" s="116">
        <v>12.2</v>
      </c>
      <c r="G353" s="117">
        <v>4.6</v>
      </c>
      <c r="H353" s="116">
        <v>10.9</v>
      </c>
      <c r="I353" s="117">
        <v>0.419</v>
      </c>
      <c r="J353" s="116">
        <v>1.8</v>
      </c>
      <c r="K353" s="117">
        <v>5.1</v>
      </c>
      <c r="L353" s="116">
        <v>0.35</v>
      </c>
      <c r="M353" s="117">
        <v>1.3</v>
      </c>
      <c r="N353" s="116">
        <v>2.0</v>
      </c>
      <c r="O353" s="117">
        <v>0.625</v>
      </c>
      <c r="P353" s="116">
        <v>1.0</v>
      </c>
      <c r="Q353" s="117">
        <v>3.6</v>
      </c>
      <c r="R353" s="116">
        <v>4.6</v>
      </c>
      <c r="S353" s="117">
        <v>2.5</v>
      </c>
      <c r="T353" s="116">
        <v>0.5</v>
      </c>
      <c r="U353" s="117">
        <v>0.5</v>
      </c>
      <c r="V353" s="116">
        <v>2.5</v>
      </c>
      <c r="W353" s="117">
        <v>2.0</v>
      </c>
      <c r="X353" s="103">
        <f t="shared" si="1"/>
        <v>0.3388888889</v>
      </c>
      <c r="Y353" s="103"/>
      <c r="Z353" s="103"/>
    </row>
    <row r="354">
      <c r="A354" s="117">
        <v>350.0</v>
      </c>
      <c r="B354" s="114" t="s">
        <v>190</v>
      </c>
      <c r="C354" s="115" t="s">
        <v>76</v>
      </c>
      <c r="D354" s="116">
        <v>10.0</v>
      </c>
      <c r="E354" s="117">
        <v>14.2</v>
      </c>
      <c r="F354" s="116">
        <v>12.2</v>
      </c>
      <c r="G354" s="117">
        <v>4.8</v>
      </c>
      <c r="H354" s="116">
        <v>9.4</v>
      </c>
      <c r="I354" s="117">
        <v>0.514</v>
      </c>
      <c r="J354" s="116">
        <v>2.3</v>
      </c>
      <c r="K354" s="117">
        <v>5.6</v>
      </c>
      <c r="L354" s="116">
        <v>0.409</v>
      </c>
      <c r="M354" s="117">
        <v>0.3</v>
      </c>
      <c r="N354" s="116">
        <v>0.5</v>
      </c>
      <c r="O354" s="117">
        <v>0.5</v>
      </c>
      <c r="P354" s="116">
        <v>0.5</v>
      </c>
      <c r="Q354" s="117">
        <v>1.8</v>
      </c>
      <c r="R354" s="116">
        <v>2.3</v>
      </c>
      <c r="S354" s="117">
        <v>2.8</v>
      </c>
      <c r="T354" s="116">
        <v>0.5</v>
      </c>
      <c r="U354" s="117">
        <v>0.3</v>
      </c>
      <c r="V354" s="116">
        <v>1.0</v>
      </c>
      <c r="W354" s="117">
        <v>2.5</v>
      </c>
      <c r="X354" s="103">
        <f t="shared" si="1"/>
        <v>0.3388888889</v>
      </c>
      <c r="Y354" s="103"/>
      <c r="Z354" s="103"/>
    </row>
    <row r="355">
      <c r="A355" s="117">
        <v>351.0</v>
      </c>
      <c r="B355" s="114" t="s">
        <v>295</v>
      </c>
      <c r="C355" s="115" t="s">
        <v>102</v>
      </c>
      <c r="D355" s="116">
        <v>10.0</v>
      </c>
      <c r="E355" s="117">
        <v>15.4</v>
      </c>
      <c r="F355" s="116">
        <v>12.2</v>
      </c>
      <c r="G355" s="117">
        <v>4.0</v>
      </c>
      <c r="H355" s="116">
        <v>9.4</v>
      </c>
      <c r="I355" s="117">
        <v>0.425</v>
      </c>
      <c r="J355" s="116">
        <v>2.3</v>
      </c>
      <c r="K355" s="117">
        <v>6.1</v>
      </c>
      <c r="L355" s="116">
        <v>0.385</v>
      </c>
      <c r="M355" s="117">
        <v>1.9</v>
      </c>
      <c r="N355" s="116">
        <v>2.1</v>
      </c>
      <c r="O355" s="117">
        <v>0.889</v>
      </c>
      <c r="P355" s="116">
        <v>1.2</v>
      </c>
      <c r="Q355" s="117">
        <v>4.2</v>
      </c>
      <c r="R355" s="116">
        <v>5.4</v>
      </c>
      <c r="S355" s="117">
        <v>0.7</v>
      </c>
      <c r="T355" s="116">
        <v>0.9</v>
      </c>
      <c r="U355" s="117">
        <v>0.5</v>
      </c>
      <c r="V355" s="116">
        <v>0.9</v>
      </c>
      <c r="W355" s="117">
        <v>3.8</v>
      </c>
      <c r="X355" s="103">
        <f t="shared" si="1"/>
        <v>0.3388888889</v>
      </c>
      <c r="Y355" s="103"/>
      <c r="Z355" s="103"/>
    </row>
    <row r="356">
      <c r="A356" s="117">
        <v>352.0</v>
      </c>
      <c r="B356" s="114" t="s">
        <v>210</v>
      </c>
      <c r="C356" s="115" t="s">
        <v>76</v>
      </c>
      <c r="D356" s="116">
        <v>10.0</v>
      </c>
      <c r="E356" s="117">
        <v>12.4</v>
      </c>
      <c r="F356" s="116">
        <v>12.1</v>
      </c>
      <c r="G356" s="117">
        <v>4.0</v>
      </c>
      <c r="H356" s="116">
        <v>9.3</v>
      </c>
      <c r="I356" s="117">
        <v>0.438</v>
      </c>
      <c r="J356" s="116">
        <v>2.0</v>
      </c>
      <c r="K356" s="117">
        <v>4.3</v>
      </c>
      <c r="L356" s="116">
        <v>0.467</v>
      </c>
      <c r="M356" s="117">
        <v>2.0</v>
      </c>
      <c r="N356" s="116">
        <v>2.3</v>
      </c>
      <c r="O356" s="117">
        <v>0.875</v>
      </c>
      <c r="P356" s="116">
        <v>1.7</v>
      </c>
      <c r="Q356" s="117">
        <v>3.2</v>
      </c>
      <c r="R356" s="116">
        <v>4.9</v>
      </c>
      <c r="S356" s="117">
        <v>1.4</v>
      </c>
      <c r="T356" s="116">
        <v>1.7</v>
      </c>
      <c r="U356" s="117">
        <v>0.3</v>
      </c>
      <c r="V356" s="116">
        <v>0.9</v>
      </c>
      <c r="W356" s="117">
        <v>2.6</v>
      </c>
      <c r="X356" s="103">
        <f t="shared" si="1"/>
        <v>0.3361111111</v>
      </c>
      <c r="Y356" s="103"/>
      <c r="Z356" s="103"/>
    </row>
    <row r="357">
      <c r="A357" s="117">
        <v>353.0</v>
      </c>
      <c r="B357" s="114" t="s">
        <v>273</v>
      </c>
      <c r="C357" s="115" t="s">
        <v>96</v>
      </c>
      <c r="D357" s="116">
        <v>10.0</v>
      </c>
      <c r="E357" s="117">
        <v>13.4</v>
      </c>
      <c r="F357" s="116">
        <v>12.1</v>
      </c>
      <c r="G357" s="117">
        <v>4.0</v>
      </c>
      <c r="H357" s="116">
        <v>9.4</v>
      </c>
      <c r="I357" s="117">
        <v>0.429</v>
      </c>
      <c r="J357" s="116">
        <v>3.5</v>
      </c>
      <c r="K357" s="117">
        <v>8.4</v>
      </c>
      <c r="L357" s="116">
        <v>0.419</v>
      </c>
      <c r="M357" s="117">
        <v>0.5</v>
      </c>
      <c r="N357" s="116">
        <v>0.8</v>
      </c>
      <c r="O357" s="117">
        <v>0.667</v>
      </c>
      <c r="P357" s="116">
        <v>0.8</v>
      </c>
      <c r="Q357" s="117">
        <v>2.4</v>
      </c>
      <c r="R357" s="116">
        <v>3.2</v>
      </c>
      <c r="S357" s="117">
        <v>0.8</v>
      </c>
      <c r="T357" s="116">
        <v>1.1</v>
      </c>
      <c r="U357" s="117">
        <v>0.5</v>
      </c>
      <c r="V357" s="116">
        <v>1.1</v>
      </c>
      <c r="W357" s="117">
        <v>2.4</v>
      </c>
      <c r="X357" s="103">
        <f t="shared" si="1"/>
        <v>0.3361111111</v>
      </c>
      <c r="Y357" s="103"/>
      <c r="Z357" s="103"/>
    </row>
    <row r="358">
      <c r="A358" s="117">
        <v>354.0</v>
      </c>
      <c r="B358" s="114" t="s">
        <v>1843</v>
      </c>
      <c r="C358" s="115" t="s">
        <v>80</v>
      </c>
      <c r="D358" s="116">
        <v>10.0</v>
      </c>
      <c r="E358" s="117">
        <v>7.5</v>
      </c>
      <c r="F358" s="116">
        <v>12.1</v>
      </c>
      <c r="G358" s="117">
        <v>5.3</v>
      </c>
      <c r="H358" s="116">
        <v>15.4</v>
      </c>
      <c r="I358" s="117">
        <v>0.344</v>
      </c>
      <c r="J358" s="116">
        <v>1.4</v>
      </c>
      <c r="K358" s="117">
        <v>6.3</v>
      </c>
      <c r="L358" s="116">
        <v>0.231</v>
      </c>
      <c r="M358" s="117">
        <v>0.0</v>
      </c>
      <c r="N358" s="116">
        <v>0.0</v>
      </c>
      <c r="O358" s="117">
        <v>0.0</v>
      </c>
      <c r="P358" s="116">
        <v>0.5</v>
      </c>
      <c r="Q358" s="117">
        <v>3.4</v>
      </c>
      <c r="R358" s="116">
        <v>3.9</v>
      </c>
      <c r="S358" s="117">
        <v>2.9</v>
      </c>
      <c r="T358" s="116">
        <v>0.5</v>
      </c>
      <c r="U358" s="117">
        <v>0.0</v>
      </c>
      <c r="V358" s="116">
        <v>1.9</v>
      </c>
      <c r="W358" s="117">
        <v>3.4</v>
      </c>
      <c r="X358" s="103">
        <f t="shared" si="1"/>
        <v>0.3361111111</v>
      </c>
      <c r="Y358" s="103"/>
      <c r="Z358" s="103"/>
    </row>
    <row r="359">
      <c r="A359" s="117">
        <v>355.0</v>
      </c>
      <c r="B359" s="114" t="s">
        <v>519</v>
      </c>
      <c r="C359" s="115" t="s">
        <v>112</v>
      </c>
      <c r="D359" s="116">
        <v>10.0</v>
      </c>
      <c r="E359" s="117">
        <v>11.3</v>
      </c>
      <c r="F359" s="116">
        <v>12.1</v>
      </c>
      <c r="G359" s="117">
        <v>3.8</v>
      </c>
      <c r="H359" s="116">
        <v>12.4</v>
      </c>
      <c r="I359" s="117">
        <v>0.308</v>
      </c>
      <c r="J359" s="116">
        <v>1.3</v>
      </c>
      <c r="K359" s="117">
        <v>6.0</v>
      </c>
      <c r="L359" s="116">
        <v>0.211</v>
      </c>
      <c r="M359" s="117">
        <v>3.2</v>
      </c>
      <c r="N359" s="116">
        <v>4.4</v>
      </c>
      <c r="O359" s="117">
        <v>0.714</v>
      </c>
      <c r="P359" s="116">
        <v>1.3</v>
      </c>
      <c r="Q359" s="117">
        <v>7.6</v>
      </c>
      <c r="R359" s="116">
        <v>8.9</v>
      </c>
      <c r="S359" s="117">
        <v>1.9</v>
      </c>
      <c r="T359" s="116">
        <v>0.3</v>
      </c>
      <c r="U359" s="117">
        <v>1.3</v>
      </c>
      <c r="V359" s="116">
        <v>1.3</v>
      </c>
      <c r="W359" s="117">
        <v>2.5</v>
      </c>
      <c r="X359" s="103">
        <f t="shared" si="1"/>
        <v>0.3361111111</v>
      </c>
      <c r="Y359" s="103"/>
      <c r="Z359" s="103"/>
    </row>
    <row r="360">
      <c r="A360" s="117">
        <v>356.0</v>
      </c>
      <c r="B360" s="114" t="s">
        <v>503</v>
      </c>
      <c r="C360" s="115" t="s">
        <v>80</v>
      </c>
      <c r="D360" s="116">
        <v>10.0</v>
      </c>
      <c r="E360" s="117">
        <v>26.6</v>
      </c>
      <c r="F360" s="116">
        <v>12.1</v>
      </c>
      <c r="G360" s="117">
        <v>4.9</v>
      </c>
      <c r="H360" s="116">
        <v>7.3</v>
      </c>
      <c r="I360" s="117">
        <v>0.667</v>
      </c>
      <c r="J360" s="116">
        <v>0.0</v>
      </c>
      <c r="K360" s="117">
        <v>0.0</v>
      </c>
      <c r="L360" s="116">
        <v>0.0</v>
      </c>
      <c r="M360" s="117">
        <v>2.3</v>
      </c>
      <c r="N360" s="116">
        <v>2.8</v>
      </c>
      <c r="O360" s="117">
        <v>0.81</v>
      </c>
      <c r="P360" s="116">
        <v>2.7</v>
      </c>
      <c r="Q360" s="117">
        <v>8.1</v>
      </c>
      <c r="R360" s="116">
        <v>10.8</v>
      </c>
      <c r="S360" s="117">
        <v>0.9</v>
      </c>
      <c r="T360" s="116">
        <v>0.5</v>
      </c>
      <c r="U360" s="117">
        <v>0.8</v>
      </c>
      <c r="V360" s="116">
        <v>1.2</v>
      </c>
      <c r="W360" s="117">
        <v>3.1</v>
      </c>
      <c r="X360" s="103">
        <f t="shared" si="1"/>
        <v>0.3361111111</v>
      </c>
      <c r="Y360" s="103"/>
      <c r="Z360" s="103"/>
    </row>
    <row r="361">
      <c r="A361" s="117">
        <v>357.0</v>
      </c>
      <c r="B361" s="114" t="s">
        <v>451</v>
      </c>
      <c r="C361" s="115" t="s">
        <v>94</v>
      </c>
      <c r="D361" s="116">
        <v>10.0</v>
      </c>
      <c r="E361" s="117">
        <v>15.2</v>
      </c>
      <c r="F361" s="116">
        <v>12.1</v>
      </c>
      <c r="G361" s="117">
        <v>4.3</v>
      </c>
      <c r="H361" s="116">
        <v>8.0</v>
      </c>
      <c r="I361" s="117">
        <v>0.529</v>
      </c>
      <c r="J361" s="116">
        <v>3.1</v>
      </c>
      <c r="K361" s="117">
        <v>5.4</v>
      </c>
      <c r="L361" s="116">
        <v>0.565</v>
      </c>
      <c r="M361" s="117">
        <v>0.5</v>
      </c>
      <c r="N361" s="116">
        <v>0.5</v>
      </c>
      <c r="O361" s="117">
        <v>1.0</v>
      </c>
      <c r="P361" s="116">
        <v>0.7</v>
      </c>
      <c r="Q361" s="117">
        <v>3.1</v>
      </c>
      <c r="R361" s="116">
        <v>3.8</v>
      </c>
      <c r="S361" s="117">
        <v>5.9</v>
      </c>
      <c r="T361" s="116">
        <v>0.7</v>
      </c>
      <c r="U361" s="117">
        <v>0.0</v>
      </c>
      <c r="V361" s="116">
        <v>0.7</v>
      </c>
      <c r="W361" s="117">
        <v>1.2</v>
      </c>
      <c r="X361" s="103">
        <f t="shared" si="1"/>
        <v>0.3361111111</v>
      </c>
      <c r="Y361" s="103"/>
      <c r="Z361" s="103"/>
    </row>
    <row r="362">
      <c r="A362" s="117">
        <v>358.0</v>
      </c>
      <c r="B362" s="114" t="s">
        <v>582</v>
      </c>
      <c r="C362" s="115" t="s">
        <v>100</v>
      </c>
      <c r="D362" s="116">
        <v>10.0</v>
      </c>
      <c r="E362" s="117">
        <v>29.4</v>
      </c>
      <c r="F362" s="116">
        <v>12.0</v>
      </c>
      <c r="G362" s="117">
        <v>4.2</v>
      </c>
      <c r="H362" s="116">
        <v>9.4</v>
      </c>
      <c r="I362" s="117">
        <v>0.442</v>
      </c>
      <c r="J362" s="116">
        <v>2.0</v>
      </c>
      <c r="K362" s="117">
        <v>5.5</v>
      </c>
      <c r="L362" s="116">
        <v>0.356</v>
      </c>
      <c r="M362" s="117">
        <v>1.7</v>
      </c>
      <c r="N362" s="116">
        <v>2.2</v>
      </c>
      <c r="O362" s="117">
        <v>0.778</v>
      </c>
      <c r="P362" s="116">
        <v>0.7</v>
      </c>
      <c r="Q362" s="117">
        <v>3.9</v>
      </c>
      <c r="R362" s="116">
        <v>4.7</v>
      </c>
      <c r="S362" s="117">
        <v>2.3</v>
      </c>
      <c r="T362" s="116">
        <v>1.2</v>
      </c>
      <c r="U362" s="117">
        <v>1.3</v>
      </c>
      <c r="V362" s="116">
        <v>1.2</v>
      </c>
      <c r="W362" s="117">
        <v>1.7</v>
      </c>
      <c r="X362" s="103">
        <f t="shared" si="1"/>
        <v>0.3333333333</v>
      </c>
      <c r="Y362" s="103"/>
      <c r="Z362" s="103"/>
    </row>
    <row r="363">
      <c r="A363" s="117">
        <v>359.0</v>
      </c>
      <c r="B363" s="114" t="s">
        <v>472</v>
      </c>
      <c r="C363" s="115" t="s">
        <v>106</v>
      </c>
      <c r="D363" s="116">
        <v>10.0</v>
      </c>
      <c r="E363" s="117">
        <v>4.5</v>
      </c>
      <c r="F363" s="116">
        <v>12.0</v>
      </c>
      <c r="G363" s="117">
        <v>4.8</v>
      </c>
      <c r="H363" s="116">
        <v>8.8</v>
      </c>
      <c r="I363" s="117">
        <v>0.545</v>
      </c>
      <c r="J363" s="116">
        <v>0.0</v>
      </c>
      <c r="K363" s="117">
        <v>0.0</v>
      </c>
      <c r="L363" s="116">
        <v>0.0</v>
      </c>
      <c r="M363" s="117">
        <v>2.4</v>
      </c>
      <c r="N363" s="116">
        <v>4.0</v>
      </c>
      <c r="O363" s="117">
        <v>0.6</v>
      </c>
      <c r="P363" s="116">
        <v>9.6</v>
      </c>
      <c r="Q363" s="117">
        <v>12.0</v>
      </c>
      <c r="R363" s="116">
        <v>21.6</v>
      </c>
      <c r="S363" s="117">
        <v>4.0</v>
      </c>
      <c r="T363" s="116">
        <v>3.2</v>
      </c>
      <c r="U363" s="117">
        <v>0.8</v>
      </c>
      <c r="V363" s="116">
        <v>3.2</v>
      </c>
      <c r="W363" s="117">
        <v>4.8</v>
      </c>
      <c r="X363" s="103">
        <f t="shared" si="1"/>
        <v>0.3333333333</v>
      </c>
      <c r="Y363" s="103"/>
      <c r="Z363" s="103"/>
    </row>
    <row r="364">
      <c r="A364" s="117">
        <v>360.0</v>
      </c>
      <c r="B364" s="114" t="s">
        <v>553</v>
      </c>
      <c r="C364" s="115" t="s">
        <v>102</v>
      </c>
      <c r="D364" s="116">
        <v>10.0</v>
      </c>
      <c r="E364" s="117">
        <v>31.9</v>
      </c>
      <c r="F364" s="116">
        <v>12.0</v>
      </c>
      <c r="G364" s="117">
        <v>4.5</v>
      </c>
      <c r="H364" s="116">
        <v>8.0</v>
      </c>
      <c r="I364" s="117">
        <v>0.563</v>
      </c>
      <c r="J364" s="116">
        <v>1.8</v>
      </c>
      <c r="K364" s="117">
        <v>4.3</v>
      </c>
      <c r="L364" s="116">
        <v>0.421</v>
      </c>
      <c r="M364" s="117">
        <v>1.1</v>
      </c>
      <c r="N364" s="116">
        <v>1.4</v>
      </c>
      <c r="O364" s="117">
        <v>0.833</v>
      </c>
      <c r="P364" s="116">
        <v>1.1</v>
      </c>
      <c r="Q364" s="117">
        <v>5.4</v>
      </c>
      <c r="R364" s="116">
        <v>6.5</v>
      </c>
      <c r="S364" s="117">
        <v>1.4</v>
      </c>
      <c r="T364" s="116">
        <v>0.5</v>
      </c>
      <c r="U364" s="117">
        <v>1.1</v>
      </c>
      <c r="V364" s="116">
        <v>1.1</v>
      </c>
      <c r="W364" s="117">
        <v>1.2</v>
      </c>
      <c r="X364" s="103">
        <f t="shared" si="1"/>
        <v>0.3333333333</v>
      </c>
      <c r="Y364" s="103"/>
      <c r="Z364" s="103"/>
    </row>
    <row r="365">
      <c r="A365" s="117">
        <v>361.0</v>
      </c>
      <c r="B365" s="114" t="s">
        <v>563</v>
      </c>
      <c r="C365" s="115" t="s">
        <v>113</v>
      </c>
      <c r="D365" s="116">
        <v>10.0</v>
      </c>
      <c r="E365" s="117">
        <v>13.8</v>
      </c>
      <c r="F365" s="116">
        <v>12.0</v>
      </c>
      <c r="G365" s="117">
        <v>4.9</v>
      </c>
      <c r="H365" s="116">
        <v>9.4</v>
      </c>
      <c r="I365" s="117">
        <v>0.528</v>
      </c>
      <c r="J365" s="116">
        <v>1.3</v>
      </c>
      <c r="K365" s="117">
        <v>2.6</v>
      </c>
      <c r="L365" s="116">
        <v>0.5</v>
      </c>
      <c r="M365" s="117">
        <v>0.8</v>
      </c>
      <c r="N365" s="116">
        <v>0.8</v>
      </c>
      <c r="O365" s="117">
        <v>1.0</v>
      </c>
      <c r="P365" s="116">
        <v>2.6</v>
      </c>
      <c r="Q365" s="117">
        <v>7.3</v>
      </c>
      <c r="R365" s="116">
        <v>9.9</v>
      </c>
      <c r="S365" s="117">
        <v>2.9</v>
      </c>
      <c r="T365" s="116">
        <v>0.3</v>
      </c>
      <c r="U365" s="117">
        <v>2.1</v>
      </c>
      <c r="V365" s="116">
        <v>1.0</v>
      </c>
      <c r="W365" s="117">
        <v>3.9</v>
      </c>
      <c r="X365" s="103">
        <f t="shared" si="1"/>
        <v>0.3333333333</v>
      </c>
      <c r="Y365" s="103"/>
      <c r="Z365" s="103"/>
    </row>
    <row r="366">
      <c r="A366" s="117">
        <v>362.0</v>
      </c>
      <c r="B366" s="114" t="s">
        <v>1844</v>
      </c>
      <c r="C366" s="115" t="s">
        <v>94</v>
      </c>
      <c r="D366" s="116">
        <v>10.0</v>
      </c>
      <c r="E366" s="117">
        <v>12.3</v>
      </c>
      <c r="F366" s="116">
        <v>12.0</v>
      </c>
      <c r="G366" s="117">
        <v>5.2</v>
      </c>
      <c r="H366" s="116">
        <v>12.0</v>
      </c>
      <c r="I366" s="117">
        <v>0.439</v>
      </c>
      <c r="J366" s="116">
        <v>0.6</v>
      </c>
      <c r="K366" s="117">
        <v>3.8</v>
      </c>
      <c r="L366" s="116">
        <v>0.154</v>
      </c>
      <c r="M366" s="117">
        <v>0.9</v>
      </c>
      <c r="N366" s="116">
        <v>1.2</v>
      </c>
      <c r="O366" s="117">
        <v>0.75</v>
      </c>
      <c r="P366" s="116">
        <v>1.5</v>
      </c>
      <c r="Q366" s="117">
        <v>5.0</v>
      </c>
      <c r="R366" s="116">
        <v>6.4</v>
      </c>
      <c r="S366" s="117">
        <v>2.6</v>
      </c>
      <c r="T366" s="116">
        <v>1.2</v>
      </c>
      <c r="U366" s="117">
        <v>0.3</v>
      </c>
      <c r="V366" s="116">
        <v>1.2</v>
      </c>
      <c r="W366" s="117">
        <v>3.2</v>
      </c>
      <c r="X366" s="103">
        <f t="shared" si="1"/>
        <v>0.3333333333</v>
      </c>
      <c r="Y366" s="103"/>
      <c r="Z366" s="103"/>
    </row>
    <row r="367">
      <c r="A367" s="117">
        <v>363.0</v>
      </c>
      <c r="B367" s="114" t="s">
        <v>287</v>
      </c>
      <c r="C367" s="115" t="s">
        <v>102</v>
      </c>
      <c r="D367" s="116">
        <v>10.0</v>
      </c>
      <c r="E367" s="117">
        <v>28.6</v>
      </c>
      <c r="F367" s="116">
        <v>11.8</v>
      </c>
      <c r="G367" s="117">
        <v>4.3</v>
      </c>
      <c r="H367" s="116">
        <v>12.4</v>
      </c>
      <c r="I367" s="117">
        <v>0.343</v>
      </c>
      <c r="J367" s="116">
        <v>1.8</v>
      </c>
      <c r="K367" s="117">
        <v>5.7</v>
      </c>
      <c r="L367" s="116">
        <v>0.311</v>
      </c>
      <c r="M367" s="117">
        <v>1.5</v>
      </c>
      <c r="N367" s="116">
        <v>1.8</v>
      </c>
      <c r="O367" s="117">
        <v>0.857</v>
      </c>
      <c r="P367" s="116">
        <v>0.3</v>
      </c>
      <c r="Q367" s="117">
        <v>2.5</v>
      </c>
      <c r="R367" s="116">
        <v>2.8</v>
      </c>
      <c r="S367" s="117">
        <v>5.8</v>
      </c>
      <c r="T367" s="116">
        <v>1.0</v>
      </c>
      <c r="U367" s="117">
        <v>0.3</v>
      </c>
      <c r="V367" s="116">
        <v>2.1</v>
      </c>
      <c r="W367" s="117">
        <v>2.0</v>
      </c>
      <c r="X367" s="103">
        <f t="shared" si="1"/>
        <v>0.3277777778</v>
      </c>
      <c r="Y367" s="103"/>
      <c r="Z367" s="103"/>
    </row>
    <row r="368">
      <c r="A368" s="117">
        <v>364.0</v>
      </c>
      <c r="B368" s="114" t="s">
        <v>291</v>
      </c>
      <c r="C368" s="115" t="s">
        <v>102</v>
      </c>
      <c r="D368" s="116">
        <v>10.0</v>
      </c>
      <c r="E368" s="117">
        <v>31.4</v>
      </c>
      <c r="F368" s="116">
        <v>11.8</v>
      </c>
      <c r="G368" s="117">
        <v>4.8</v>
      </c>
      <c r="H368" s="116">
        <v>10.0</v>
      </c>
      <c r="I368" s="117">
        <v>0.483</v>
      </c>
      <c r="J368" s="116">
        <v>0.9</v>
      </c>
      <c r="K368" s="117">
        <v>3.3</v>
      </c>
      <c r="L368" s="116">
        <v>0.276</v>
      </c>
      <c r="M368" s="117">
        <v>1.3</v>
      </c>
      <c r="N368" s="116">
        <v>2.9</v>
      </c>
      <c r="O368" s="117">
        <v>0.44</v>
      </c>
      <c r="P368" s="116">
        <v>1.7</v>
      </c>
      <c r="Q368" s="117">
        <v>5.0</v>
      </c>
      <c r="R368" s="116">
        <v>6.8</v>
      </c>
      <c r="S368" s="117">
        <v>2.4</v>
      </c>
      <c r="T368" s="116">
        <v>1.9</v>
      </c>
      <c r="U368" s="117">
        <v>1.3</v>
      </c>
      <c r="V368" s="116">
        <v>1.6</v>
      </c>
      <c r="W368" s="117">
        <v>3.0</v>
      </c>
      <c r="X368" s="103">
        <f t="shared" si="1"/>
        <v>0.3277777778</v>
      </c>
      <c r="Y368" s="103"/>
      <c r="Z368" s="103"/>
    </row>
    <row r="369">
      <c r="A369" s="117">
        <v>365.0</v>
      </c>
      <c r="B369" s="114" t="s">
        <v>594</v>
      </c>
      <c r="C369" s="115" t="s">
        <v>1823</v>
      </c>
      <c r="D369" s="116">
        <v>10.0</v>
      </c>
      <c r="E369" s="117">
        <v>12.6</v>
      </c>
      <c r="F369" s="116">
        <v>11.7</v>
      </c>
      <c r="G369" s="117">
        <v>4.3</v>
      </c>
      <c r="H369" s="116">
        <v>16.0</v>
      </c>
      <c r="I369" s="117">
        <v>0.268</v>
      </c>
      <c r="J369" s="116">
        <v>2.0</v>
      </c>
      <c r="K369" s="117">
        <v>9.7</v>
      </c>
      <c r="L369" s="116">
        <v>0.206</v>
      </c>
      <c r="M369" s="117">
        <v>1.1</v>
      </c>
      <c r="N369" s="116">
        <v>1.7</v>
      </c>
      <c r="O369" s="117">
        <v>0.667</v>
      </c>
      <c r="P369" s="116">
        <v>0.6</v>
      </c>
      <c r="Q369" s="117">
        <v>5.4</v>
      </c>
      <c r="R369" s="116">
        <v>6.0</v>
      </c>
      <c r="S369" s="117">
        <v>1.7</v>
      </c>
      <c r="T369" s="116">
        <v>0.3</v>
      </c>
      <c r="U369" s="117">
        <v>1.1</v>
      </c>
      <c r="V369" s="116">
        <v>1.1</v>
      </c>
      <c r="W369" s="117">
        <v>1.4</v>
      </c>
      <c r="X369" s="103">
        <f t="shared" si="1"/>
        <v>0.325</v>
      </c>
      <c r="Y369" s="103"/>
      <c r="Z369" s="103"/>
    </row>
    <row r="370">
      <c r="A370" s="117">
        <v>366.0</v>
      </c>
      <c r="B370" s="114" t="s">
        <v>466</v>
      </c>
      <c r="C370" s="115" t="s">
        <v>106</v>
      </c>
      <c r="D370" s="116">
        <v>10.0</v>
      </c>
      <c r="E370" s="117">
        <v>23.7</v>
      </c>
      <c r="F370" s="116">
        <v>11.7</v>
      </c>
      <c r="G370" s="117">
        <v>4.9</v>
      </c>
      <c r="H370" s="116">
        <v>9.1</v>
      </c>
      <c r="I370" s="117">
        <v>0.533</v>
      </c>
      <c r="J370" s="116">
        <v>1.7</v>
      </c>
      <c r="K370" s="117">
        <v>3.9</v>
      </c>
      <c r="L370" s="116">
        <v>0.423</v>
      </c>
      <c r="M370" s="117">
        <v>0.3</v>
      </c>
      <c r="N370" s="116">
        <v>0.6</v>
      </c>
      <c r="O370" s="117">
        <v>0.5</v>
      </c>
      <c r="P370" s="116">
        <v>1.8</v>
      </c>
      <c r="Q370" s="117">
        <v>4.4</v>
      </c>
      <c r="R370" s="116">
        <v>6.2</v>
      </c>
      <c r="S370" s="117">
        <v>4.3</v>
      </c>
      <c r="T370" s="116">
        <v>3.2</v>
      </c>
      <c r="U370" s="117">
        <v>0.8</v>
      </c>
      <c r="V370" s="116">
        <v>1.4</v>
      </c>
      <c r="W370" s="117">
        <v>3.3</v>
      </c>
      <c r="X370" s="103">
        <f t="shared" si="1"/>
        <v>0.325</v>
      </c>
      <c r="Y370" s="103"/>
      <c r="Z370" s="103"/>
    </row>
    <row r="371">
      <c r="A371" s="117">
        <v>367.0</v>
      </c>
      <c r="B371" s="114" t="s">
        <v>505</v>
      </c>
      <c r="C371" s="115" t="s">
        <v>73</v>
      </c>
      <c r="D371" s="116">
        <v>10.0</v>
      </c>
      <c r="E371" s="117">
        <v>9.3</v>
      </c>
      <c r="F371" s="116">
        <v>11.6</v>
      </c>
      <c r="G371" s="117">
        <v>3.9</v>
      </c>
      <c r="H371" s="116">
        <v>10.1</v>
      </c>
      <c r="I371" s="117">
        <v>0.385</v>
      </c>
      <c r="J371" s="116">
        <v>1.2</v>
      </c>
      <c r="K371" s="117">
        <v>4.6</v>
      </c>
      <c r="L371" s="116">
        <v>0.25</v>
      </c>
      <c r="M371" s="117">
        <v>2.7</v>
      </c>
      <c r="N371" s="116">
        <v>3.5</v>
      </c>
      <c r="O371" s="117">
        <v>0.778</v>
      </c>
      <c r="P371" s="116">
        <v>0.8</v>
      </c>
      <c r="Q371" s="117">
        <v>3.9</v>
      </c>
      <c r="R371" s="116">
        <v>4.6</v>
      </c>
      <c r="S371" s="117">
        <v>3.9</v>
      </c>
      <c r="T371" s="116">
        <v>0.8</v>
      </c>
      <c r="U371" s="117">
        <v>1.2</v>
      </c>
      <c r="V371" s="116">
        <v>2.7</v>
      </c>
      <c r="W371" s="117">
        <v>2.3</v>
      </c>
      <c r="X371" s="103">
        <f t="shared" si="1"/>
        <v>0.3222222222</v>
      </c>
      <c r="Y371" s="103"/>
      <c r="Z371" s="103"/>
    </row>
    <row r="372">
      <c r="A372" s="117">
        <v>368.0</v>
      </c>
      <c r="B372" s="114" t="s">
        <v>526</v>
      </c>
      <c r="C372" s="115" t="s">
        <v>73</v>
      </c>
      <c r="D372" s="116">
        <v>10.0</v>
      </c>
      <c r="E372" s="117">
        <v>3.4</v>
      </c>
      <c r="F372" s="116">
        <v>11.6</v>
      </c>
      <c r="G372" s="117">
        <v>4.2</v>
      </c>
      <c r="H372" s="116">
        <v>9.5</v>
      </c>
      <c r="I372" s="117">
        <v>0.444</v>
      </c>
      <c r="J372" s="116">
        <v>3.2</v>
      </c>
      <c r="K372" s="117">
        <v>6.3</v>
      </c>
      <c r="L372" s="116">
        <v>0.5</v>
      </c>
      <c r="M372" s="117">
        <v>0.0</v>
      </c>
      <c r="N372" s="116">
        <v>0.0</v>
      </c>
      <c r="O372" s="117">
        <v>0.0</v>
      </c>
      <c r="P372" s="116">
        <v>1.1</v>
      </c>
      <c r="Q372" s="117">
        <v>7.4</v>
      </c>
      <c r="R372" s="116">
        <v>8.4</v>
      </c>
      <c r="S372" s="117">
        <v>2.1</v>
      </c>
      <c r="T372" s="116">
        <v>1.1</v>
      </c>
      <c r="U372" s="117">
        <v>0.0</v>
      </c>
      <c r="V372" s="116">
        <v>0.0</v>
      </c>
      <c r="W372" s="117">
        <v>1.1</v>
      </c>
      <c r="X372" s="103">
        <f t="shared" si="1"/>
        <v>0.3222222222</v>
      </c>
      <c r="Y372" s="103"/>
      <c r="Z372" s="103"/>
    </row>
    <row r="373">
      <c r="A373" s="117">
        <v>369.0</v>
      </c>
      <c r="B373" s="114" t="s">
        <v>570</v>
      </c>
      <c r="C373" s="115" t="s">
        <v>110</v>
      </c>
      <c r="D373" s="116">
        <v>10.0</v>
      </c>
      <c r="E373" s="117">
        <v>21.0</v>
      </c>
      <c r="F373" s="116">
        <v>11.5</v>
      </c>
      <c r="G373" s="117">
        <v>4.3</v>
      </c>
      <c r="H373" s="116">
        <v>9.1</v>
      </c>
      <c r="I373" s="117">
        <v>0.472</v>
      </c>
      <c r="J373" s="116">
        <v>2.1</v>
      </c>
      <c r="K373" s="117">
        <v>5.3</v>
      </c>
      <c r="L373" s="116">
        <v>0.387</v>
      </c>
      <c r="M373" s="117">
        <v>0.9</v>
      </c>
      <c r="N373" s="116">
        <v>1.2</v>
      </c>
      <c r="O373" s="117">
        <v>0.714</v>
      </c>
      <c r="P373" s="116">
        <v>1.2</v>
      </c>
      <c r="Q373" s="117">
        <v>4.1</v>
      </c>
      <c r="R373" s="116">
        <v>5.3</v>
      </c>
      <c r="S373" s="117">
        <v>3.4</v>
      </c>
      <c r="T373" s="116">
        <v>2.9</v>
      </c>
      <c r="U373" s="117">
        <v>1.2</v>
      </c>
      <c r="V373" s="116">
        <v>2.1</v>
      </c>
      <c r="W373" s="117">
        <v>2.4</v>
      </c>
      <c r="X373" s="103">
        <f t="shared" si="1"/>
        <v>0.3194444444</v>
      </c>
      <c r="Y373" s="103"/>
      <c r="Z373" s="103"/>
    </row>
    <row r="374">
      <c r="A374" s="117">
        <v>370.0</v>
      </c>
      <c r="B374" s="114" t="s">
        <v>606</v>
      </c>
      <c r="C374" s="115" t="s">
        <v>70</v>
      </c>
      <c r="D374" s="116">
        <v>10.0</v>
      </c>
      <c r="E374" s="117">
        <v>16.7</v>
      </c>
      <c r="F374" s="116">
        <v>11.5</v>
      </c>
      <c r="G374" s="117">
        <v>4.1</v>
      </c>
      <c r="H374" s="116">
        <v>9.5</v>
      </c>
      <c r="I374" s="117">
        <v>0.432</v>
      </c>
      <c r="J374" s="116">
        <v>1.7</v>
      </c>
      <c r="K374" s="117">
        <v>5.2</v>
      </c>
      <c r="L374" s="116">
        <v>0.333</v>
      </c>
      <c r="M374" s="117">
        <v>1.5</v>
      </c>
      <c r="N374" s="116">
        <v>2.2</v>
      </c>
      <c r="O374" s="117">
        <v>0.7</v>
      </c>
      <c r="P374" s="116">
        <v>1.5</v>
      </c>
      <c r="Q374" s="117">
        <v>3.7</v>
      </c>
      <c r="R374" s="116">
        <v>5.2</v>
      </c>
      <c r="S374" s="117">
        <v>2.4</v>
      </c>
      <c r="T374" s="116">
        <v>1.7</v>
      </c>
      <c r="U374" s="117">
        <v>0.6</v>
      </c>
      <c r="V374" s="116">
        <v>1.5</v>
      </c>
      <c r="W374" s="117">
        <v>4.1</v>
      </c>
      <c r="X374" s="103">
        <f t="shared" si="1"/>
        <v>0.3194444444</v>
      </c>
      <c r="Y374" s="103"/>
      <c r="Z374" s="103"/>
    </row>
    <row r="375">
      <c r="A375" s="117">
        <v>371.0</v>
      </c>
      <c r="B375" s="114" t="s">
        <v>242</v>
      </c>
      <c r="C375" s="115" t="s">
        <v>103</v>
      </c>
      <c r="D375" s="116">
        <v>10.0</v>
      </c>
      <c r="E375" s="117">
        <v>23.3</v>
      </c>
      <c r="F375" s="116">
        <v>11.4</v>
      </c>
      <c r="G375" s="117">
        <v>4.0</v>
      </c>
      <c r="H375" s="116">
        <v>8.0</v>
      </c>
      <c r="I375" s="117">
        <v>0.5</v>
      </c>
      <c r="J375" s="116">
        <v>2.5</v>
      </c>
      <c r="K375" s="117">
        <v>4.3</v>
      </c>
      <c r="L375" s="116">
        <v>0.571</v>
      </c>
      <c r="M375" s="117">
        <v>0.9</v>
      </c>
      <c r="N375" s="116">
        <v>0.9</v>
      </c>
      <c r="O375" s="117">
        <v>1.0</v>
      </c>
      <c r="P375" s="116">
        <v>0.5</v>
      </c>
      <c r="Q375" s="117">
        <v>4.0</v>
      </c>
      <c r="R375" s="116">
        <v>4.5</v>
      </c>
      <c r="S375" s="117">
        <v>4.6</v>
      </c>
      <c r="T375" s="116">
        <v>0.3</v>
      </c>
      <c r="U375" s="117">
        <v>0.0</v>
      </c>
      <c r="V375" s="116">
        <v>2.0</v>
      </c>
      <c r="W375" s="117">
        <v>2.6</v>
      </c>
      <c r="X375" s="103">
        <f t="shared" si="1"/>
        <v>0.3166666667</v>
      </c>
      <c r="Y375" s="103"/>
      <c r="Z375" s="103"/>
    </row>
    <row r="376">
      <c r="A376" s="117">
        <v>372.0</v>
      </c>
      <c r="B376" s="114" t="s">
        <v>266</v>
      </c>
      <c r="C376" s="115" t="s">
        <v>1823</v>
      </c>
      <c r="D376" s="116">
        <v>10.0</v>
      </c>
      <c r="E376" s="117">
        <v>20.3</v>
      </c>
      <c r="F376" s="116">
        <v>11.3</v>
      </c>
      <c r="G376" s="117">
        <v>3.9</v>
      </c>
      <c r="H376" s="116">
        <v>8.9</v>
      </c>
      <c r="I376" s="117">
        <v>0.44</v>
      </c>
      <c r="J376" s="116">
        <v>3.4</v>
      </c>
      <c r="K376" s="117">
        <v>7.6</v>
      </c>
      <c r="L376" s="116">
        <v>0.442</v>
      </c>
      <c r="M376" s="117">
        <v>0.2</v>
      </c>
      <c r="N376" s="116">
        <v>0.2</v>
      </c>
      <c r="O376" s="117">
        <v>1.0</v>
      </c>
      <c r="P376" s="116">
        <v>0.2</v>
      </c>
      <c r="Q376" s="117">
        <v>2.3</v>
      </c>
      <c r="R376" s="116">
        <v>2.5</v>
      </c>
      <c r="S376" s="117">
        <v>7.3</v>
      </c>
      <c r="T376" s="116">
        <v>1.8</v>
      </c>
      <c r="U376" s="117">
        <v>0.4</v>
      </c>
      <c r="V376" s="116">
        <v>1.9</v>
      </c>
      <c r="W376" s="117">
        <v>1.9</v>
      </c>
      <c r="X376" s="103">
        <f t="shared" si="1"/>
        <v>0.3138888889</v>
      </c>
      <c r="Y376" s="103"/>
      <c r="Z376" s="103"/>
    </row>
    <row r="377">
      <c r="A377" s="117">
        <v>373.0</v>
      </c>
      <c r="B377" s="114" t="s">
        <v>323</v>
      </c>
      <c r="C377" s="115" t="s">
        <v>109</v>
      </c>
      <c r="D377" s="116">
        <v>10.0</v>
      </c>
      <c r="E377" s="117">
        <v>10.8</v>
      </c>
      <c r="F377" s="116">
        <v>11.3</v>
      </c>
      <c r="G377" s="117">
        <v>4.7</v>
      </c>
      <c r="H377" s="116">
        <v>9.7</v>
      </c>
      <c r="I377" s="117">
        <v>0.483</v>
      </c>
      <c r="J377" s="116">
        <v>0.7</v>
      </c>
      <c r="K377" s="117">
        <v>2.7</v>
      </c>
      <c r="L377" s="116">
        <v>0.25</v>
      </c>
      <c r="M377" s="117">
        <v>1.3</v>
      </c>
      <c r="N377" s="116">
        <v>2.3</v>
      </c>
      <c r="O377" s="117">
        <v>0.571</v>
      </c>
      <c r="P377" s="116">
        <v>2.3</v>
      </c>
      <c r="Q377" s="117">
        <v>4.3</v>
      </c>
      <c r="R377" s="116">
        <v>6.7</v>
      </c>
      <c r="S377" s="117">
        <v>2.3</v>
      </c>
      <c r="T377" s="116">
        <v>1.3</v>
      </c>
      <c r="U377" s="117">
        <v>1.0</v>
      </c>
      <c r="V377" s="116">
        <v>2.7</v>
      </c>
      <c r="W377" s="117">
        <v>4.7</v>
      </c>
      <c r="X377" s="103">
        <f t="shared" si="1"/>
        <v>0.3138888889</v>
      </c>
      <c r="Y377" s="103"/>
      <c r="Z377" s="103"/>
    </row>
    <row r="378">
      <c r="A378" s="117">
        <v>374.0</v>
      </c>
      <c r="B378" s="114" t="s">
        <v>134</v>
      </c>
      <c r="C378" s="115" t="s">
        <v>100</v>
      </c>
      <c r="D378" s="116">
        <v>10.0</v>
      </c>
      <c r="E378" s="117">
        <v>9.5</v>
      </c>
      <c r="F378" s="116">
        <v>11.3</v>
      </c>
      <c r="G378" s="117">
        <v>4.9</v>
      </c>
      <c r="H378" s="116">
        <v>7.5</v>
      </c>
      <c r="I378" s="117">
        <v>0.65</v>
      </c>
      <c r="J378" s="116">
        <v>0.0</v>
      </c>
      <c r="K378" s="117">
        <v>0.0</v>
      </c>
      <c r="L378" s="116">
        <v>0.0</v>
      </c>
      <c r="M378" s="117">
        <v>1.5</v>
      </c>
      <c r="N378" s="116">
        <v>1.9</v>
      </c>
      <c r="O378" s="117">
        <v>0.8</v>
      </c>
      <c r="P378" s="116">
        <v>4.9</v>
      </c>
      <c r="Q378" s="117">
        <v>11.7</v>
      </c>
      <c r="R378" s="116">
        <v>16.6</v>
      </c>
      <c r="S378" s="117">
        <v>4.5</v>
      </c>
      <c r="T378" s="116">
        <v>0.4</v>
      </c>
      <c r="U378" s="117">
        <v>4.2</v>
      </c>
      <c r="V378" s="116">
        <v>3.8</v>
      </c>
      <c r="W378" s="117">
        <v>6.8</v>
      </c>
      <c r="X378" s="103">
        <f t="shared" si="1"/>
        <v>0.3138888889</v>
      </c>
      <c r="Y378" s="103"/>
      <c r="Z378" s="103"/>
    </row>
    <row r="379">
      <c r="A379" s="117">
        <v>375.0</v>
      </c>
      <c r="B379" s="114" t="s">
        <v>385</v>
      </c>
      <c r="C379" s="115" t="s">
        <v>107</v>
      </c>
      <c r="D379" s="116">
        <v>10.0</v>
      </c>
      <c r="E379" s="117">
        <v>11.8</v>
      </c>
      <c r="F379" s="116">
        <v>11.3</v>
      </c>
      <c r="G379" s="117">
        <v>4.6</v>
      </c>
      <c r="H379" s="116">
        <v>7.6</v>
      </c>
      <c r="I379" s="117">
        <v>0.6</v>
      </c>
      <c r="J379" s="116">
        <v>0.0</v>
      </c>
      <c r="K379" s="117">
        <v>0.0</v>
      </c>
      <c r="L379" s="116">
        <v>0.0</v>
      </c>
      <c r="M379" s="117">
        <v>2.1</v>
      </c>
      <c r="N379" s="116">
        <v>3.4</v>
      </c>
      <c r="O379" s="117">
        <v>0.636</v>
      </c>
      <c r="P379" s="116">
        <v>3.4</v>
      </c>
      <c r="Q379" s="117">
        <v>9.8</v>
      </c>
      <c r="R379" s="116">
        <v>13.1</v>
      </c>
      <c r="S379" s="117">
        <v>2.4</v>
      </c>
      <c r="T379" s="116">
        <v>0.6</v>
      </c>
      <c r="U379" s="117">
        <v>0.3</v>
      </c>
      <c r="V379" s="116">
        <v>1.2</v>
      </c>
      <c r="W379" s="117">
        <v>6.1</v>
      </c>
      <c r="X379" s="103">
        <f t="shared" si="1"/>
        <v>0.3138888889</v>
      </c>
      <c r="Y379" s="103"/>
      <c r="Z379" s="103"/>
    </row>
    <row r="380">
      <c r="A380" s="117">
        <v>376.0</v>
      </c>
      <c r="B380" s="114" t="s">
        <v>555</v>
      </c>
      <c r="C380" s="115" t="s">
        <v>110</v>
      </c>
      <c r="D380" s="116">
        <v>10.0</v>
      </c>
      <c r="E380" s="117">
        <v>31.8</v>
      </c>
      <c r="F380" s="116">
        <v>11.3</v>
      </c>
      <c r="G380" s="117">
        <v>4.6</v>
      </c>
      <c r="H380" s="116">
        <v>11.1</v>
      </c>
      <c r="I380" s="117">
        <v>0.418</v>
      </c>
      <c r="J380" s="116">
        <v>1.6</v>
      </c>
      <c r="K380" s="117">
        <v>5.4</v>
      </c>
      <c r="L380" s="116">
        <v>0.292</v>
      </c>
      <c r="M380" s="117">
        <v>0.5</v>
      </c>
      <c r="N380" s="116">
        <v>0.8</v>
      </c>
      <c r="O380" s="117">
        <v>0.571</v>
      </c>
      <c r="P380" s="116">
        <v>2.6</v>
      </c>
      <c r="Q380" s="117">
        <v>3.4</v>
      </c>
      <c r="R380" s="116">
        <v>6.0</v>
      </c>
      <c r="S380" s="117">
        <v>1.9</v>
      </c>
      <c r="T380" s="116">
        <v>1.4</v>
      </c>
      <c r="U380" s="117">
        <v>0.3</v>
      </c>
      <c r="V380" s="116">
        <v>1.6</v>
      </c>
      <c r="W380" s="117">
        <v>2.0</v>
      </c>
      <c r="X380" s="103">
        <f t="shared" si="1"/>
        <v>0.3138888889</v>
      </c>
      <c r="Y380" s="103"/>
      <c r="Z380" s="103"/>
    </row>
    <row r="381">
      <c r="A381" s="117">
        <v>377.0</v>
      </c>
      <c r="B381" s="114" t="s">
        <v>424</v>
      </c>
      <c r="C381" s="115" t="s">
        <v>71</v>
      </c>
      <c r="D381" s="116">
        <v>10.0</v>
      </c>
      <c r="E381" s="117">
        <v>26.8</v>
      </c>
      <c r="F381" s="116">
        <v>11.3</v>
      </c>
      <c r="G381" s="117">
        <v>4.3</v>
      </c>
      <c r="H381" s="116">
        <v>11.3</v>
      </c>
      <c r="I381" s="117">
        <v>0.381</v>
      </c>
      <c r="J381" s="116">
        <v>1.1</v>
      </c>
      <c r="K381" s="117">
        <v>5.4</v>
      </c>
      <c r="L381" s="116">
        <v>0.2</v>
      </c>
      <c r="M381" s="117">
        <v>1.6</v>
      </c>
      <c r="N381" s="116">
        <v>2.3</v>
      </c>
      <c r="O381" s="117">
        <v>0.706</v>
      </c>
      <c r="P381" s="116">
        <v>0.9</v>
      </c>
      <c r="Q381" s="117">
        <v>3.2</v>
      </c>
      <c r="R381" s="116">
        <v>4.2</v>
      </c>
      <c r="S381" s="117">
        <v>3.4</v>
      </c>
      <c r="T381" s="116">
        <v>0.8</v>
      </c>
      <c r="U381" s="117">
        <v>0.5</v>
      </c>
      <c r="V381" s="116">
        <v>1.9</v>
      </c>
      <c r="W381" s="117">
        <v>2.3</v>
      </c>
      <c r="X381" s="103">
        <f t="shared" si="1"/>
        <v>0.3138888889</v>
      </c>
      <c r="Y381" s="103"/>
      <c r="Z381" s="103"/>
    </row>
    <row r="382">
      <c r="A382" s="117">
        <v>378.0</v>
      </c>
      <c r="B382" s="114" t="s">
        <v>130</v>
      </c>
      <c r="C382" s="115" t="s">
        <v>71</v>
      </c>
      <c r="D382" s="116">
        <v>10.0</v>
      </c>
      <c r="E382" s="117">
        <v>17.9</v>
      </c>
      <c r="F382" s="116">
        <v>11.3</v>
      </c>
      <c r="G382" s="117">
        <v>4.0</v>
      </c>
      <c r="H382" s="116">
        <v>13.3</v>
      </c>
      <c r="I382" s="117">
        <v>0.303</v>
      </c>
      <c r="J382" s="116">
        <v>1.4</v>
      </c>
      <c r="K382" s="117">
        <v>8.7</v>
      </c>
      <c r="L382" s="116">
        <v>0.163</v>
      </c>
      <c r="M382" s="117">
        <v>1.8</v>
      </c>
      <c r="N382" s="116">
        <v>1.8</v>
      </c>
      <c r="O382" s="117">
        <v>1.0</v>
      </c>
      <c r="P382" s="116">
        <v>0.8</v>
      </c>
      <c r="Q382" s="117">
        <v>1.6</v>
      </c>
      <c r="R382" s="116">
        <v>2.4</v>
      </c>
      <c r="S382" s="117">
        <v>3.8</v>
      </c>
      <c r="T382" s="116">
        <v>2.2</v>
      </c>
      <c r="U382" s="117">
        <v>0.0</v>
      </c>
      <c r="V382" s="116">
        <v>1.4</v>
      </c>
      <c r="W382" s="117">
        <v>2.4</v>
      </c>
      <c r="X382" s="103">
        <f t="shared" si="1"/>
        <v>0.3138888889</v>
      </c>
      <c r="Y382" s="103"/>
      <c r="Z382" s="103"/>
    </row>
    <row r="383">
      <c r="A383" s="117">
        <v>379.0</v>
      </c>
      <c r="B383" s="114" t="s">
        <v>345</v>
      </c>
      <c r="C383" s="115" t="s">
        <v>103</v>
      </c>
      <c r="D383" s="116">
        <v>10.0</v>
      </c>
      <c r="E383" s="117">
        <v>23.0</v>
      </c>
      <c r="F383" s="116">
        <v>11.3</v>
      </c>
      <c r="G383" s="117">
        <v>3.6</v>
      </c>
      <c r="H383" s="116">
        <v>8.4</v>
      </c>
      <c r="I383" s="117">
        <v>0.426</v>
      </c>
      <c r="J383" s="116">
        <v>1.3</v>
      </c>
      <c r="K383" s="117">
        <v>3.8</v>
      </c>
      <c r="L383" s="116">
        <v>0.333</v>
      </c>
      <c r="M383" s="117">
        <v>2.8</v>
      </c>
      <c r="N383" s="116">
        <v>3.8</v>
      </c>
      <c r="O383" s="117">
        <v>0.75</v>
      </c>
      <c r="P383" s="116">
        <v>0.9</v>
      </c>
      <c r="Q383" s="117">
        <v>3.4</v>
      </c>
      <c r="R383" s="116">
        <v>4.4</v>
      </c>
      <c r="S383" s="117">
        <v>1.4</v>
      </c>
      <c r="T383" s="116">
        <v>0.8</v>
      </c>
      <c r="U383" s="117">
        <v>1.3</v>
      </c>
      <c r="V383" s="116">
        <v>1.3</v>
      </c>
      <c r="W383" s="117">
        <v>2.0</v>
      </c>
      <c r="X383" s="103">
        <f t="shared" si="1"/>
        <v>0.3138888889</v>
      </c>
      <c r="Y383" s="103"/>
      <c r="Z383" s="103"/>
    </row>
    <row r="384">
      <c r="A384" s="117">
        <v>380.0</v>
      </c>
      <c r="B384" s="114" t="s">
        <v>535</v>
      </c>
      <c r="C384" s="115" t="s">
        <v>115</v>
      </c>
      <c r="D384" s="116">
        <v>10.0</v>
      </c>
      <c r="E384" s="117">
        <v>21.2</v>
      </c>
      <c r="F384" s="116">
        <v>11.2</v>
      </c>
      <c r="G384" s="117">
        <v>4.1</v>
      </c>
      <c r="H384" s="116">
        <v>10.2</v>
      </c>
      <c r="I384" s="117">
        <v>0.4</v>
      </c>
      <c r="J384" s="116">
        <v>2.4</v>
      </c>
      <c r="K384" s="117">
        <v>6.8</v>
      </c>
      <c r="L384" s="116">
        <v>0.35</v>
      </c>
      <c r="M384" s="117">
        <v>0.7</v>
      </c>
      <c r="N384" s="116">
        <v>0.8</v>
      </c>
      <c r="O384" s="117">
        <v>0.8</v>
      </c>
      <c r="P384" s="116">
        <v>0.0</v>
      </c>
      <c r="Q384" s="117">
        <v>2.0</v>
      </c>
      <c r="R384" s="116">
        <v>2.0</v>
      </c>
      <c r="S384" s="117">
        <v>2.5</v>
      </c>
      <c r="T384" s="116">
        <v>1.5</v>
      </c>
      <c r="U384" s="117">
        <v>0.3</v>
      </c>
      <c r="V384" s="116">
        <v>1.0</v>
      </c>
      <c r="W384" s="117">
        <v>1.7</v>
      </c>
      <c r="X384" s="103">
        <f t="shared" si="1"/>
        <v>0.3111111111</v>
      </c>
      <c r="Y384" s="103"/>
      <c r="Z384" s="103"/>
    </row>
    <row r="385">
      <c r="A385" s="117">
        <v>381.0</v>
      </c>
      <c r="B385" s="114" t="s">
        <v>621</v>
      </c>
      <c r="C385" s="115" t="s">
        <v>77</v>
      </c>
      <c r="D385" s="116">
        <v>10.0</v>
      </c>
      <c r="E385" s="117">
        <v>29.0</v>
      </c>
      <c r="F385" s="116">
        <v>11.2</v>
      </c>
      <c r="G385" s="117">
        <v>3.7</v>
      </c>
      <c r="H385" s="116">
        <v>9.4</v>
      </c>
      <c r="I385" s="117">
        <v>0.395</v>
      </c>
      <c r="J385" s="116">
        <v>1.4</v>
      </c>
      <c r="K385" s="117">
        <v>4.8</v>
      </c>
      <c r="L385" s="116">
        <v>0.282</v>
      </c>
      <c r="M385" s="117">
        <v>2.4</v>
      </c>
      <c r="N385" s="116">
        <v>3.4</v>
      </c>
      <c r="O385" s="117">
        <v>0.704</v>
      </c>
      <c r="P385" s="116">
        <v>1.1</v>
      </c>
      <c r="Q385" s="117">
        <v>3.7</v>
      </c>
      <c r="R385" s="116">
        <v>4.8</v>
      </c>
      <c r="S385" s="117">
        <v>2.2</v>
      </c>
      <c r="T385" s="116">
        <v>1.5</v>
      </c>
      <c r="U385" s="117">
        <v>0.9</v>
      </c>
      <c r="V385" s="116">
        <v>1.0</v>
      </c>
      <c r="W385" s="117">
        <v>2.7</v>
      </c>
      <c r="X385" s="103">
        <f t="shared" si="1"/>
        <v>0.3111111111</v>
      </c>
      <c r="Y385" s="103"/>
      <c r="Z385" s="103"/>
    </row>
    <row r="386">
      <c r="A386" s="117">
        <v>382.0</v>
      </c>
      <c r="B386" s="114" t="s">
        <v>389</v>
      </c>
      <c r="C386" s="115" t="s">
        <v>74</v>
      </c>
      <c r="D386" s="116">
        <v>10.0</v>
      </c>
      <c r="E386" s="117">
        <v>29.1</v>
      </c>
      <c r="F386" s="116">
        <v>11.1</v>
      </c>
      <c r="G386" s="117">
        <v>3.7</v>
      </c>
      <c r="H386" s="116">
        <v>7.7</v>
      </c>
      <c r="I386" s="117">
        <v>0.484</v>
      </c>
      <c r="J386" s="116">
        <v>2.5</v>
      </c>
      <c r="K386" s="117">
        <v>5.3</v>
      </c>
      <c r="L386" s="116">
        <v>0.465</v>
      </c>
      <c r="M386" s="117">
        <v>1.2</v>
      </c>
      <c r="N386" s="116">
        <v>1.7</v>
      </c>
      <c r="O386" s="117">
        <v>0.714</v>
      </c>
      <c r="P386" s="116">
        <v>0.4</v>
      </c>
      <c r="Q386" s="117">
        <v>2.5</v>
      </c>
      <c r="R386" s="116">
        <v>2.8</v>
      </c>
      <c r="S386" s="117">
        <v>4.8</v>
      </c>
      <c r="T386" s="116">
        <v>0.7</v>
      </c>
      <c r="U386" s="117">
        <v>0.6</v>
      </c>
      <c r="V386" s="116">
        <v>1.5</v>
      </c>
      <c r="W386" s="117">
        <v>3.1</v>
      </c>
      <c r="X386" s="103">
        <f t="shared" si="1"/>
        <v>0.3083333333</v>
      </c>
      <c r="Y386" s="103"/>
      <c r="Z386" s="103"/>
    </row>
    <row r="387">
      <c r="A387" s="117">
        <v>383.0</v>
      </c>
      <c r="B387" s="114" t="s">
        <v>566</v>
      </c>
      <c r="C387" s="115" t="s">
        <v>116</v>
      </c>
      <c r="D387" s="116">
        <v>10.0</v>
      </c>
      <c r="E387" s="117">
        <v>5.5</v>
      </c>
      <c r="F387" s="116">
        <v>11.1</v>
      </c>
      <c r="G387" s="117">
        <v>5.2</v>
      </c>
      <c r="H387" s="116">
        <v>13.1</v>
      </c>
      <c r="I387" s="117">
        <v>0.4</v>
      </c>
      <c r="J387" s="116">
        <v>0.7</v>
      </c>
      <c r="K387" s="117">
        <v>5.2</v>
      </c>
      <c r="L387" s="116">
        <v>0.125</v>
      </c>
      <c r="M387" s="117">
        <v>0.0</v>
      </c>
      <c r="N387" s="116">
        <v>1.3</v>
      </c>
      <c r="O387" s="117">
        <v>0.0</v>
      </c>
      <c r="P387" s="116">
        <v>3.9</v>
      </c>
      <c r="Q387" s="117">
        <v>4.6</v>
      </c>
      <c r="R387" s="116">
        <v>8.5</v>
      </c>
      <c r="S387" s="117">
        <v>5.2</v>
      </c>
      <c r="T387" s="116">
        <v>2.0</v>
      </c>
      <c r="U387" s="117">
        <v>2.0</v>
      </c>
      <c r="V387" s="116">
        <v>1.3</v>
      </c>
      <c r="W387" s="117">
        <v>5.9</v>
      </c>
      <c r="X387" s="103">
        <f t="shared" si="1"/>
        <v>0.3083333333</v>
      </c>
      <c r="Y387" s="103"/>
      <c r="Z387" s="103"/>
    </row>
    <row r="388">
      <c r="A388" s="117">
        <v>384.0</v>
      </c>
      <c r="B388" s="114" t="s">
        <v>255</v>
      </c>
      <c r="C388" s="115" t="s">
        <v>96</v>
      </c>
      <c r="D388" s="116">
        <v>10.0</v>
      </c>
      <c r="E388" s="117">
        <v>7.2</v>
      </c>
      <c r="F388" s="116">
        <v>11.1</v>
      </c>
      <c r="G388" s="117">
        <v>3.5</v>
      </c>
      <c r="H388" s="116">
        <v>7.6</v>
      </c>
      <c r="I388" s="117">
        <v>0.467</v>
      </c>
      <c r="J388" s="116">
        <v>1.5</v>
      </c>
      <c r="K388" s="117">
        <v>5.0</v>
      </c>
      <c r="L388" s="116">
        <v>0.3</v>
      </c>
      <c r="M388" s="117">
        <v>2.5</v>
      </c>
      <c r="N388" s="116">
        <v>3.5</v>
      </c>
      <c r="O388" s="117">
        <v>0.714</v>
      </c>
      <c r="P388" s="116">
        <v>0.5</v>
      </c>
      <c r="Q388" s="117">
        <v>3.0</v>
      </c>
      <c r="R388" s="116">
        <v>3.5</v>
      </c>
      <c r="S388" s="117">
        <v>2.5</v>
      </c>
      <c r="T388" s="116">
        <v>2.0</v>
      </c>
      <c r="U388" s="117">
        <v>0.5</v>
      </c>
      <c r="V388" s="116">
        <v>2.0</v>
      </c>
      <c r="W388" s="117">
        <v>3.5</v>
      </c>
      <c r="X388" s="103">
        <f t="shared" si="1"/>
        <v>0.3083333333</v>
      </c>
      <c r="Y388" s="103"/>
      <c r="Z388" s="103"/>
    </row>
    <row r="389">
      <c r="A389" s="117">
        <v>385.0</v>
      </c>
      <c r="B389" s="114" t="s">
        <v>162</v>
      </c>
      <c r="C389" s="115" t="s">
        <v>99</v>
      </c>
      <c r="D389" s="116">
        <v>10.0</v>
      </c>
      <c r="E389" s="117">
        <v>24.4</v>
      </c>
      <c r="F389" s="116">
        <v>11.0</v>
      </c>
      <c r="G389" s="117">
        <v>4.3</v>
      </c>
      <c r="H389" s="116">
        <v>10.2</v>
      </c>
      <c r="I389" s="117">
        <v>0.42</v>
      </c>
      <c r="J389" s="116">
        <v>1.3</v>
      </c>
      <c r="K389" s="117">
        <v>3.5</v>
      </c>
      <c r="L389" s="116">
        <v>0.375</v>
      </c>
      <c r="M389" s="117">
        <v>1.2</v>
      </c>
      <c r="N389" s="116">
        <v>1.8</v>
      </c>
      <c r="O389" s="117">
        <v>0.667</v>
      </c>
      <c r="P389" s="116">
        <v>2.4</v>
      </c>
      <c r="Q389" s="117">
        <v>4.6</v>
      </c>
      <c r="R389" s="116">
        <v>6.9</v>
      </c>
      <c r="S389" s="117">
        <v>3.4</v>
      </c>
      <c r="T389" s="116">
        <v>0.7</v>
      </c>
      <c r="U389" s="117">
        <v>0.4</v>
      </c>
      <c r="V389" s="116">
        <v>1.0</v>
      </c>
      <c r="W389" s="117">
        <v>2.5</v>
      </c>
      <c r="X389" s="103">
        <f t="shared" si="1"/>
        <v>0.3055555556</v>
      </c>
      <c r="Y389" s="103"/>
      <c r="Z389" s="103"/>
    </row>
    <row r="390">
      <c r="A390" s="117">
        <v>386.0</v>
      </c>
      <c r="B390" s="114" t="s">
        <v>354</v>
      </c>
      <c r="C390" s="115" t="s">
        <v>112</v>
      </c>
      <c r="D390" s="116">
        <v>10.0</v>
      </c>
      <c r="E390" s="117">
        <v>23.5</v>
      </c>
      <c r="F390" s="116">
        <v>11.0</v>
      </c>
      <c r="G390" s="117">
        <v>4.7</v>
      </c>
      <c r="H390" s="116">
        <v>6.4</v>
      </c>
      <c r="I390" s="117">
        <v>0.738</v>
      </c>
      <c r="J390" s="116">
        <v>0.0</v>
      </c>
      <c r="K390" s="117">
        <v>0.0</v>
      </c>
      <c r="L390" s="116">
        <v>0.0</v>
      </c>
      <c r="M390" s="117">
        <v>1.5</v>
      </c>
      <c r="N390" s="116">
        <v>1.8</v>
      </c>
      <c r="O390" s="117">
        <v>0.833</v>
      </c>
      <c r="P390" s="116">
        <v>3.4</v>
      </c>
      <c r="Q390" s="117">
        <v>8.0</v>
      </c>
      <c r="R390" s="116">
        <v>11.3</v>
      </c>
      <c r="S390" s="117">
        <v>1.8</v>
      </c>
      <c r="T390" s="116">
        <v>0.5</v>
      </c>
      <c r="U390" s="117">
        <v>1.8</v>
      </c>
      <c r="V390" s="116">
        <v>1.7</v>
      </c>
      <c r="W390" s="117">
        <v>3.1</v>
      </c>
      <c r="X390" s="103">
        <f t="shared" si="1"/>
        <v>0.3055555556</v>
      </c>
      <c r="Y390" s="103"/>
      <c r="Z390" s="103"/>
    </row>
    <row r="391">
      <c r="A391" s="117">
        <v>387.0</v>
      </c>
      <c r="B391" s="114" t="s">
        <v>501</v>
      </c>
      <c r="C391" s="115" t="s">
        <v>102</v>
      </c>
      <c r="D391" s="116">
        <v>10.0</v>
      </c>
      <c r="E391" s="117">
        <v>14.4</v>
      </c>
      <c r="F391" s="116">
        <v>11.0</v>
      </c>
      <c r="G391" s="117">
        <v>4.5</v>
      </c>
      <c r="H391" s="116">
        <v>9.0</v>
      </c>
      <c r="I391" s="117">
        <v>0.5</v>
      </c>
      <c r="J391" s="116">
        <v>1.2</v>
      </c>
      <c r="K391" s="117">
        <v>3.7</v>
      </c>
      <c r="L391" s="116">
        <v>0.333</v>
      </c>
      <c r="M391" s="117">
        <v>0.7</v>
      </c>
      <c r="N391" s="116">
        <v>1.5</v>
      </c>
      <c r="O391" s="117">
        <v>0.5</v>
      </c>
      <c r="P391" s="116">
        <v>0.2</v>
      </c>
      <c r="Q391" s="117">
        <v>4.0</v>
      </c>
      <c r="R391" s="116">
        <v>4.2</v>
      </c>
      <c r="S391" s="117">
        <v>2.7</v>
      </c>
      <c r="T391" s="116">
        <v>0.7</v>
      </c>
      <c r="U391" s="117">
        <v>1.7</v>
      </c>
      <c r="V391" s="116">
        <v>1.2</v>
      </c>
      <c r="W391" s="117">
        <v>4.7</v>
      </c>
      <c r="X391" s="103">
        <f t="shared" si="1"/>
        <v>0.3055555556</v>
      </c>
      <c r="Y391" s="103"/>
      <c r="Z391" s="103"/>
    </row>
    <row r="392">
      <c r="A392" s="117">
        <v>388.0</v>
      </c>
      <c r="B392" s="114" t="s">
        <v>384</v>
      </c>
      <c r="C392" s="115" t="s">
        <v>90</v>
      </c>
      <c r="D392" s="116">
        <v>10.0</v>
      </c>
      <c r="E392" s="117">
        <v>7.5</v>
      </c>
      <c r="F392" s="116">
        <v>11.0</v>
      </c>
      <c r="G392" s="117">
        <v>4.3</v>
      </c>
      <c r="H392" s="116">
        <v>11.0</v>
      </c>
      <c r="I392" s="117">
        <v>0.391</v>
      </c>
      <c r="J392" s="116">
        <v>1.4</v>
      </c>
      <c r="K392" s="117">
        <v>5.3</v>
      </c>
      <c r="L392" s="116">
        <v>0.273</v>
      </c>
      <c r="M392" s="117">
        <v>1.0</v>
      </c>
      <c r="N392" s="116">
        <v>1.0</v>
      </c>
      <c r="O392" s="117">
        <v>1.0</v>
      </c>
      <c r="P392" s="116">
        <v>1.0</v>
      </c>
      <c r="Q392" s="117">
        <v>5.3</v>
      </c>
      <c r="R392" s="116">
        <v>6.2</v>
      </c>
      <c r="S392" s="117">
        <v>2.9</v>
      </c>
      <c r="T392" s="116">
        <v>1.4</v>
      </c>
      <c r="U392" s="117">
        <v>0.5</v>
      </c>
      <c r="V392" s="116">
        <v>0.5</v>
      </c>
      <c r="W392" s="117">
        <v>1.0</v>
      </c>
      <c r="X392" s="103">
        <f t="shared" si="1"/>
        <v>0.3055555556</v>
      </c>
      <c r="Y392" s="103"/>
      <c r="Z392" s="103"/>
    </row>
    <row r="393">
      <c r="A393" s="117">
        <v>389.0</v>
      </c>
      <c r="B393" s="114" t="s">
        <v>1845</v>
      </c>
      <c r="C393" s="115" t="s">
        <v>102</v>
      </c>
      <c r="D393" s="116">
        <v>10.0</v>
      </c>
      <c r="E393" s="117">
        <v>27.5</v>
      </c>
      <c r="F393" s="116">
        <v>11.0</v>
      </c>
      <c r="G393" s="117">
        <v>3.8</v>
      </c>
      <c r="H393" s="116">
        <v>6.9</v>
      </c>
      <c r="I393" s="117">
        <v>0.547</v>
      </c>
      <c r="J393" s="116">
        <v>1.2</v>
      </c>
      <c r="K393" s="117">
        <v>3.0</v>
      </c>
      <c r="L393" s="116">
        <v>0.391</v>
      </c>
      <c r="M393" s="117">
        <v>2.2</v>
      </c>
      <c r="N393" s="116">
        <v>3.3</v>
      </c>
      <c r="O393" s="117">
        <v>0.68</v>
      </c>
      <c r="P393" s="116">
        <v>1.3</v>
      </c>
      <c r="Q393" s="117">
        <v>4.4</v>
      </c>
      <c r="R393" s="116">
        <v>5.8</v>
      </c>
      <c r="S393" s="117">
        <v>1.3</v>
      </c>
      <c r="T393" s="116">
        <v>0.7</v>
      </c>
      <c r="U393" s="117">
        <v>0.5</v>
      </c>
      <c r="V393" s="116">
        <v>1.0</v>
      </c>
      <c r="W393" s="117">
        <v>2.2</v>
      </c>
      <c r="X393" s="103">
        <f t="shared" si="1"/>
        <v>0.3055555556</v>
      </c>
      <c r="Y393" s="103"/>
      <c r="Z393" s="103"/>
    </row>
    <row r="394">
      <c r="A394" s="117">
        <v>390.0</v>
      </c>
      <c r="B394" s="114" t="s">
        <v>346</v>
      </c>
      <c r="C394" s="115" t="s">
        <v>106</v>
      </c>
      <c r="D394" s="116">
        <v>10.0</v>
      </c>
      <c r="E394" s="117">
        <v>35.9</v>
      </c>
      <c r="F394" s="116">
        <v>10.9</v>
      </c>
      <c r="G394" s="117">
        <v>3.5</v>
      </c>
      <c r="H394" s="116">
        <v>7.8</v>
      </c>
      <c r="I394" s="117">
        <v>0.449</v>
      </c>
      <c r="J394" s="116">
        <v>1.2</v>
      </c>
      <c r="K394" s="117">
        <v>3.6</v>
      </c>
      <c r="L394" s="116">
        <v>0.333</v>
      </c>
      <c r="M394" s="117">
        <v>2.7</v>
      </c>
      <c r="N394" s="116">
        <v>2.9</v>
      </c>
      <c r="O394" s="117">
        <v>0.931</v>
      </c>
      <c r="P394" s="116">
        <v>0.5</v>
      </c>
      <c r="Q394" s="117">
        <v>2.6</v>
      </c>
      <c r="R394" s="116">
        <v>3.1</v>
      </c>
      <c r="S394" s="117">
        <v>3.0</v>
      </c>
      <c r="T394" s="116">
        <v>2.1</v>
      </c>
      <c r="U394" s="117">
        <v>0.6</v>
      </c>
      <c r="V394" s="116">
        <v>1.1</v>
      </c>
      <c r="W394" s="117">
        <v>3.0</v>
      </c>
      <c r="X394" s="103">
        <f t="shared" si="1"/>
        <v>0.3027777778</v>
      </c>
      <c r="Y394" s="103"/>
      <c r="Z394" s="103"/>
    </row>
    <row r="395">
      <c r="A395" s="117">
        <v>391.0</v>
      </c>
      <c r="B395" s="114" t="s">
        <v>201</v>
      </c>
      <c r="C395" s="115" t="s">
        <v>76</v>
      </c>
      <c r="D395" s="116">
        <v>10.0</v>
      </c>
      <c r="E395" s="117">
        <v>16.8</v>
      </c>
      <c r="F395" s="116">
        <v>10.9</v>
      </c>
      <c r="G395" s="117">
        <v>4.1</v>
      </c>
      <c r="H395" s="116">
        <v>9.2</v>
      </c>
      <c r="I395" s="117">
        <v>0.442</v>
      </c>
      <c r="J395" s="116">
        <v>2.4</v>
      </c>
      <c r="K395" s="117">
        <v>5.8</v>
      </c>
      <c r="L395" s="116">
        <v>0.407</v>
      </c>
      <c r="M395" s="117">
        <v>0.4</v>
      </c>
      <c r="N395" s="116">
        <v>0.4</v>
      </c>
      <c r="O395" s="117">
        <v>1.0</v>
      </c>
      <c r="P395" s="116">
        <v>1.1</v>
      </c>
      <c r="Q395" s="117">
        <v>3.2</v>
      </c>
      <c r="R395" s="116">
        <v>4.3</v>
      </c>
      <c r="S395" s="117">
        <v>2.1</v>
      </c>
      <c r="T395" s="116">
        <v>1.3</v>
      </c>
      <c r="U395" s="117">
        <v>0.6</v>
      </c>
      <c r="V395" s="116">
        <v>1.1</v>
      </c>
      <c r="W395" s="117">
        <v>3.2</v>
      </c>
      <c r="X395" s="103">
        <f t="shared" si="1"/>
        <v>0.3027777778</v>
      </c>
      <c r="Y395" s="103"/>
      <c r="Z395" s="103"/>
    </row>
    <row r="396">
      <c r="A396" s="117">
        <v>392.0</v>
      </c>
      <c r="B396" s="114" t="s">
        <v>272</v>
      </c>
      <c r="C396" s="115" t="s">
        <v>99</v>
      </c>
      <c r="D396" s="116">
        <v>10.0</v>
      </c>
      <c r="E396" s="117">
        <v>18.2</v>
      </c>
      <c r="F396" s="116">
        <v>10.9</v>
      </c>
      <c r="G396" s="117">
        <v>4.4</v>
      </c>
      <c r="H396" s="116">
        <v>9.7</v>
      </c>
      <c r="I396" s="117">
        <v>0.449</v>
      </c>
      <c r="J396" s="116">
        <v>0.2</v>
      </c>
      <c r="K396" s="117">
        <v>2.4</v>
      </c>
      <c r="L396" s="116">
        <v>0.083</v>
      </c>
      <c r="M396" s="117">
        <v>2.0</v>
      </c>
      <c r="N396" s="116">
        <v>2.8</v>
      </c>
      <c r="O396" s="117">
        <v>0.714</v>
      </c>
      <c r="P396" s="116">
        <v>2.2</v>
      </c>
      <c r="Q396" s="117">
        <v>6.1</v>
      </c>
      <c r="R396" s="116">
        <v>8.3</v>
      </c>
      <c r="S396" s="117">
        <v>2.0</v>
      </c>
      <c r="T396" s="116">
        <v>0.6</v>
      </c>
      <c r="U396" s="117">
        <v>3.0</v>
      </c>
      <c r="V396" s="116">
        <v>1.4</v>
      </c>
      <c r="W396" s="117">
        <v>4.6</v>
      </c>
      <c r="X396" s="103">
        <f t="shared" si="1"/>
        <v>0.3027777778</v>
      </c>
      <c r="Y396" s="103"/>
      <c r="Z396" s="103"/>
    </row>
    <row r="397">
      <c r="A397" s="117">
        <v>393.0</v>
      </c>
      <c r="B397" s="114" t="s">
        <v>565</v>
      </c>
      <c r="C397" s="115" t="s">
        <v>116</v>
      </c>
      <c r="D397" s="116">
        <v>10.0</v>
      </c>
      <c r="E397" s="117">
        <v>26.5</v>
      </c>
      <c r="F397" s="116">
        <v>10.9</v>
      </c>
      <c r="G397" s="117">
        <v>3.5</v>
      </c>
      <c r="H397" s="116">
        <v>7.9</v>
      </c>
      <c r="I397" s="117">
        <v>0.448</v>
      </c>
      <c r="J397" s="116">
        <v>2.3</v>
      </c>
      <c r="K397" s="117">
        <v>5.3</v>
      </c>
      <c r="L397" s="116">
        <v>0.436</v>
      </c>
      <c r="M397" s="117">
        <v>1.5</v>
      </c>
      <c r="N397" s="116">
        <v>1.8</v>
      </c>
      <c r="O397" s="117">
        <v>0.846</v>
      </c>
      <c r="P397" s="116">
        <v>1.4</v>
      </c>
      <c r="Q397" s="117">
        <v>4.4</v>
      </c>
      <c r="R397" s="116">
        <v>5.7</v>
      </c>
      <c r="S397" s="117">
        <v>2.9</v>
      </c>
      <c r="T397" s="116">
        <v>1.4</v>
      </c>
      <c r="U397" s="117">
        <v>0.4</v>
      </c>
      <c r="V397" s="116">
        <v>1.1</v>
      </c>
      <c r="W397" s="117">
        <v>4.4</v>
      </c>
      <c r="X397" s="103">
        <f t="shared" si="1"/>
        <v>0.3027777778</v>
      </c>
      <c r="Y397" s="103"/>
      <c r="Z397" s="103"/>
    </row>
    <row r="398">
      <c r="A398" s="117">
        <v>394.0</v>
      </c>
      <c r="B398" s="114" t="s">
        <v>187</v>
      </c>
      <c r="C398" s="115" t="s">
        <v>110</v>
      </c>
      <c r="D398" s="116">
        <v>10.0</v>
      </c>
      <c r="E398" s="117">
        <v>29.2</v>
      </c>
      <c r="F398" s="116">
        <v>10.9</v>
      </c>
      <c r="G398" s="117">
        <v>4.3</v>
      </c>
      <c r="H398" s="116">
        <v>8.3</v>
      </c>
      <c r="I398" s="117">
        <v>0.522</v>
      </c>
      <c r="J398" s="116">
        <v>1.2</v>
      </c>
      <c r="K398" s="117">
        <v>3.2</v>
      </c>
      <c r="L398" s="116">
        <v>0.385</v>
      </c>
      <c r="M398" s="117">
        <v>1.0</v>
      </c>
      <c r="N398" s="116">
        <v>1.1</v>
      </c>
      <c r="O398" s="117">
        <v>0.889</v>
      </c>
      <c r="P398" s="116">
        <v>2.3</v>
      </c>
      <c r="Q398" s="117">
        <v>2.8</v>
      </c>
      <c r="R398" s="116">
        <v>5.2</v>
      </c>
      <c r="S398" s="117">
        <v>2.7</v>
      </c>
      <c r="T398" s="116">
        <v>1.0</v>
      </c>
      <c r="U398" s="117">
        <v>0.9</v>
      </c>
      <c r="V398" s="116">
        <v>1.6</v>
      </c>
      <c r="W398" s="117">
        <v>3.2</v>
      </c>
      <c r="X398" s="103">
        <f t="shared" si="1"/>
        <v>0.3027777778</v>
      </c>
      <c r="Y398" s="103"/>
      <c r="Z398" s="103"/>
    </row>
    <row r="399">
      <c r="A399" s="117">
        <v>395.0</v>
      </c>
      <c r="B399" s="114" t="s">
        <v>192</v>
      </c>
      <c r="C399" s="115" t="s">
        <v>97</v>
      </c>
      <c r="D399" s="116">
        <v>10.0</v>
      </c>
      <c r="E399" s="117">
        <v>15.9</v>
      </c>
      <c r="F399" s="116">
        <v>10.8</v>
      </c>
      <c r="G399" s="117">
        <v>3.6</v>
      </c>
      <c r="H399" s="116">
        <v>9.3</v>
      </c>
      <c r="I399" s="117">
        <v>0.39</v>
      </c>
      <c r="J399" s="116">
        <v>1.8</v>
      </c>
      <c r="K399" s="117">
        <v>3.6</v>
      </c>
      <c r="L399" s="116">
        <v>0.5</v>
      </c>
      <c r="M399" s="117">
        <v>1.8</v>
      </c>
      <c r="N399" s="116">
        <v>2.5</v>
      </c>
      <c r="O399" s="117">
        <v>0.727</v>
      </c>
      <c r="P399" s="116">
        <v>0.7</v>
      </c>
      <c r="Q399" s="117">
        <v>3.4</v>
      </c>
      <c r="R399" s="116">
        <v>4.1</v>
      </c>
      <c r="S399" s="117">
        <v>3.2</v>
      </c>
      <c r="T399" s="116">
        <v>0.9</v>
      </c>
      <c r="U399" s="117">
        <v>0.2</v>
      </c>
      <c r="V399" s="116">
        <v>0.7</v>
      </c>
      <c r="W399" s="117">
        <v>1.4</v>
      </c>
      <c r="X399" s="103">
        <f t="shared" si="1"/>
        <v>0.3</v>
      </c>
      <c r="Y399" s="103"/>
      <c r="Z399" s="103"/>
    </row>
    <row r="400">
      <c r="A400" s="117">
        <v>396.0</v>
      </c>
      <c r="B400" s="114" t="s">
        <v>298</v>
      </c>
      <c r="C400" s="115" t="s">
        <v>107</v>
      </c>
      <c r="D400" s="116">
        <v>10.0</v>
      </c>
      <c r="E400" s="117">
        <v>27.1</v>
      </c>
      <c r="F400" s="116">
        <v>10.7</v>
      </c>
      <c r="G400" s="117">
        <v>4.5</v>
      </c>
      <c r="H400" s="116">
        <v>8.6</v>
      </c>
      <c r="I400" s="117">
        <v>0.523</v>
      </c>
      <c r="J400" s="116">
        <v>0.7</v>
      </c>
      <c r="K400" s="117">
        <v>2.4</v>
      </c>
      <c r="L400" s="116">
        <v>0.278</v>
      </c>
      <c r="M400" s="117">
        <v>1.1</v>
      </c>
      <c r="N400" s="116">
        <v>1.5</v>
      </c>
      <c r="O400" s="117">
        <v>0.727</v>
      </c>
      <c r="P400" s="116">
        <v>1.9</v>
      </c>
      <c r="Q400" s="117">
        <v>7.2</v>
      </c>
      <c r="R400" s="116">
        <v>9.0</v>
      </c>
      <c r="S400" s="117">
        <v>6.6</v>
      </c>
      <c r="T400" s="116">
        <v>2.5</v>
      </c>
      <c r="U400" s="117">
        <v>0.9</v>
      </c>
      <c r="V400" s="116">
        <v>2.9</v>
      </c>
      <c r="W400" s="117">
        <v>3.8</v>
      </c>
      <c r="X400" s="103">
        <f t="shared" si="1"/>
        <v>0.2972222222</v>
      </c>
      <c r="Y400" s="103"/>
      <c r="Z400" s="103"/>
    </row>
    <row r="401">
      <c r="A401" s="117">
        <v>397.0</v>
      </c>
      <c r="B401" s="114" t="s">
        <v>522</v>
      </c>
      <c r="C401" s="115" t="s">
        <v>74</v>
      </c>
      <c r="D401" s="116">
        <v>10.0</v>
      </c>
      <c r="E401" s="117">
        <v>16.8</v>
      </c>
      <c r="F401" s="116">
        <v>10.7</v>
      </c>
      <c r="G401" s="117">
        <v>4.9</v>
      </c>
      <c r="H401" s="116">
        <v>9.7</v>
      </c>
      <c r="I401" s="117">
        <v>0.511</v>
      </c>
      <c r="J401" s="116">
        <v>0.2</v>
      </c>
      <c r="K401" s="117">
        <v>1.1</v>
      </c>
      <c r="L401" s="116">
        <v>0.2</v>
      </c>
      <c r="M401" s="117">
        <v>0.6</v>
      </c>
      <c r="N401" s="116">
        <v>1.5</v>
      </c>
      <c r="O401" s="117">
        <v>0.429</v>
      </c>
      <c r="P401" s="116">
        <v>3.4</v>
      </c>
      <c r="Q401" s="117">
        <v>4.9</v>
      </c>
      <c r="R401" s="116">
        <v>8.4</v>
      </c>
      <c r="S401" s="117">
        <v>3.0</v>
      </c>
      <c r="T401" s="116">
        <v>0.4</v>
      </c>
      <c r="U401" s="117">
        <v>1.1</v>
      </c>
      <c r="V401" s="116">
        <v>1.5</v>
      </c>
      <c r="W401" s="117">
        <v>3.9</v>
      </c>
      <c r="X401" s="103">
        <f t="shared" si="1"/>
        <v>0.2972222222</v>
      </c>
      <c r="Y401" s="103"/>
      <c r="Z401" s="103"/>
    </row>
    <row r="402">
      <c r="A402" s="117">
        <v>398.0</v>
      </c>
      <c r="B402" s="114" t="s">
        <v>532</v>
      </c>
      <c r="C402" s="115" t="s">
        <v>77</v>
      </c>
      <c r="D402" s="116">
        <v>10.0</v>
      </c>
      <c r="E402" s="117">
        <v>18.5</v>
      </c>
      <c r="F402" s="116">
        <v>10.7</v>
      </c>
      <c r="G402" s="117">
        <v>3.9</v>
      </c>
      <c r="H402" s="116">
        <v>10.7</v>
      </c>
      <c r="I402" s="117">
        <v>0.364</v>
      </c>
      <c r="J402" s="116">
        <v>1.6</v>
      </c>
      <c r="K402" s="117">
        <v>6.8</v>
      </c>
      <c r="L402" s="116">
        <v>0.229</v>
      </c>
      <c r="M402" s="117">
        <v>1.4</v>
      </c>
      <c r="N402" s="116">
        <v>1.4</v>
      </c>
      <c r="O402" s="117">
        <v>1.0</v>
      </c>
      <c r="P402" s="116">
        <v>0.8</v>
      </c>
      <c r="Q402" s="117">
        <v>2.0</v>
      </c>
      <c r="R402" s="116">
        <v>2.7</v>
      </c>
      <c r="S402" s="117">
        <v>1.6</v>
      </c>
      <c r="T402" s="116">
        <v>0.8</v>
      </c>
      <c r="U402" s="117">
        <v>0.4</v>
      </c>
      <c r="V402" s="116">
        <v>1.8</v>
      </c>
      <c r="W402" s="117">
        <v>2.3</v>
      </c>
      <c r="X402" s="103">
        <f t="shared" si="1"/>
        <v>0.2972222222</v>
      </c>
      <c r="Y402" s="103"/>
      <c r="Z402" s="103"/>
    </row>
    <row r="403">
      <c r="A403" s="117">
        <v>399.0</v>
      </c>
      <c r="B403" s="114" t="s">
        <v>544</v>
      </c>
      <c r="C403" s="115" t="s">
        <v>71</v>
      </c>
      <c r="D403" s="116">
        <v>9.0</v>
      </c>
      <c r="E403" s="117">
        <v>14.5</v>
      </c>
      <c r="F403" s="116">
        <v>10.7</v>
      </c>
      <c r="G403" s="117">
        <v>4.1</v>
      </c>
      <c r="H403" s="116">
        <v>9.1</v>
      </c>
      <c r="I403" s="117">
        <v>0.455</v>
      </c>
      <c r="J403" s="116">
        <v>1.9</v>
      </c>
      <c r="K403" s="117">
        <v>4.7</v>
      </c>
      <c r="L403" s="116">
        <v>0.412</v>
      </c>
      <c r="M403" s="117">
        <v>0.6</v>
      </c>
      <c r="N403" s="116">
        <v>0.6</v>
      </c>
      <c r="O403" s="117">
        <v>1.0</v>
      </c>
      <c r="P403" s="116">
        <v>1.7</v>
      </c>
      <c r="Q403" s="117">
        <v>2.2</v>
      </c>
      <c r="R403" s="116">
        <v>3.9</v>
      </c>
      <c r="S403" s="117">
        <v>3.9</v>
      </c>
      <c r="T403" s="116">
        <v>2.5</v>
      </c>
      <c r="U403" s="117">
        <v>0.8</v>
      </c>
      <c r="V403" s="116">
        <v>1.4</v>
      </c>
      <c r="W403" s="117">
        <v>3.3</v>
      </c>
      <c r="X403" s="103">
        <f t="shared" si="1"/>
        <v>0.2972222222</v>
      </c>
      <c r="Y403" s="103"/>
      <c r="Z403" s="103"/>
    </row>
    <row r="404">
      <c r="A404" s="117">
        <v>400.0</v>
      </c>
      <c r="B404" s="114" t="s">
        <v>362</v>
      </c>
      <c r="C404" s="115" t="s">
        <v>74</v>
      </c>
      <c r="D404" s="116">
        <v>10.0</v>
      </c>
      <c r="E404" s="117">
        <v>14.4</v>
      </c>
      <c r="F404" s="116">
        <v>10.7</v>
      </c>
      <c r="G404" s="117">
        <v>3.5</v>
      </c>
      <c r="H404" s="116">
        <v>8.5</v>
      </c>
      <c r="I404" s="117">
        <v>0.412</v>
      </c>
      <c r="J404" s="116">
        <v>2.0</v>
      </c>
      <c r="K404" s="117">
        <v>4.7</v>
      </c>
      <c r="L404" s="116">
        <v>0.421</v>
      </c>
      <c r="M404" s="117">
        <v>1.7</v>
      </c>
      <c r="N404" s="116">
        <v>2.5</v>
      </c>
      <c r="O404" s="117">
        <v>0.7</v>
      </c>
      <c r="P404" s="116">
        <v>0.7</v>
      </c>
      <c r="Q404" s="117">
        <v>4.2</v>
      </c>
      <c r="R404" s="116">
        <v>5.0</v>
      </c>
      <c r="S404" s="117">
        <v>3.5</v>
      </c>
      <c r="T404" s="116">
        <v>0.7</v>
      </c>
      <c r="U404" s="117">
        <v>0.7</v>
      </c>
      <c r="V404" s="116">
        <v>0.7</v>
      </c>
      <c r="W404" s="117">
        <v>2.0</v>
      </c>
      <c r="X404" s="103">
        <f t="shared" si="1"/>
        <v>0.2972222222</v>
      </c>
      <c r="Y404" s="103"/>
      <c r="Z404" s="103"/>
    </row>
    <row r="405">
      <c r="A405" s="108" t="s">
        <v>1818</v>
      </c>
      <c r="B405" s="109" t="s">
        <v>0</v>
      </c>
      <c r="C405" s="108" t="s">
        <v>2</v>
      </c>
      <c r="D405" s="109" t="s">
        <v>1353</v>
      </c>
      <c r="E405" s="108" t="s">
        <v>94</v>
      </c>
      <c r="F405" s="110" t="s">
        <v>1354</v>
      </c>
      <c r="G405" s="108" t="s">
        <v>1355</v>
      </c>
      <c r="H405" s="109" t="s">
        <v>1356</v>
      </c>
      <c r="I405" s="108" t="s">
        <v>1813</v>
      </c>
      <c r="J405" s="111">
        <v>0.625</v>
      </c>
      <c r="K405" s="108" t="s">
        <v>1359</v>
      </c>
      <c r="L405" s="109" t="s">
        <v>1819</v>
      </c>
      <c r="M405" s="108" t="s">
        <v>1361</v>
      </c>
      <c r="N405" s="109" t="s">
        <v>1362</v>
      </c>
      <c r="O405" s="108" t="s">
        <v>1820</v>
      </c>
      <c r="P405" s="109" t="s">
        <v>1821</v>
      </c>
      <c r="Q405" s="108" t="s">
        <v>1822</v>
      </c>
      <c r="R405" s="109" t="s">
        <v>1366</v>
      </c>
      <c r="S405" s="108" t="s">
        <v>1367</v>
      </c>
      <c r="T405" s="109" t="s">
        <v>1368</v>
      </c>
      <c r="U405" s="108" t="s">
        <v>1369</v>
      </c>
      <c r="V405" s="109" t="s">
        <v>1370</v>
      </c>
      <c r="W405" s="108" t="s">
        <v>79</v>
      </c>
      <c r="X405" s="103" t="str">
        <f t="shared" si="1"/>
        <v>#VALUE!</v>
      </c>
      <c r="Y405" s="103"/>
      <c r="Z405" s="103"/>
    </row>
    <row r="406">
      <c r="A406" s="113">
        <v>401.0</v>
      </c>
      <c r="B406" s="114" t="s">
        <v>1846</v>
      </c>
      <c r="C406" s="115" t="s">
        <v>70</v>
      </c>
      <c r="D406" s="116">
        <v>4.0</v>
      </c>
      <c r="E406" s="117">
        <v>16.9</v>
      </c>
      <c r="F406" s="116">
        <v>10.7</v>
      </c>
      <c r="G406" s="117">
        <v>4.8</v>
      </c>
      <c r="H406" s="116">
        <v>11.2</v>
      </c>
      <c r="I406" s="117">
        <v>0.429</v>
      </c>
      <c r="J406" s="116">
        <v>1.1</v>
      </c>
      <c r="K406" s="117">
        <v>4.3</v>
      </c>
      <c r="L406" s="116">
        <v>0.25</v>
      </c>
      <c r="M406" s="117">
        <v>0.0</v>
      </c>
      <c r="N406" s="116">
        <v>0.0</v>
      </c>
      <c r="O406" s="117">
        <v>0.0</v>
      </c>
      <c r="P406" s="116">
        <v>0.5</v>
      </c>
      <c r="Q406" s="117">
        <v>3.2</v>
      </c>
      <c r="R406" s="116">
        <v>3.7</v>
      </c>
      <c r="S406" s="117">
        <v>6.4</v>
      </c>
      <c r="T406" s="116">
        <v>3.2</v>
      </c>
      <c r="U406" s="117">
        <v>1.1</v>
      </c>
      <c r="V406" s="116">
        <v>0.5</v>
      </c>
      <c r="W406" s="117">
        <v>2.7</v>
      </c>
      <c r="X406" s="103">
        <f t="shared" si="1"/>
        <v>0.2972222222</v>
      </c>
      <c r="Y406" s="103"/>
      <c r="Z406" s="103"/>
    </row>
    <row r="407">
      <c r="A407" s="113">
        <v>402.0</v>
      </c>
      <c r="B407" s="114" t="s">
        <v>630</v>
      </c>
      <c r="C407" s="115" t="s">
        <v>77</v>
      </c>
      <c r="D407" s="116">
        <v>10.0</v>
      </c>
      <c r="E407" s="117">
        <v>11.9</v>
      </c>
      <c r="F407" s="116">
        <v>10.6</v>
      </c>
      <c r="G407" s="117">
        <v>4.2</v>
      </c>
      <c r="H407" s="116">
        <v>10.9</v>
      </c>
      <c r="I407" s="117">
        <v>0.389</v>
      </c>
      <c r="J407" s="116">
        <v>0.0</v>
      </c>
      <c r="K407" s="117">
        <v>3.0</v>
      </c>
      <c r="L407" s="116">
        <v>0.0</v>
      </c>
      <c r="M407" s="117">
        <v>2.1</v>
      </c>
      <c r="N407" s="116">
        <v>4.2</v>
      </c>
      <c r="O407" s="117">
        <v>0.5</v>
      </c>
      <c r="P407" s="116">
        <v>2.1</v>
      </c>
      <c r="Q407" s="117">
        <v>3.9</v>
      </c>
      <c r="R407" s="116">
        <v>6.1</v>
      </c>
      <c r="S407" s="117">
        <v>2.1</v>
      </c>
      <c r="T407" s="116">
        <v>2.1</v>
      </c>
      <c r="U407" s="117">
        <v>0.9</v>
      </c>
      <c r="V407" s="116">
        <v>0.9</v>
      </c>
      <c r="W407" s="117">
        <v>5.2</v>
      </c>
      <c r="X407" s="103">
        <f t="shared" si="1"/>
        <v>0.2944444444</v>
      </c>
      <c r="Y407" s="103"/>
      <c r="Z407" s="103"/>
    </row>
    <row r="408">
      <c r="A408" s="113">
        <v>403.0</v>
      </c>
      <c r="B408" s="114" t="s">
        <v>540</v>
      </c>
      <c r="C408" s="115" t="s">
        <v>115</v>
      </c>
      <c r="D408" s="116">
        <v>10.0</v>
      </c>
      <c r="E408" s="117">
        <v>27.2</v>
      </c>
      <c r="F408" s="116">
        <v>10.6</v>
      </c>
      <c r="G408" s="117">
        <v>3.8</v>
      </c>
      <c r="H408" s="116">
        <v>9.7</v>
      </c>
      <c r="I408" s="117">
        <v>0.397</v>
      </c>
      <c r="J408" s="116">
        <v>0.1</v>
      </c>
      <c r="K408" s="117">
        <v>0.3</v>
      </c>
      <c r="L408" s="116">
        <v>0.5</v>
      </c>
      <c r="M408" s="117">
        <v>2.8</v>
      </c>
      <c r="N408" s="116">
        <v>4.2</v>
      </c>
      <c r="O408" s="117">
        <v>0.656</v>
      </c>
      <c r="P408" s="116">
        <v>4.4</v>
      </c>
      <c r="Q408" s="117">
        <v>9.7</v>
      </c>
      <c r="R408" s="116">
        <v>14.0</v>
      </c>
      <c r="S408" s="117">
        <v>5.7</v>
      </c>
      <c r="T408" s="116">
        <v>1.9</v>
      </c>
      <c r="U408" s="117">
        <v>1.2</v>
      </c>
      <c r="V408" s="116">
        <v>2.8</v>
      </c>
      <c r="W408" s="117">
        <v>4.4</v>
      </c>
      <c r="X408" s="103">
        <f t="shared" si="1"/>
        <v>0.2944444444</v>
      </c>
      <c r="Y408" s="103"/>
      <c r="Z408" s="103"/>
    </row>
    <row r="409">
      <c r="A409" s="113">
        <v>404.0</v>
      </c>
      <c r="B409" s="114" t="s">
        <v>1847</v>
      </c>
      <c r="C409" s="115" t="s">
        <v>77</v>
      </c>
      <c r="D409" s="116">
        <v>10.0</v>
      </c>
      <c r="E409" s="117">
        <v>14.6</v>
      </c>
      <c r="F409" s="116">
        <v>10.6</v>
      </c>
      <c r="G409" s="117">
        <v>3.7</v>
      </c>
      <c r="H409" s="116">
        <v>11.3</v>
      </c>
      <c r="I409" s="117">
        <v>0.326</v>
      </c>
      <c r="J409" s="116">
        <v>1.2</v>
      </c>
      <c r="K409" s="117">
        <v>7.4</v>
      </c>
      <c r="L409" s="116">
        <v>0.167</v>
      </c>
      <c r="M409" s="117">
        <v>2.0</v>
      </c>
      <c r="N409" s="116">
        <v>2.9</v>
      </c>
      <c r="O409" s="117">
        <v>0.667</v>
      </c>
      <c r="P409" s="116">
        <v>1.5</v>
      </c>
      <c r="Q409" s="117">
        <v>7.1</v>
      </c>
      <c r="R409" s="116">
        <v>8.6</v>
      </c>
      <c r="S409" s="117">
        <v>1.5</v>
      </c>
      <c r="T409" s="116">
        <v>1.7</v>
      </c>
      <c r="U409" s="117">
        <v>1.7</v>
      </c>
      <c r="V409" s="116">
        <v>1.5</v>
      </c>
      <c r="W409" s="117">
        <v>5.4</v>
      </c>
      <c r="X409" s="103">
        <f t="shared" si="1"/>
        <v>0.2944444444</v>
      </c>
      <c r="Y409" s="103"/>
      <c r="Z409" s="103"/>
    </row>
    <row r="410">
      <c r="A410" s="113">
        <v>405.0</v>
      </c>
      <c r="B410" s="114" t="s">
        <v>195</v>
      </c>
      <c r="C410" s="115" t="s">
        <v>80</v>
      </c>
      <c r="D410" s="116">
        <v>10.0</v>
      </c>
      <c r="E410" s="117">
        <v>8.9</v>
      </c>
      <c r="F410" s="116">
        <v>10.6</v>
      </c>
      <c r="G410" s="117">
        <v>3.2</v>
      </c>
      <c r="H410" s="116">
        <v>8.5</v>
      </c>
      <c r="I410" s="117">
        <v>0.381</v>
      </c>
      <c r="J410" s="116">
        <v>0.4</v>
      </c>
      <c r="K410" s="117">
        <v>3.2</v>
      </c>
      <c r="L410" s="116">
        <v>0.125</v>
      </c>
      <c r="M410" s="117">
        <v>3.7</v>
      </c>
      <c r="N410" s="116">
        <v>4.9</v>
      </c>
      <c r="O410" s="117">
        <v>0.75</v>
      </c>
      <c r="P410" s="116">
        <v>0.0</v>
      </c>
      <c r="Q410" s="117">
        <v>4.1</v>
      </c>
      <c r="R410" s="116">
        <v>4.1</v>
      </c>
      <c r="S410" s="117">
        <v>2.0</v>
      </c>
      <c r="T410" s="116">
        <v>1.2</v>
      </c>
      <c r="U410" s="117">
        <v>0.8</v>
      </c>
      <c r="V410" s="116">
        <v>0.8</v>
      </c>
      <c r="W410" s="117">
        <v>3.7</v>
      </c>
      <c r="X410" s="103">
        <f t="shared" si="1"/>
        <v>0.2944444444</v>
      </c>
      <c r="Y410" s="103"/>
      <c r="Z410" s="103"/>
    </row>
    <row r="411">
      <c r="A411" s="113">
        <v>406.0</v>
      </c>
      <c r="B411" s="114" t="s">
        <v>398</v>
      </c>
      <c r="C411" s="115" t="s">
        <v>106</v>
      </c>
      <c r="D411" s="116">
        <v>10.0</v>
      </c>
      <c r="E411" s="117">
        <v>20.9</v>
      </c>
      <c r="F411" s="116">
        <v>10.5</v>
      </c>
      <c r="G411" s="117">
        <v>4.3</v>
      </c>
      <c r="H411" s="116">
        <v>9.5</v>
      </c>
      <c r="I411" s="117">
        <v>0.455</v>
      </c>
      <c r="J411" s="116">
        <v>1.4</v>
      </c>
      <c r="K411" s="117">
        <v>3.8</v>
      </c>
      <c r="L411" s="116">
        <v>0.364</v>
      </c>
      <c r="M411" s="117">
        <v>0.5</v>
      </c>
      <c r="N411" s="116">
        <v>0.7</v>
      </c>
      <c r="O411" s="117">
        <v>0.75</v>
      </c>
      <c r="P411" s="116">
        <v>0.7</v>
      </c>
      <c r="Q411" s="117">
        <v>6.0</v>
      </c>
      <c r="R411" s="116">
        <v>6.7</v>
      </c>
      <c r="S411" s="117">
        <v>2.9</v>
      </c>
      <c r="T411" s="116">
        <v>1.6</v>
      </c>
      <c r="U411" s="117">
        <v>0.2</v>
      </c>
      <c r="V411" s="116">
        <v>1.2</v>
      </c>
      <c r="W411" s="117">
        <v>2.6</v>
      </c>
      <c r="X411" s="103">
        <f t="shared" si="1"/>
        <v>0.2916666667</v>
      </c>
      <c r="Y411" s="103"/>
      <c r="Z411" s="103"/>
    </row>
    <row r="412">
      <c r="A412" s="113">
        <v>407.0</v>
      </c>
      <c r="B412" s="114" t="s">
        <v>626</v>
      </c>
      <c r="C412" s="115" t="s">
        <v>93</v>
      </c>
      <c r="D412" s="116">
        <v>10.0</v>
      </c>
      <c r="E412" s="117">
        <v>6.5</v>
      </c>
      <c r="F412" s="116">
        <v>10.5</v>
      </c>
      <c r="G412" s="117">
        <v>3.9</v>
      </c>
      <c r="H412" s="116">
        <v>8.8</v>
      </c>
      <c r="I412" s="117">
        <v>0.438</v>
      </c>
      <c r="J412" s="116">
        <v>2.8</v>
      </c>
      <c r="K412" s="117">
        <v>7.7</v>
      </c>
      <c r="L412" s="116">
        <v>0.357</v>
      </c>
      <c r="M412" s="117">
        <v>0.0</v>
      </c>
      <c r="N412" s="116">
        <v>0.0</v>
      </c>
      <c r="O412" s="117">
        <v>0.0</v>
      </c>
      <c r="P412" s="116">
        <v>0.6</v>
      </c>
      <c r="Q412" s="117">
        <v>5.0</v>
      </c>
      <c r="R412" s="116">
        <v>5.5</v>
      </c>
      <c r="S412" s="117">
        <v>3.3</v>
      </c>
      <c r="T412" s="116">
        <v>1.1</v>
      </c>
      <c r="U412" s="117">
        <v>0.0</v>
      </c>
      <c r="V412" s="116">
        <v>0.6</v>
      </c>
      <c r="W412" s="117">
        <v>1.7</v>
      </c>
      <c r="X412" s="103">
        <f t="shared" si="1"/>
        <v>0.2916666667</v>
      </c>
      <c r="Y412" s="103"/>
      <c r="Z412" s="103"/>
    </row>
    <row r="413">
      <c r="A413" s="113">
        <v>408.0</v>
      </c>
      <c r="B413" s="114" t="s">
        <v>411</v>
      </c>
      <c r="C413" s="115" t="s">
        <v>70</v>
      </c>
      <c r="D413" s="116">
        <v>10.0</v>
      </c>
      <c r="E413" s="117">
        <v>14.1</v>
      </c>
      <c r="F413" s="116">
        <v>10.5</v>
      </c>
      <c r="G413" s="117">
        <v>4.6</v>
      </c>
      <c r="H413" s="116">
        <v>13.5</v>
      </c>
      <c r="I413" s="117">
        <v>0.34</v>
      </c>
      <c r="J413" s="116">
        <v>0.0</v>
      </c>
      <c r="K413" s="117">
        <v>2.6</v>
      </c>
      <c r="L413" s="116">
        <v>0.0</v>
      </c>
      <c r="M413" s="117">
        <v>1.3</v>
      </c>
      <c r="N413" s="116">
        <v>1.5</v>
      </c>
      <c r="O413" s="117">
        <v>0.833</v>
      </c>
      <c r="P413" s="116">
        <v>1.0</v>
      </c>
      <c r="Q413" s="117">
        <v>3.8</v>
      </c>
      <c r="R413" s="116">
        <v>4.9</v>
      </c>
      <c r="S413" s="117">
        <v>3.6</v>
      </c>
      <c r="T413" s="116">
        <v>0.3</v>
      </c>
      <c r="U413" s="117">
        <v>0.5</v>
      </c>
      <c r="V413" s="116">
        <v>2.0</v>
      </c>
      <c r="W413" s="117">
        <v>2.8</v>
      </c>
      <c r="X413" s="103">
        <f t="shared" si="1"/>
        <v>0.2916666667</v>
      </c>
      <c r="Y413" s="103"/>
      <c r="Z413" s="103"/>
    </row>
    <row r="414">
      <c r="A414" s="113">
        <v>409.0</v>
      </c>
      <c r="B414" s="114" t="s">
        <v>226</v>
      </c>
      <c r="C414" s="115" t="s">
        <v>97</v>
      </c>
      <c r="D414" s="116">
        <v>10.0</v>
      </c>
      <c r="E414" s="117">
        <v>9.6</v>
      </c>
      <c r="F414" s="116">
        <v>10.5</v>
      </c>
      <c r="G414" s="117">
        <v>3.7</v>
      </c>
      <c r="H414" s="116">
        <v>10.1</v>
      </c>
      <c r="I414" s="117">
        <v>0.37</v>
      </c>
      <c r="J414" s="116">
        <v>1.5</v>
      </c>
      <c r="K414" s="117">
        <v>6.0</v>
      </c>
      <c r="L414" s="116">
        <v>0.25</v>
      </c>
      <c r="M414" s="117">
        <v>1.5</v>
      </c>
      <c r="N414" s="116">
        <v>1.5</v>
      </c>
      <c r="O414" s="117">
        <v>1.0</v>
      </c>
      <c r="P414" s="116">
        <v>0.4</v>
      </c>
      <c r="Q414" s="117">
        <v>3.4</v>
      </c>
      <c r="R414" s="116">
        <v>3.7</v>
      </c>
      <c r="S414" s="117">
        <v>5.2</v>
      </c>
      <c r="T414" s="116">
        <v>1.1</v>
      </c>
      <c r="U414" s="117">
        <v>1.1</v>
      </c>
      <c r="V414" s="116">
        <v>3.0</v>
      </c>
      <c r="W414" s="117">
        <v>1.5</v>
      </c>
      <c r="X414" s="103">
        <f t="shared" si="1"/>
        <v>0.2916666667</v>
      </c>
      <c r="Y414" s="103"/>
      <c r="Z414" s="103"/>
    </row>
    <row r="415">
      <c r="A415" s="113">
        <v>410.0</v>
      </c>
      <c r="B415" s="114" t="s">
        <v>348</v>
      </c>
      <c r="C415" s="115" t="s">
        <v>77</v>
      </c>
      <c r="D415" s="116">
        <v>10.0</v>
      </c>
      <c r="E415" s="117">
        <v>31.4</v>
      </c>
      <c r="F415" s="116">
        <v>10.4</v>
      </c>
      <c r="G415" s="117">
        <v>4.1</v>
      </c>
      <c r="H415" s="116">
        <v>9.6</v>
      </c>
      <c r="I415" s="117">
        <v>0.429</v>
      </c>
      <c r="J415" s="116">
        <v>1.7</v>
      </c>
      <c r="K415" s="117">
        <v>4.9</v>
      </c>
      <c r="L415" s="116">
        <v>0.349</v>
      </c>
      <c r="M415" s="117">
        <v>0.5</v>
      </c>
      <c r="N415" s="116">
        <v>0.5</v>
      </c>
      <c r="O415" s="117">
        <v>1.0</v>
      </c>
      <c r="P415" s="116">
        <v>0.3</v>
      </c>
      <c r="Q415" s="117">
        <v>2.5</v>
      </c>
      <c r="R415" s="116">
        <v>2.9</v>
      </c>
      <c r="S415" s="117">
        <v>11.1</v>
      </c>
      <c r="T415" s="116">
        <v>1.0</v>
      </c>
      <c r="U415" s="117">
        <v>0.2</v>
      </c>
      <c r="V415" s="116">
        <v>1.5</v>
      </c>
      <c r="W415" s="117">
        <v>0.5</v>
      </c>
      <c r="X415" s="103">
        <f t="shared" si="1"/>
        <v>0.2888888889</v>
      </c>
      <c r="Y415" s="103"/>
      <c r="Z415" s="103"/>
    </row>
    <row r="416">
      <c r="A416" s="113">
        <v>411.0</v>
      </c>
      <c r="B416" s="114" t="s">
        <v>60</v>
      </c>
      <c r="C416" s="115" t="s">
        <v>88</v>
      </c>
      <c r="D416" s="116">
        <v>10.0</v>
      </c>
      <c r="E416" s="117">
        <v>18.3</v>
      </c>
      <c r="F416" s="116">
        <v>10.4</v>
      </c>
      <c r="G416" s="117">
        <v>4.3</v>
      </c>
      <c r="H416" s="116">
        <v>8.3</v>
      </c>
      <c r="I416" s="117">
        <v>0.524</v>
      </c>
      <c r="J416" s="116">
        <v>0.2</v>
      </c>
      <c r="K416" s="117">
        <v>1.2</v>
      </c>
      <c r="L416" s="116">
        <v>0.167</v>
      </c>
      <c r="M416" s="117">
        <v>1.6</v>
      </c>
      <c r="N416" s="116">
        <v>2.9</v>
      </c>
      <c r="O416" s="117">
        <v>0.533</v>
      </c>
      <c r="P416" s="116">
        <v>4.5</v>
      </c>
      <c r="Q416" s="117">
        <v>7.9</v>
      </c>
      <c r="R416" s="116">
        <v>12.4</v>
      </c>
      <c r="S416" s="117">
        <v>1.8</v>
      </c>
      <c r="T416" s="116">
        <v>0.8</v>
      </c>
      <c r="U416" s="117">
        <v>1.6</v>
      </c>
      <c r="V416" s="116">
        <v>1.6</v>
      </c>
      <c r="W416" s="117">
        <v>4.3</v>
      </c>
      <c r="X416" s="103">
        <f t="shared" si="1"/>
        <v>0.2888888889</v>
      </c>
      <c r="Y416" s="103"/>
      <c r="Z416" s="103"/>
    </row>
    <row r="417">
      <c r="A417" s="113">
        <v>412.0</v>
      </c>
      <c r="B417" s="114" t="s">
        <v>137</v>
      </c>
      <c r="C417" s="115" t="s">
        <v>1823</v>
      </c>
      <c r="D417" s="116">
        <v>10.0</v>
      </c>
      <c r="E417" s="117">
        <v>4.1</v>
      </c>
      <c r="F417" s="116">
        <v>10.4</v>
      </c>
      <c r="G417" s="117">
        <v>3.5</v>
      </c>
      <c r="H417" s="116">
        <v>7.8</v>
      </c>
      <c r="I417" s="117">
        <v>0.444</v>
      </c>
      <c r="J417" s="116">
        <v>0.0</v>
      </c>
      <c r="K417" s="117">
        <v>1.7</v>
      </c>
      <c r="L417" s="116">
        <v>0.0</v>
      </c>
      <c r="M417" s="117">
        <v>3.5</v>
      </c>
      <c r="N417" s="116">
        <v>3.5</v>
      </c>
      <c r="O417" s="117">
        <v>1.0</v>
      </c>
      <c r="P417" s="116">
        <v>0.9</v>
      </c>
      <c r="Q417" s="117">
        <v>5.2</v>
      </c>
      <c r="R417" s="116">
        <v>6.1</v>
      </c>
      <c r="S417" s="117">
        <v>3.5</v>
      </c>
      <c r="T417" s="116">
        <v>1.7</v>
      </c>
      <c r="U417" s="117">
        <v>0.0</v>
      </c>
      <c r="V417" s="116">
        <v>0.9</v>
      </c>
      <c r="W417" s="117">
        <v>1.7</v>
      </c>
      <c r="X417" s="103">
        <f t="shared" si="1"/>
        <v>0.2888888889</v>
      </c>
      <c r="Y417" s="103"/>
      <c r="Z417" s="103"/>
    </row>
    <row r="418">
      <c r="A418" s="113">
        <v>413.0</v>
      </c>
      <c r="B418" s="114" t="s">
        <v>616</v>
      </c>
      <c r="C418" s="115" t="s">
        <v>97</v>
      </c>
      <c r="D418" s="116">
        <v>10.0</v>
      </c>
      <c r="E418" s="117">
        <v>15.6</v>
      </c>
      <c r="F418" s="116">
        <v>10.4</v>
      </c>
      <c r="G418" s="117">
        <v>3.2</v>
      </c>
      <c r="H418" s="116">
        <v>8.1</v>
      </c>
      <c r="I418" s="117">
        <v>0.4</v>
      </c>
      <c r="J418" s="116">
        <v>1.6</v>
      </c>
      <c r="K418" s="117">
        <v>5.3</v>
      </c>
      <c r="L418" s="116">
        <v>0.304</v>
      </c>
      <c r="M418" s="117">
        <v>2.3</v>
      </c>
      <c r="N418" s="116">
        <v>2.8</v>
      </c>
      <c r="O418" s="117">
        <v>0.833</v>
      </c>
      <c r="P418" s="116">
        <v>1.2</v>
      </c>
      <c r="Q418" s="117">
        <v>8.1</v>
      </c>
      <c r="R418" s="116">
        <v>9.2</v>
      </c>
      <c r="S418" s="117">
        <v>6.9</v>
      </c>
      <c r="T418" s="116">
        <v>0.7</v>
      </c>
      <c r="U418" s="117">
        <v>1.4</v>
      </c>
      <c r="V418" s="116">
        <v>2.5</v>
      </c>
      <c r="W418" s="117">
        <v>3.2</v>
      </c>
      <c r="X418" s="103">
        <f t="shared" si="1"/>
        <v>0.2888888889</v>
      </c>
      <c r="Y418" s="103"/>
      <c r="Z418" s="103"/>
    </row>
    <row r="419">
      <c r="A419" s="113">
        <v>414.0</v>
      </c>
      <c r="B419" s="114" t="s">
        <v>515</v>
      </c>
      <c r="C419" s="115" t="s">
        <v>74</v>
      </c>
      <c r="D419" s="116">
        <v>10.0</v>
      </c>
      <c r="E419" s="117">
        <v>20.5</v>
      </c>
      <c r="F419" s="116">
        <v>10.4</v>
      </c>
      <c r="G419" s="117">
        <v>3.3</v>
      </c>
      <c r="H419" s="116">
        <v>6.9</v>
      </c>
      <c r="I419" s="117">
        <v>0.487</v>
      </c>
      <c r="J419" s="116">
        <v>0.5</v>
      </c>
      <c r="K419" s="117">
        <v>2.8</v>
      </c>
      <c r="L419" s="116">
        <v>0.188</v>
      </c>
      <c r="M419" s="117">
        <v>3.2</v>
      </c>
      <c r="N419" s="116">
        <v>4.2</v>
      </c>
      <c r="O419" s="117">
        <v>0.75</v>
      </c>
      <c r="P419" s="116">
        <v>1.1</v>
      </c>
      <c r="Q419" s="117">
        <v>2.8</v>
      </c>
      <c r="R419" s="116">
        <v>3.9</v>
      </c>
      <c r="S419" s="117">
        <v>1.6</v>
      </c>
      <c r="T419" s="116">
        <v>1.4</v>
      </c>
      <c r="U419" s="117">
        <v>0.7</v>
      </c>
      <c r="V419" s="116">
        <v>0.9</v>
      </c>
      <c r="W419" s="117">
        <v>3.5</v>
      </c>
      <c r="X419" s="103">
        <f t="shared" si="1"/>
        <v>0.2888888889</v>
      </c>
      <c r="Y419" s="103"/>
      <c r="Z419" s="103"/>
    </row>
    <row r="420">
      <c r="A420" s="113">
        <v>415.0</v>
      </c>
      <c r="B420" s="114" t="s">
        <v>1848</v>
      </c>
      <c r="C420" s="115" t="s">
        <v>70</v>
      </c>
      <c r="D420" s="116">
        <v>10.0</v>
      </c>
      <c r="E420" s="117">
        <v>14.6</v>
      </c>
      <c r="F420" s="116">
        <v>10.4</v>
      </c>
      <c r="G420" s="117">
        <v>3.7</v>
      </c>
      <c r="H420" s="116">
        <v>8.9</v>
      </c>
      <c r="I420" s="117">
        <v>0.417</v>
      </c>
      <c r="J420" s="116">
        <v>2.0</v>
      </c>
      <c r="K420" s="117">
        <v>5.9</v>
      </c>
      <c r="L420" s="116">
        <v>0.333</v>
      </c>
      <c r="M420" s="117">
        <v>1.0</v>
      </c>
      <c r="N420" s="116">
        <v>1.5</v>
      </c>
      <c r="O420" s="117">
        <v>0.667</v>
      </c>
      <c r="P420" s="116">
        <v>2.2</v>
      </c>
      <c r="Q420" s="117">
        <v>5.2</v>
      </c>
      <c r="R420" s="116">
        <v>7.4</v>
      </c>
      <c r="S420" s="117">
        <v>7.6</v>
      </c>
      <c r="T420" s="116">
        <v>2.0</v>
      </c>
      <c r="U420" s="117">
        <v>2.2</v>
      </c>
      <c r="V420" s="116">
        <v>3.0</v>
      </c>
      <c r="W420" s="117">
        <v>2.2</v>
      </c>
      <c r="X420" s="103">
        <f t="shared" si="1"/>
        <v>0.2888888889</v>
      </c>
      <c r="Y420" s="103"/>
      <c r="Z420" s="103"/>
    </row>
    <row r="421">
      <c r="A421" s="113">
        <v>416.0</v>
      </c>
      <c r="B421" s="114" t="s">
        <v>608</v>
      </c>
      <c r="C421" s="115" t="s">
        <v>115</v>
      </c>
      <c r="D421" s="116">
        <v>10.0</v>
      </c>
      <c r="E421" s="117">
        <v>10.8</v>
      </c>
      <c r="F421" s="116">
        <v>10.4</v>
      </c>
      <c r="G421" s="117">
        <v>5.0</v>
      </c>
      <c r="H421" s="116">
        <v>8.0</v>
      </c>
      <c r="I421" s="117">
        <v>0.625</v>
      </c>
      <c r="J421" s="116">
        <v>0.0</v>
      </c>
      <c r="K421" s="117">
        <v>0.3</v>
      </c>
      <c r="L421" s="116">
        <v>0.0</v>
      </c>
      <c r="M421" s="117">
        <v>0.3</v>
      </c>
      <c r="N421" s="116">
        <v>1.3</v>
      </c>
      <c r="O421" s="117">
        <v>0.25</v>
      </c>
      <c r="P421" s="116">
        <v>6.0</v>
      </c>
      <c r="Q421" s="117">
        <v>6.7</v>
      </c>
      <c r="R421" s="116">
        <v>12.7</v>
      </c>
      <c r="S421" s="117">
        <v>3.7</v>
      </c>
      <c r="T421" s="116">
        <v>1.7</v>
      </c>
      <c r="U421" s="117">
        <v>1.0</v>
      </c>
      <c r="V421" s="116">
        <v>1.0</v>
      </c>
      <c r="W421" s="117">
        <v>2.7</v>
      </c>
      <c r="X421" s="103">
        <f t="shared" si="1"/>
        <v>0.2888888889</v>
      </c>
      <c r="Y421" s="103"/>
      <c r="Z421" s="103"/>
    </row>
    <row r="422">
      <c r="A422" s="113">
        <v>417.0</v>
      </c>
      <c r="B422" s="114" t="s">
        <v>1849</v>
      </c>
      <c r="C422" s="115" t="s">
        <v>91</v>
      </c>
      <c r="D422" s="116">
        <v>9.0</v>
      </c>
      <c r="E422" s="117">
        <v>16.6</v>
      </c>
      <c r="F422" s="116">
        <v>10.4</v>
      </c>
      <c r="G422" s="117">
        <v>4.1</v>
      </c>
      <c r="H422" s="116">
        <v>12.0</v>
      </c>
      <c r="I422" s="117">
        <v>0.34</v>
      </c>
      <c r="J422" s="116">
        <v>1.0</v>
      </c>
      <c r="K422" s="117">
        <v>3.1</v>
      </c>
      <c r="L422" s="116">
        <v>0.308</v>
      </c>
      <c r="M422" s="117">
        <v>1.2</v>
      </c>
      <c r="N422" s="116">
        <v>2.6</v>
      </c>
      <c r="O422" s="117">
        <v>0.455</v>
      </c>
      <c r="P422" s="116">
        <v>1.9</v>
      </c>
      <c r="Q422" s="117">
        <v>8.7</v>
      </c>
      <c r="R422" s="116">
        <v>10.6</v>
      </c>
      <c r="S422" s="117">
        <v>6.3</v>
      </c>
      <c r="T422" s="116">
        <v>1.4</v>
      </c>
      <c r="U422" s="117">
        <v>0.5</v>
      </c>
      <c r="V422" s="116">
        <v>2.2</v>
      </c>
      <c r="W422" s="117">
        <v>3.4</v>
      </c>
      <c r="X422" s="103">
        <f t="shared" si="1"/>
        <v>0.2888888889</v>
      </c>
      <c r="Y422" s="103"/>
      <c r="Z422" s="103"/>
    </row>
    <row r="423">
      <c r="A423" s="113">
        <v>418.0</v>
      </c>
      <c r="B423" s="114" t="s">
        <v>628</v>
      </c>
      <c r="C423" s="115" t="s">
        <v>97</v>
      </c>
      <c r="D423" s="116">
        <v>10.0</v>
      </c>
      <c r="E423" s="117">
        <v>3.5</v>
      </c>
      <c r="F423" s="116">
        <v>10.2</v>
      </c>
      <c r="G423" s="117">
        <v>5.1</v>
      </c>
      <c r="H423" s="116">
        <v>9.2</v>
      </c>
      <c r="I423" s="117">
        <v>0.556</v>
      </c>
      <c r="J423" s="116">
        <v>0.0</v>
      </c>
      <c r="K423" s="117">
        <v>4.1</v>
      </c>
      <c r="L423" s="116">
        <v>0.0</v>
      </c>
      <c r="M423" s="117">
        <v>0.0</v>
      </c>
      <c r="N423" s="116">
        <v>1.0</v>
      </c>
      <c r="O423" s="117">
        <v>0.0</v>
      </c>
      <c r="P423" s="116">
        <v>3.1</v>
      </c>
      <c r="Q423" s="117">
        <v>3.1</v>
      </c>
      <c r="R423" s="116">
        <v>6.1</v>
      </c>
      <c r="S423" s="117">
        <v>1.0</v>
      </c>
      <c r="T423" s="116">
        <v>1.0</v>
      </c>
      <c r="U423" s="117">
        <v>1.0</v>
      </c>
      <c r="V423" s="116">
        <v>1.0</v>
      </c>
      <c r="W423" s="117">
        <v>2.0</v>
      </c>
      <c r="X423" s="103">
        <f t="shared" si="1"/>
        <v>0.2833333333</v>
      </c>
      <c r="Y423" s="103"/>
      <c r="Z423" s="103"/>
    </row>
    <row r="424">
      <c r="A424" s="113">
        <v>419.0</v>
      </c>
      <c r="B424" s="114" t="s">
        <v>1850</v>
      </c>
      <c r="C424" s="115" t="s">
        <v>91</v>
      </c>
      <c r="D424" s="116">
        <v>8.0</v>
      </c>
      <c r="E424" s="117">
        <v>14.2</v>
      </c>
      <c r="F424" s="116">
        <v>10.2</v>
      </c>
      <c r="G424" s="117">
        <v>3.8</v>
      </c>
      <c r="H424" s="116">
        <v>10.8</v>
      </c>
      <c r="I424" s="117">
        <v>0.353</v>
      </c>
      <c r="J424" s="116">
        <v>1.6</v>
      </c>
      <c r="K424" s="117">
        <v>6.4</v>
      </c>
      <c r="L424" s="116">
        <v>0.25</v>
      </c>
      <c r="M424" s="117">
        <v>1.0</v>
      </c>
      <c r="N424" s="116">
        <v>1.0</v>
      </c>
      <c r="O424" s="117">
        <v>1.0</v>
      </c>
      <c r="P424" s="116">
        <v>2.9</v>
      </c>
      <c r="Q424" s="117">
        <v>2.2</v>
      </c>
      <c r="R424" s="116">
        <v>5.1</v>
      </c>
      <c r="S424" s="117">
        <v>1.3</v>
      </c>
      <c r="T424" s="116">
        <v>1.0</v>
      </c>
      <c r="U424" s="117">
        <v>1.0</v>
      </c>
      <c r="V424" s="116">
        <v>0.6</v>
      </c>
      <c r="W424" s="117">
        <v>2.5</v>
      </c>
      <c r="X424" s="103">
        <f t="shared" si="1"/>
        <v>0.2833333333</v>
      </c>
      <c r="Y424" s="103"/>
      <c r="Z424" s="103"/>
    </row>
    <row r="425">
      <c r="A425" s="113">
        <v>420.0</v>
      </c>
      <c r="B425" s="114" t="s">
        <v>315</v>
      </c>
      <c r="C425" s="115" t="s">
        <v>73</v>
      </c>
      <c r="D425" s="116">
        <v>10.0</v>
      </c>
      <c r="E425" s="117">
        <v>12.1</v>
      </c>
      <c r="F425" s="116">
        <v>10.1</v>
      </c>
      <c r="G425" s="117">
        <v>3.3</v>
      </c>
      <c r="H425" s="116">
        <v>8.6</v>
      </c>
      <c r="I425" s="117">
        <v>0.379</v>
      </c>
      <c r="J425" s="116">
        <v>3.0</v>
      </c>
      <c r="K425" s="117">
        <v>8.0</v>
      </c>
      <c r="L425" s="116">
        <v>0.37</v>
      </c>
      <c r="M425" s="117">
        <v>0.6</v>
      </c>
      <c r="N425" s="116">
        <v>0.6</v>
      </c>
      <c r="O425" s="117">
        <v>1.0</v>
      </c>
      <c r="P425" s="116">
        <v>1.5</v>
      </c>
      <c r="Q425" s="117">
        <v>0.9</v>
      </c>
      <c r="R425" s="116">
        <v>2.4</v>
      </c>
      <c r="S425" s="117">
        <v>0.6</v>
      </c>
      <c r="T425" s="116">
        <v>0.3</v>
      </c>
      <c r="U425" s="117">
        <v>0.0</v>
      </c>
      <c r="V425" s="116">
        <v>0.3</v>
      </c>
      <c r="W425" s="117">
        <v>2.7</v>
      </c>
      <c r="X425" s="103">
        <f t="shared" si="1"/>
        <v>0.2805555556</v>
      </c>
      <c r="Y425" s="103"/>
      <c r="Z425" s="103"/>
    </row>
    <row r="426">
      <c r="A426" s="113">
        <v>421.0</v>
      </c>
      <c r="B426" s="114" t="s">
        <v>1851</v>
      </c>
      <c r="C426" s="115" t="s">
        <v>113</v>
      </c>
      <c r="D426" s="116">
        <v>10.0</v>
      </c>
      <c r="E426" s="117">
        <v>3.9</v>
      </c>
      <c r="F426" s="116">
        <v>10.1</v>
      </c>
      <c r="G426" s="117">
        <v>4.6</v>
      </c>
      <c r="H426" s="116">
        <v>13.7</v>
      </c>
      <c r="I426" s="117">
        <v>0.333</v>
      </c>
      <c r="J426" s="116">
        <v>0.0</v>
      </c>
      <c r="K426" s="117">
        <v>4.6</v>
      </c>
      <c r="L426" s="116">
        <v>0.0</v>
      </c>
      <c r="M426" s="117">
        <v>0.9</v>
      </c>
      <c r="N426" s="116">
        <v>1.8</v>
      </c>
      <c r="O426" s="117">
        <v>0.5</v>
      </c>
      <c r="P426" s="116">
        <v>2.7</v>
      </c>
      <c r="Q426" s="117">
        <v>2.7</v>
      </c>
      <c r="R426" s="116">
        <v>5.5</v>
      </c>
      <c r="S426" s="117">
        <v>6.4</v>
      </c>
      <c r="T426" s="116">
        <v>0.9</v>
      </c>
      <c r="U426" s="117">
        <v>0.9</v>
      </c>
      <c r="V426" s="116">
        <v>3.7</v>
      </c>
      <c r="W426" s="117">
        <v>3.7</v>
      </c>
      <c r="X426" s="103">
        <f t="shared" si="1"/>
        <v>0.2805555556</v>
      </c>
      <c r="Y426" s="103"/>
      <c r="Z426" s="103"/>
    </row>
    <row r="427">
      <c r="A427" s="113">
        <v>422.0</v>
      </c>
      <c r="B427" s="114" t="s">
        <v>211</v>
      </c>
      <c r="C427" s="115" t="s">
        <v>76</v>
      </c>
      <c r="D427" s="116">
        <v>10.0</v>
      </c>
      <c r="E427" s="117">
        <v>4.3</v>
      </c>
      <c r="F427" s="116">
        <v>10.1</v>
      </c>
      <c r="G427" s="117">
        <v>3.4</v>
      </c>
      <c r="H427" s="116">
        <v>7.5</v>
      </c>
      <c r="I427" s="117">
        <v>0.444</v>
      </c>
      <c r="J427" s="116">
        <v>0.8</v>
      </c>
      <c r="K427" s="117">
        <v>0.8</v>
      </c>
      <c r="L427" s="116">
        <v>1.0</v>
      </c>
      <c r="M427" s="117">
        <v>2.5</v>
      </c>
      <c r="N427" s="116">
        <v>3.4</v>
      </c>
      <c r="O427" s="117">
        <v>0.75</v>
      </c>
      <c r="P427" s="116">
        <v>2.5</v>
      </c>
      <c r="Q427" s="117">
        <v>4.2</v>
      </c>
      <c r="R427" s="116">
        <v>6.7</v>
      </c>
      <c r="S427" s="117">
        <v>2.5</v>
      </c>
      <c r="T427" s="116">
        <v>0.8</v>
      </c>
      <c r="U427" s="117">
        <v>0.0</v>
      </c>
      <c r="V427" s="116">
        <v>0.0</v>
      </c>
      <c r="W427" s="117">
        <v>2.5</v>
      </c>
      <c r="X427" s="103">
        <f t="shared" si="1"/>
        <v>0.2805555556</v>
      </c>
      <c r="Y427" s="103"/>
      <c r="Z427" s="103"/>
    </row>
    <row r="428">
      <c r="A428" s="113">
        <v>423.0</v>
      </c>
      <c r="B428" s="114" t="s">
        <v>1852</v>
      </c>
      <c r="C428" s="115" t="s">
        <v>93</v>
      </c>
      <c r="D428" s="116">
        <v>10.0</v>
      </c>
      <c r="E428" s="117">
        <v>28.7</v>
      </c>
      <c r="F428" s="116">
        <v>10.0</v>
      </c>
      <c r="G428" s="117">
        <v>3.8</v>
      </c>
      <c r="H428" s="116">
        <v>6.5</v>
      </c>
      <c r="I428" s="117">
        <v>0.577</v>
      </c>
      <c r="J428" s="116">
        <v>2.4</v>
      </c>
      <c r="K428" s="117">
        <v>4.6</v>
      </c>
      <c r="L428" s="116">
        <v>0.514</v>
      </c>
      <c r="M428" s="117">
        <v>0.1</v>
      </c>
      <c r="N428" s="116">
        <v>0.1</v>
      </c>
      <c r="O428" s="117">
        <v>1.0</v>
      </c>
      <c r="P428" s="116">
        <v>0.6</v>
      </c>
      <c r="Q428" s="117">
        <v>3.3</v>
      </c>
      <c r="R428" s="116">
        <v>3.9</v>
      </c>
      <c r="S428" s="117">
        <v>3.0</v>
      </c>
      <c r="T428" s="116">
        <v>0.5</v>
      </c>
      <c r="U428" s="117">
        <v>0.3</v>
      </c>
      <c r="V428" s="116">
        <v>1.3</v>
      </c>
      <c r="W428" s="117">
        <v>3.1</v>
      </c>
      <c r="X428" s="103">
        <f t="shared" si="1"/>
        <v>0.2777777778</v>
      </c>
      <c r="Y428" s="103"/>
      <c r="Z428" s="103"/>
    </row>
    <row r="429">
      <c r="A429" s="113">
        <v>424.0</v>
      </c>
      <c r="B429" s="114" t="s">
        <v>517</v>
      </c>
      <c r="C429" s="115" t="s">
        <v>106</v>
      </c>
      <c r="D429" s="116">
        <v>10.0</v>
      </c>
      <c r="E429" s="117">
        <v>6.1</v>
      </c>
      <c r="F429" s="116">
        <v>10.0</v>
      </c>
      <c r="G429" s="117">
        <v>3.5</v>
      </c>
      <c r="H429" s="116">
        <v>10.5</v>
      </c>
      <c r="I429" s="117">
        <v>0.333</v>
      </c>
      <c r="J429" s="116">
        <v>2.9</v>
      </c>
      <c r="K429" s="117">
        <v>8.2</v>
      </c>
      <c r="L429" s="116">
        <v>0.357</v>
      </c>
      <c r="M429" s="117">
        <v>0.0</v>
      </c>
      <c r="N429" s="116">
        <v>0.0</v>
      </c>
      <c r="O429" s="117">
        <v>0.0</v>
      </c>
      <c r="P429" s="116">
        <v>0.6</v>
      </c>
      <c r="Q429" s="117">
        <v>1.8</v>
      </c>
      <c r="R429" s="116">
        <v>2.3</v>
      </c>
      <c r="S429" s="117">
        <v>1.8</v>
      </c>
      <c r="T429" s="116">
        <v>0.0</v>
      </c>
      <c r="U429" s="117">
        <v>0.0</v>
      </c>
      <c r="V429" s="116">
        <v>1.2</v>
      </c>
      <c r="W429" s="117">
        <v>2.3</v>
      </c>
      <c r="X429" s="103">
        <f t="shared" si="1"/>
        <v>0.2777777778</v>
      </c>
      <c r="Y429" s="103"/>
      <c r="Z429" s="103"/>
    </row>
    <row r="430">
      <c r="A430" s="113">
        <v>425.0</v>
      </c>
      <c r="B430" s="114" t="s">
        <v>460</v>
      </c>
      <c r="C430" s="115" t="s">
        <v>115</v>
      </c>
      <c r="D430" s="116">
        <v>10.0</v>
      </c>
      <c r="E430" s="117">
        <v>12.7</v>
      </c>
      <c r="F430" s="116">
        <v>9.9</v>
      </c>
      <c r="G430" s="117">
        <v>2.5</v>
      </c>
      <c r="H430" s="116">
        <v>7.6</v>
      </c>
      <c r="I430" s="117">
        <v>0.333</v>
      </c>
      <c r="J430" s="116">
        <v>1.4</v>
      </c>
      <c r="K430" s="117">
        <v>3.7</v>
      </c>
      <c r="L430" s="116">
        <v>0.385</v>
      </c>
      <c r="M430" s="117">
        <v>3.4</v>
      </c>
      <c r="N430" s="116">
        <v>3.7</v>
      </c>
      <c r="O430" s="117">
        <v>0.923</v>
      </c>
      <c r="P430" s="116">
        <v>3.7</v>
      </c>
      <c r="Q430" s="117">
        <v>2.3</v>
      </c>
      <c r="R430" s="116">
        <v>5.9</v>
      </c>
      <c r="S430" s="117">
        <v>2.8</v>
      </c>
      <c r="T430" s="116">
        <v>1.4</v>
      </c>
      <c r="U430" s="117">
        <v>0.6</v>
      </c>
      <c r="V430" s="116">
        <v>3.1</v>
      </c>
      <c r="W430" s="117">
        <v>2.0</v>
      </c>
      <c r="X430" s="103">
        <f t="shared" si="1"/>
        <v>0.275</v>
      </c>
      <c r="Y430" s="103"/>
      <c r="Z430" s="103"/>
    </row>
    <row r="431">
      <c r="A431" s="113">
        <v>426.0</v>
      </c>
      <c r="B431" s="114" t="s">
        <v>155</v>
      </c>
      <c r="C431" s="115" t="s">
        <v>80</v>
      </c>
      <c r="D431" s="116">
        <v>7.0</v>
      </c>
      <c r="E431" s="117">
        <v>7.8</v>
      </c>
      <c r="F431" s="116">
        <v>9.9</v>
      </c>
      <c r="G431" s="117">
        <v>4.6</v>
      </c>
      <c r="H431" s="116">
        <v>5.9</v>
      </c>
      <c r="I431" s="117">
        <v>0.778</v>
      </c>
      <c r="J431" s="116">
        <v>0.0</v>
      </c>
      <c r="K431" s="117">
        <v>0.0</v>
      </c>
      <c r="L431" s="116">
        <v>0.0</v>
      </c>
      <c r="M431" s="117">
        <v>0.7</v>
      </c>
      <c r="N431" s="116">
        <v>1.3</v>
      </c>
      <c r="O431" s="117">
        <v>0.5</v>
      </c>
      <c r="P431" s="116">
        <v>2.6</v>
      </c>
      <c r="Q431" s="117">
        <v>9.9</v>
      </c>
      <c r="R431" s="116">
        <v>12.5</v>
      </c>
      <c r="S431" s="117">
        <v>0.0</v>
      </c>
      <c r="T431" s="116">
        <v>0.7</v>
      </c>
      <c r="U431" s="117">
        <v>0.7</v>
      </c>
      <c r="V431" s="116">
        <v>0.7</v>
      </c>
      <c r="W431" s="117">
        <v>4.0</v>
      </c>
      <c r="X431" s="103">
        <f t="shared" si="1"/>
        <v>0.275</v>
      </c>
      <c r="Y431" s="103"/>
      <c r="Z431" s="103"/>
    </row>
    <row r="432">
      <c r="A432" s="113">
        <v>427.0</v>
      </c>
      <c r="B432" s="114" t="s">
        <v>259</v>
      </c>
      <c r="C432" s="115" t="s">
        <v>103</v>
      </c>
      <c r="D432" s="116">
        <v>10.0</v>
      </c>
      <c r="E432" s="117">
        <v>2.2</v>
      </c>
      <c r="F432" s="116">
        <v>9.9</v>
      </c>
      <c r="G432" s="117">
        <v>4.9</v>
      </c>
      <c r="H432" s="116">
        <v>13.1</v>
      </c>
      <c r="I432" s="117">
        <v>0.375</v>
      </c>
      <c r="J432" s="116">
        <v>0.0</v>
      </c>
      <c r="K432" s="117">
        <v>3.3</v>
      </c>
      <c r="L432" s="116">
        <v>0.0</v>
      </c>
      <c r="M432" s="117">
        <v>0.0</v>
      </c>
      <c r="N432" s="116">
        <v>0.0</v>
      </c>
      <c r="O432" s="117">
        <v>0.0</v>
      </c>
      <c r="P432" s="116">
        <v>4.9</v>
      </c>
      <c r="Q432" s="117">
        <v>6.6</v>
      </c>
      <c r="R432" s="116">
        <v>11.5</v>
      </c>
      <c r="S432" s="117">
        <v>1.6</v>
      </c>
      <c r="T432" s="116">
        <v>3.3</v>
      </c>
      <c r="U432" s="117">
        <v>1.6</v>
      </c>
      <c r="V432" s="116">
        <v>1.6</v>
      </c>
      <c r="W432" s="117">
        <v>0.0</v>
      </c>
      <c r="X432" s="103">
        <f t="shared" si="1"/>
        <v>0.275</v>
      </c>
      <c r="Y432" s="103"/>
      <c r="Z432" s="103"/>
    </row>
    <row r="433">
      <c r="A433" s="113">
        <v>428.0</v>
      </c>
      <c r="B433" s="114" t="s">
        <v>317</v>
      </c>
      <c r="C433" s="115" t="s">
        <v>116</v>
      </c>
      <c r="D433" s="116">
        <v>10.0</v>
      </c>
      <c r="E433" s="117">
        <v>20.8</v>
      </c>
      <c r="F433" s="116">
        <v>9.8</v>
      </c>
      <c r="G433" s="117">
        <v>4.0</v>
      </c>
      <c r="H433" s="116">
        <v>11.9</v>
      </c>
      <c r="I433" s="117">
        <v>0.333</v>
      </c>
      <c r="J433" s="116">
        <v>1.6</v>
      </c>
      <c r="K433" s="117">
        <v>6.7</v>
      </c>
      <c r="L433" s="116">
        <v>0.231</v>
      </c>
      <c r="M433" s="117">
        <v>0.3</v>
      </c>
      <c r="N433" s="116">
        <v>0.7</v>
      </c>
      <c r="O433" s="117">
        <v>0.5</v>
      </c>
      <c r="P433" s="116">
        <v>1.0</v>
      </c>
      <c r="Q433" s="117">
        <v>3.8</v>
      </c>
      <c r="R433" s="116">
        <v>4.8</v>
      </c>
      <c r="S433" s="117">
        <v>4.1</v>
      </c>
      <c r="T433" s="116">
        <v>1.6</v>
      </c>
      <c r="U433" s="117">
        <v>0.3</v>
      </c>
      <c r="V433" s="116">
        <v>1.9</v>
      </c>
      <c r="W433" s="117">
        <v>3.6</v>
      </c>
      <c r="X433" s="103">
        <f t="shared" si="1"/>
        <v>0.2722222222</v>
      </c>
      <c r="Y433" s="103"/>
      <c r="Z433" s="103"/>
    </row>
    <row r="434">
      <c r="A434" s="113">
        <v>429.0</v>
      </c>
      <c r="B434" s="114" t="s">
        <v>537</v>
      </c>
      <c r="C434" s="115" t="s">
        <v>1823</v>
      </c>
      <c r="D434" s="116">
        <v>10.0</v>
      </c>
      <c r="E434" s="117">
        <v>20.2</v>
      </c>
      <c r="F434" s="116">
        <v>9.8</v>
      </c>
      <c r="G434" s="117">
        <v>4.5</v>
      </c>
      <c r="H434" s="116">
        <v>7.3</v>
      </c>
      <c r="I434" s="117">
        <v>0.61</v>
      </c>
      <c r="J434" s="116">
        <v>0.0</v>
      </c>
      <c r="K434" s="117">
        <v>0.0</v>
      </c>
      <c r="L434" s="116">
        <v>0.0</v>
      </c>
      <c r="M434" s="117">
        <v>0.9</v>
      </c>
      <c r="N434" s="116">
        <v>2.0</v>
      </c>
      <c r="O434" s="117">
        <v>0.455</v>
      </c>
      <c r="P434" s="116">
        <v>3.2</v>
      </c>
      <c r="Q434" s="117">
        <v>9.1</v>
      </c>
      <c r="R434" s="116">
        <v>12.3</v>
      </c>
      <c r="S434" s="117">
        <v>8.9</v>
      </c>
      <c r="T434" s="116">
        <v>1.6</v>
      </c>
      <c r="U434" s="117">
        <v>0.7</v>
      </c>
      <c r="V434" s="116">
        <v>2.3</v>
      </c>
      <c r="W434" s="117">
        <v>4.1</v>
      </c>
      <c r="X434" s="103">
        <f t="shared" si="1"/>
        <v>0.2722222222</v>
      </c>
      <c r="Y434" s="103"/>
      <c r="Z434" s="103"/>
    </row>
    <row r="435">
      <c r="A435" s="113">
        <v>430.0</v>
      </c>
      <c r="B435" s="114" t="s">
        <v>75</v>
      </c>
      <c r="C435" s="115" t="s">
        <v>70</v>
      </c>
      <c r="D435" s="116">
        <v>10.0</v>
      </c>
      <c r="E435" s="117">
        <v>28.3</v>
      </c>
      <c r="F435" s="116">
        <v>9.8</v>
      </c>
      <c r="G435" s="117">
        <v>4.1</v>
      </c>
      <c r="H435" s="116">
        <v>9.5</v>
      </c>
      <c r="I435" s="117">
        <v>0.427</v>
      </c>
      <c r="J435" s="116">
        <v>0.6</v>
      </c>
      <c r="K435" s="117">
        <v>3.3</v>
      </c>
      <c r="L435" s="116">
        <v>0.192</v>
      </c>
      <c r="M435" s="117">
        <v>1.0</v>
      </c>
      <c r="N435" s="116">
        <v>2.2</v>
      </c>
      <c r="O435" s="117">
        <v>0.471</v>
      </c>
      <c r="P435" s="116">
        <v>2.8</v>
      </c>
      <c r="Q435" s="117">
        <v>3.3</v>
      </c>
      <c r="R435" s="116">
        <v>6.1</v>
      </c>
      <c r="S435" s="117">
        <v>2.4</v>
      </c>
      <c r="T435" s="116">
        <v>1.5</v>
      </c>
      <c r="U435" s="117">
        <v>0.5</v>
      </c>
      <c r="V435" s="116">
        <v>1.9</v>
      </c>
      <c r="W435" s="117">
        <v>2.7</v>
      </c>
      <c r="X435" s="103">
        <f t="shared" si="1"/>
        <v>0.2722222222</v>
      </c>
      <c r="Y435" s="103"/>
      <c r="Z435" s="103"/>
    </row>
    <row r="436">
      <c r="A436" s="113">
        <v>431.0</v>
      </c>
      <c r="B436" s="114" t="s">
        <v>213</v>
      </c>
      <c r="C436" s="115" t="s">
        <v>96</v>
      </c>
      <c r="D436" s="116">
        <v>10.0</v>
      </c>
      <c r="E436" s="117">
        <v>18.9</v>
      </c>
      <c r="F436" s="116">
        <v>9.7</v>
      </c>
      <c r="G436" s="117">
        <v>3.8</v>
      </c>
      <c r="H436" s="116">
        <v>8.8</v>
      </c>
      <c r="I436" s="117">
        <v>0.435</v>
      </c>
      <c r="J436" s="116">
        <v>1.3</v>
      </c>
      <c r="K436" s="117">
        <v>5.0</v>
      </c>
      <c r="L436" s="116">
        <v>0.269</v>
      </c>
      <c r="M436" s="117">
        <v>0.8</v>
      </c>
      <c r="N436" s="116">
        <v>1.0</v>
      </c>
      <c r="O436" s="117">
        <v>0.8</v>
      </c>
      <c r="P436" s="116">
        <v>1.3</v>
      </c>
      <c r="Q436" s="117">
        <v>3.2</v>
      </c>
      <c r="R436" s="116">
        <v>4.6</v>
      </c>
      <c r="S436" s="117">
        <v>2.5</v>
      </c>
      <c r="T436" s="116">
        <v>0.8</v>
      </c>
      <c r="U436" s="117">
        <v>0.2</v>
      </c>
      <c r="V436" s="116">
        <v>0.8</v>
      </c>
      <c r="W436" s="117">
        <v>1.7</v>
      </c>
      <c r="X436" s="103">
        <f t="shared" si="1"/>
        <v>0.2694444444</v>
      </c>
      <c r="Y436" s="103"/>
      <c r="Z436" s="103"/>
    </row>
    <row r="437">
      <c r="A437" s="113">
        <v>432.0</v>
      </c>
      <c r="B437" s="114" t="s">
        <v>120</v>
      </c>
      <c r="C437" s="115" t="s">
        <v>93</v>
      </c>
      <c r="D437" s="116">
        <v>9.0</v>
      </c>
      <c r="E437" s="117">
        <v>5.8</v>
      </c>
      <c r="F437" s="116">
        <v>9.7</v>
      </c>
      <c r="G437" s="117">
        <v>2.8</v>
      </c>
      <c r="H437" s="116">
        <v>11.8</v>
      </c>
      <c r="I437" s="117">
        <v>0.235</v>
      </c>
      <c r="J437" s="116">
        <v>2.1</v>
      </c>
      <c r="K437" s="117">
        <v>9.0</v>
      </c>
      <c r="L437" s="116">
        <v>0.231</v>
      </c>
      <c r="M437" s="117">
        <v>2.1</v>
      </c>
      <c r="N437" s="116">
        <v>2.8</v>
      </c>
      <c r="O437" s="117">
        <v>0.75</v>
      </c>
      <c r="P437" s="116">
        <v>0.7</v>
      </c>
      <c r="Q437" s="117">
        <v>4.2</v>
      </c>
      <c r="R437" s="116">
        <v>4.8</v>
      </c>
      <c r="S437" s="117">
        <v>0.0</v>
      </c>
      <c r="T437" s="116">
        <v>0.0</v>
      </c>
      <c r="U437" s="117">
        <v>0.0</v>
      </c>
      <c r="V437" s="116">
        <v>0.7</v>
      </c>
      <c r="W437" s="117">
        <v>4.2</v>
      </c>
      <c r="X437" s="103">
        <f t="shared" si="1"/>
        <v>0.2694444444</v>
      </c>
      <c r="Y437" s="103"/>
      <c r="Z437" s="103"/>
    </row>
    <row r="438">
      <c r="A438" s="113">
        <v>433.0</v>
      </c>
      <c r="B438" s="114" t="s">
        <v>308</v>
      </c>
      <c r="C438" s="115" t="s">
        <v>99</v>
      </c>
      <c r="D438" s="116">
        <v>10.0</v>
      </c>
      <c r="E438" s="117">
        <v>16.4</v>
      </c>
      <c r="F438" s="116">
        <v>9.7</v>
      </c>
      <c r="G438" s="117">
        <v>3.7</v>
      </c>
      <c r="H438" s="116">
        <v>8.1</v>
      </c>
      <c r="I438" s="117">
        <v>0.459</v>
      </c>
      <c r="J438" s="116">
        <v>2.2</v>
      </c>
      <c r="K438" s="117">
        <v>5.1</v>
      </c>
      <c r="L438" s="116">
        <v>0.435</v>
      </c>
      <c r="M438" s="117">
        <v>0.0</v>
      </c>
      <c r="N438" s="116">
        <v>0.0</v>
      </c>
      <c r="O438" s="117">
        <v>0.0</v>
      </c>
      <c r="P438" s="116">
        <v>0.7</v>
      </c>
      <c r="Q438" s="117">
        <v>2.4</v>
      </c>
      <c r="R438" s="116">
        <v>3.1</v>
      </c>
      <c r="S438" s="117">
        <v>2.6</v>
      </c>
      <c r="T438" s="116">
        <v>1.5</v>
      </c>
      <c r="U438" s="117">
        <v>0.7</v>
      </c>
      <c r="V438" s="116">
        <v>0.7</v>
      </c>
      <c r="W438" s="117">
        <v>2.4</v>
      </c>
      <c r="X438" s="103">
        <f t="shared" si="1"/>
        <v>0.2694444444</v>
      </c>
      <c r="Y438" s="103"/>
      <c r="Z438" s="103"/>
    </row>
    <row r="439">
      <c r="A439" s="113">
        <v>434.0</v>
      </c>
      <c r="B439" s="114" t="s">
        <v>331</v>
      </c>
      <c r="C439" s="115" t="s">
        <v>84</v>
      </c>
      <c r="D439" s="116">
        <v>10.0</v>
      </c>
      <c r="E439" s="117">
        <v>3.4</v>
      </c>
      <c r="F439" s="116">
        <v>9.6</v>
      </c>
      <c r="G439" s="117">
        <v>4.3</v>
      </c>
      <c r="H439" s="116">
        <v>6.4</v>
      </c>
      <c r="I439" s="117">
        <v>0.667</v>
      </c>
      <c r="J439" s="116">
        <v>0.0</v>
      </c>
      <c r="K439" s="117">
        <v>0.0</v>
      </c>
      <c r="L439" s="116">
        <v>0.0</v>
      </c>
      <c r="M439" s="117">
        <v>1.1</v>
      </c>
      <c r="N439" s="116">
        <v>2.1</v>
      </c>
      <c r="O439" s="117">
        <v>0.5</v>
      </c>
      <c r="P439" s="116">
        <v>1.1</v>
      </c>
      <c r="Q439" s="117">
        <v>1.1</v>
      </c>
      <c r="R439" s="116">
        <v>2.1</v>
      </c>
      <c r="S439" s="117">
        <v>3.2</v>
      </c>
      <c r="T439" s="116">
        <v>0.0</v>
      </c>
      <c r="U439" s="117">
        <v>0.0</v>
      </c>
      <c r="V439" s="116">
        <v>1.1</v>
      </c>
      <c r="W439" s="117">
        <v>4.3</v>
      </c>
      <c r="X439" s="103">
        <f t="shared" si="1"/>
        <v>0.2666666667</v>
      </c>
      <c r="Y439" s="103"/>
      <c r="Z439" s="103"/>
    </row>
    <row r="440">
      <c r="A440" s="113">
        <v>435.0</v>
      </c>
      <c r="B440" s="114" t="s">
        <v>147</v>
      </c>
      <c r="C440" s="115" t="s">
        <v>76</v>
      </c>
      <c r="D440" s="116">
        <v>10.0</v>
      </c>
      <c r="E440" s="117">
        <v>9.0</v>
      </c>
      <c r="F440" s="116">
        <v>9.6</v>
      </c>
      <c r="G440" s="117">
        <v>4.4</v>
      </c>
      <c r="H440" s="116">
        <v>11.6</v>
      </c>
      <c r="I440" s="117">
        <v>0.379</v>
      </c>
      <c r="J440" s="116">
        <v>0.8</v>
      </c>
      <c r="K440" s="117">
        <v>4.8</v>
      </c>
      <c r="L440" s="116">
        <v>0.167</v>
      </c>
      <c r="M440" s="117">
        <v>0.0</v>
      </c>
      <c r="N440" s="116">
        <v>0.0</v>
      </c>
      <c r="O440" s="117">
        <v>0.0</v>
      </c>
      <c r="P440" s="116">
        <v>0.4</v>
      </c>
      <c r="Q440" s="117">
        <v>4.4</v>
      </c>
      <c r="R440" s="116">
        <v>4.8</v>
      </c>
      <c r="S440" s="117">
        <v>2.4</v>
      </c>
      <c r="T440" s="116">
        <v>0.4</v>
      </c>
      <c r="U440" s="117">
        <v>0.4</v>
      </c>
      <c r="V440" s="116">
        <v>0.8</v>
      </c>
      <c r="W440" s="117">
        <v>4.4</v>
      </c>
      <c r="X440" s="103">
        <f t="shared" si="1"/>
        <v>0.2666666667</v>
      </c>
      <c r="Y440" s="103"/>
      <c r="Z440" s="103"/>
    </row>
    <row r="441">
      <c r="A441" s="113">
        <v>436.0</v>
      </c>
      <c r="B441" s="114" t="s">
        <v>365</v>
      </c>
      <c r="C441" s="115" t="s">
        <v>84</v>
      </c>
      <c r="D441" s="116">
        <v>10.0</v>
      </c>
      <c r="E441" s="117">
        <v>12.0</v>
      </c>
      <c r="F441" s="116">
        <v>9.6</v>
      </c>
      <c r="G441" s="117">
        <v>3.6</v>
      </c>
      <c r="H441" s="116">
        <v>8.7</v>
      </c>
      <c r="I441" s="117">
        <v>0.414</v>
      </c>
      <c r="J441" s="116">
        <v>1.8</v>
      </c>
      <c r="K441" s="117">
        <v>4.5</v>
      </c>
      <c r="L441" s="116">
        <v>0.4</v>
      </c>
      <c r="M441" s="117">
        <v>0.6</v>
      </c>
      <c r="N441" s="116">
        <v>0.6</v>
      </c>
      <c r="O441" s="117">
        <v>1.0</v>
      </c>
      <c r="P441" s="116">
        <v>1.2</v>
      </c>
      <c r="Q441" s="117">
        <v>4.8</v>
      </c>
      <c r="R441" s="116">
        <v>6.0</v>
      </c>
      <c r="S441" s="117">
        <v>3.6</v>
      </c>
      <c r="T441" s="116">
        <v>0.6</v>
      </c>
      <c r="U441" s="117">
        <v>0.6</v>
      </c>
      <c r="V441" s="116">
        <v>1.2</v>
      </c>
      <c r="W441" s="117">
        <v>3.0</v>
      </c>
      <c r="X441" s="103">
        <f t="shared" si="1"/>
        <v>0.2666666667</v>
      </c>
      <c r="Y441" s="103"/>
      <c r="Z441" s="103"/>
    </row>
    <row r="442">
      <c r="A442" s="113">
        <v>437.0</v>
      </c>
      <c r="B442" s="114" t="s">
        <v>1853</v>
      </c>
      <c r="C442" s="115" t="s">
        <v>110</v>
      </c>
      <c r="D442" s="116">
        <v>10.0</v>
      </c>
      <c r="E442" s="117">
        <v>19.3</v>
      </c>
      <c r="F442" s="116">
        <v>9.5</v>
      </c>
      <c r="G442" s="117">
        <v>3.2</v>
      </c>
      <c r="H442" s="116">
        <v>8.0</v>
      </c>
      <c r="I442" s="117">
        <v>0.395</v>
      </c>
      <c r="J442" s="116">
        <v>1.3</v>
      </c>
      <c r="K442" s="117">
        <v>3.4</v>
      </c>
      <c r="L442" s="116">
        <v>0.389</v>
      </c>
      <c r="M442" s="117">
        <v>1.9</v>
      </c>
      <c r="N442" s="116">
        <v>2.0</v>
      </c>
      <c r="O442" s="117">
        <v>0.909</v>
      </c>
      <c r="P442" s="116">
        <v>1.5</v>
      </c>
      <c r="Q442" s="117">
        <v>4.1</v>
      </c>
      <c r="R442" s="116">
        <v>5.6</v>
      </c>
      <c r="S442" s="117">
        <v>6.7</v>
      </c>
      <c r="T442" s="116">
        <v>1.5</v>
      </c>
      <c r="U442" s="117">
        <v>0.7</v>
      </c>
      <c r="V442" s="116">
        <v>4.3</v>
      </c>
      <c r="W442" s="117">
        <v>4.3</v>
      </c>
      <c r="X442" s="103">
        <f t="shared" si="1"/>
        <v>0.2638888889</v>
      </c>
      <c r="Y442" s="103"/>
      <c r="Z442" s="103"/>
    </row>
    <row r="443">
      <c r="A443" s="113">
        <v>438.0</v>
      </c>
      <c r="B443" s="114" t="s">
        <v>165</v>
      </c>
      <c r="C443" s="115" t="s">
        <v>81</v>
      </c>
      <c r="D443" s="116">
        <v>10.0</v>
      </c>
      <c r="E443" s="117">
        <v>13.0</v>
      </c>
      <c r="F443" s="116">
        <v>9.4</v>
      </c>
      <c r="G443" s="117">
        <v>2.8</v>
      </c>
      <c r="H443" s="116">
        <v>6.4</v>
      </c>
      <c r="I443" s="117">
        <v>0.435</v>
      </c>
      <c r="J443" s="116">
        <v>0.8</v>
      </c>
      <c r="K443" s="117">
        <v>2.5</v>
      </c>
      <c r="L443" s="116">
        <v>0.333</v>
      </c>
      <c r="M443" s="117">
        <v>3.0</v>
      </c>
      <c r="N443" s="116">
        <v>4.4</v>
      </c>
      <c r="O443" s="117">
        <v>0.688</v>
      </c>
      <c r="P443" s="116">
        <v>3.0</v>
      </c>
      <c r="Q443" s="117">
        <v>3.3</v>
      </c>
      <c r="R443" s="116">
        <v>6.4</v>
      </c>
      <c r="S443" s="117">
        <v>2.2</v>
      </c>
      <c r="T443" s="116">
        <v>0.3</v>
      </c>
      <c r="U443" s="117">
        <v>0.3</v>
      </c>
      <c r="V443" s="116">
        <v>1.1</v>
      </c>
      <c r="W443" s="117">
        <v>2.8</v>
      </c>
      <c r="X443" s="103">
        <f t="shared" si="1"/>
        <v>0.2611111111</v>
      </c>
      <c r="Y443" s="103"/>
      <c r="Z443" s="103"/>
    </row>
    <row r="444">
      <c r="A444" s="113">
        <v>439.0</v>
      </c>
      <c r="B444" s="114" t="s">
        <v>413</v>
      </c>
      <c r="C444" s="115" t="s">
        <v>116</v>
      </c>
      <c r="D444" s="116">
        <v>10.0</v>
      </c>
      <c r="E444" s="117">
        <v>4.2</v>
      </c>
      <c r="F444" s="116">
        <v>9.4</v>
      </c>
      <c r="G444" s="117">
        <v>4.3</v>
      </c>
      <c r="H444" s="116">
        <v>14.5</v>
      </c>
      <c r="I444" s="117">
        <v>0.294</v>
      </c>
      <c r="J444" s="116">
        <v>0.9</v>
      </c>
      <c r="K444" s="117">
        <v>2.6</v>
      </c>
      <c r="L444" s="116">
        <v>0.333</v>
      </c>
      <c r="M444" s="117">
        <v>0.0</v>
      </c>
      <c r="N444" s="116">
        <v>2.6</v>
      </c>
      <c r="O444" s="117">
        <v>0.0</v>
      </c>
      <c r="P444" s="116">
        <v>4.3</v>
      </c>
      <c r="Q444" s="117">
        <v>8.6</v>
      </c>
      <c r="R444" s="116">
        <v>12.8</v>
      </c>
      <c r="S444" s="117">
        <v>0.9</v>
      </c>
      <c r="T444" s="116">
        <v>4.3</v>
      </c>
      <c r="U444" s="117">
        <v>0.9</v>
      </c>
      <c r="V444" s="116">
        <v>0.9</v>
      </c>
      <c r="W444" s="117">
        <v>3.4</v>
      </c>
      <c r="X444" s="103">
        <f t="shared" si="1"/>
        <v>0.2611111111</v>
      </c>
      <c r="Y444" s="103"/>
      <c r="Z444" s="103"/>
    </row>
    <row r="445">
      <c r="A445" s="113">
        <v>440.0</v>
      </c>
      <c r="B445" s="114" t="s">
        <v>569</v>
      </c>
      <c r="C445" s="115" t="s">
        <v>80</v>
      </c>
      <c r="D445" s="116">
        <v>10.0</v>
      </c>
      <c r="E445" s="117">
        <v>8.0</v>
      </c>
      <c r="F445" s="116">
        <v>9.4</v>
      </c>
      <c r="G445" s="117">
        <v>4.0</v>
      </c>
      <c r="H445" s="116">
        <v>6.7</v>
      </c>
      <c r="I445" s="117">
        <v>0.6</v>
      </c>
      <c r="J445" s="116">
        <v>0.4</v>
      </c>
      <c r="K445" s="117">
        <v>2.7</v>
      </c>
      <c r="L445" s="116">
        <v>0.167</v>
      </c>
      <c r="M445" s="117">
        <v>0.9</v>
      </c>
      <c r="N445" s="116">
        <v>1.3</v>
      </c>
      <c r="O445" s="117">
        <v>0.667</v>
      </c>
      <c r="P445" s="116">
        <v>0.0</v>
      </c>
      <c r="Q445" s="117">
        <v>4.5</v>
      </c>
      <c r="R445" s="116">
        <v>4.5</v>
      </c>
      <c r="S445" s="117">
        <v>2.2</v>
      </c>
      <c r="T445" s="116">
        <v>0.4</v>
      </c>
      <c r="U445" s="117">
        <v>1.3</v>
      </c>
      <c r="V445" s="116">
        <v>0.4</v>
      </c>
      <c r="W445" s="117">
        <v>3.1</v>
      </c>
      <c r="X445" s="103">
        <f t="shared" si="1"/>
        <v>0.2611111111</v>
      </c>
      <c r="Y445" s="103"/>
      <c r="Z445" s="103"/>
    </row>
    <row r="446">
      <c r="A446" s="113">
        <v>441.0</v>
      </c>
      <c r="B446" s="114" t="s">
        <v>288</v>
      </c>
      <c r="C446" s="115" t="s">
        <v>73</v>
      </c>
      <c r="D446" s="116">
        <v>10.0</v>
      </c>
      <c r="E446" s="117">
        <v>26.1</v>
      </c>
      <c r="F446" s="116">
        <v>9.4</v>
      </c>
      <c r="G446" s="117">
        <v>3.3</v>
      </c>
      <c r="H446" s="116">
        <v>8.0</v>
      </c>
      <c r="I446" s="117">
        <v>0.414</v>
      </c>
      <c r="J446" s="116">
        <v>1.9</v>
      </c>
      <c r="K446" s="117">
        <v>5.8</v>
      </c>
      <c r="L446" s="116">
        <v>0.333</v>
      </c>
      <c r="M446" s="117">
        <v>0.8</v>
      </c>
      <c r="N446" s="116">
        <v>1.1</v>
      </c>
      <c r="O446" s="117">
        <v>0.75</v>
      </c>
      <c r="P446" s="116">
        <v>0.7</v>
      </c>
      <c r="Q446" s="117">
        <v>1.9</v>
      </c>
      <c r="R446" s="116">
        <v>2.6</v>
      </c>
      <c r="S446" s="117">
        <v>1.8</v>
      </c>
      <c r="T446" s="116">
        <v>1.2</v>
      </c>
      <c r="U446" s="117">
        <v>0.3</v>
      </c>
      <c r="V446" s="116">
        <v>0.8</v>
      </c>
      <c r="W446" s="117">
        <v>1.9</v>
      </c>
      <c r="X446" s="103">
        <f t="shared" si="1"/>
        <v>0.2611111111</v>
      </c>
      <c r="Y446" s="103"/>
      <c r="Z446" s="103"/>
    </row>
    <row r="447">
      <c r="A447" s="113">
        <v>442.0</v>
      </c>
      <c r="B447" s="114" t="s">
        <v>462</v>
      </c>
      <c r="C447" s="115" t="s">
        <v>85</v>
      </c>
      <c r="D447" s="116">
        <v>10.0</v>
      </c>
      <c r="E447" s="117">
        <v>28.8</v>
      </c>
      <c r="F447" s="116">
        <v>9.4</v>
      </c>
      <c r="G447" s="117">
        <v>3.7</v>
      </c>
      <c r="H447" s="116">
        <v>8.6</v>
      </c>
      <c r="I447" s="117">
        <v>0.435</v>
      </c>
      <c r="J447" s="116">
        <v>1.2</v>
      </c>
      <c r="K447" s="117">
        <v>4.0</v>
      </c>
      <c r="L447" s="116">
        <v>0.313</v>
      </c>
      <c r="M447" s="117">
        <v>0.6</v>
      </c>
      <c r="N447" s="116">
        <v>1.0</v>
      </c>
      <c r="O447" s="117">
        <v>0.625</v>
      </c>
      <c r="P447" s="116">
        <v>1.1</v>
      </c>
      <c r="Q447" s="117">
        <v>2.0</v>
      </c>
      <c r="R447" s="116">
        <v>3.1</v>
      </c>
      <c r="S447" s="117">
        <v>1.6</v>
      </c>
      <c r="T447" s="116">
        <v>0.4</v>
      </c>
      <c r="U447" s="117">
        <v>0.2</v>
      </c>
      <c r="V447" s="116">
        <v>1.2</v>
      </c>
      <c r="W447" s="117">
        <v>3.0</v>
      </c>
      <c r="X447" s="103">
        <f t="shared" si="1"/>
        <v>0.2611111111</v>
      </c>
      <c r="Y447" s="103"/>
      <c r="Z447" s="103"/>
    </row>
    <row r="448">
      <c r="A448" s="113">
        <v>443.0</v>
      </c>
      <c r="B448" s="114" t="s">
        <v>588</v>
      </c>
      <c r="C448" s="115" t="s">
        <v>85</v>
      </c>
      <c r="D448" s="116">
        <v>10.0</v>
      </c>
      <c r="E448" s="117">
        <v>17.8</v>
      </c>
      <c r="F448" s="116">
        <v>9.3</v>
      </c>
      <c r="G448" s="117">
        <v>3.0</v>
      </c>
      <c r="H448" s="116">
        <v>7.1</v>
      </c>
      <c r="I448" s="117">
        <v>0.429</v>
      </c>
      <c r="J448" s="116">
        <v>2.2</v>
      </c>
      <c r="K448" s="117">
        <v>6.3</v>
      </c>
      <c r="L448" s="116">
        <v>0.355</v>
      </c>
      <c r="M448" s="117">
        <v>1.0</v>
      </c>
      <c r="N448" s="116">
        <v>1.4</v>
      </c>
      <c r="O448" s="117">
        <v>0.714</v>
      </c>
      <c r="P448" s="116">
        <v>0.8</v>
      </c>
      <c r="Q448" s="117">
        <v>5.5</v>
      </c>
      <c r="R448" s="116">
        <v>6.3</v>
      </c>
      <c r="S448" s="117">
        <v>1.4</v>
      </c>
      <c r="T448" s="116">
        <v>0.6</v>
      </c>
      <c r="U448" s="117">
        <v>1.8</v>
      </c>
      <c r="V448" s="116">
        <v>0.2</v>
      </c>
      <c r="W448" s="117">
        <v>1.6</v>
      </c>
      <c r="X448" s="103">
        <f t="shared" si="1"/>
        <v>0.2583333333</v>
      </c>
      <c r="Y448" s="103"/>
      <c r="Z448" s="103"/>
    </row>
    <row r="449">
      <c r="A449" s="113">
        <v>444.0</v>
      </c>
      <c r="B449" s="114" t="s">
        <v>233</v>
      </c>
      <c r="C449" s="115" t="s">
        <v>112</v>
      </c>
      <c r="D449" s="116">
        <v>10.0</v>
      </c>
      <c r="E449" s="117">
        <v>22.0</v>
      </c>
      <c r="F449" s="116">
        <v>9.3</v>
      </c>
      <c r="G449" s="117">
        <v>3.8</v>
      </c>
      <c r="H449" s="116">
        <v>9.3</v>
      </c>
      <c r="I449" s="117">
        <v>0.404</v>
      </c>
      <c r="J449" s="116">
        <v>1.0</v>
      </c>
      <c r="K449" s="117">
        <v>3.4</v>
      </c>
      <c r="L449" s="116">
        <v>0.286</v>
      </c>
      <c r="M449" s="117">
        <v>0.8</v>
      </c>
      <c r="N449" s="116">
        <v>1.1</v>
      </c>
      <c r="O449" s="117">
        <v>0.714</v>
      </c>
      <c r="P449" s="116">
        <v>1.5</v>
      </c>
      <c r="Q449" s="117">
        <v>3.9</v>
      </c>
      <c r="R449" s="116">
        <v>5.4</v>
      </c>
      <c r="S449" s="117">
        <v>5.6</v>
      </c>
      <c r="T449" s="116">
        <v>1.5</v>
      </c>
      <c r="U449" s="117">
        <v>0.8</v>
      </c>
      <c r="V449" s="116">
        <v>1.3</v>
      </c>
      <c r="W449" s="117">
        <v>4.2</v>
      </c>
      <c r="X449" s="103">
        <f t="shared" si="1"/>
        <v>0.2583333333</v>
      </c>
      <c r="Y449" s="103"/>
      <c r="Z449" s="103"/>
    </row>
    <row r="450">
      <c r="A450" s="113">
        <v>445.0</v>
      </c>
      <c r="B450" s="114" t="s">
        <v>334</v>
      </c>
      <c r="C450" s="115" t="s">
        <v>88</v>
      </c>
      <c r="D450" s="116">
        <v>10.0</v>
      </c>
      <c r="E450" s="117">
        <v>2.7</v>
      </c>
      <c r="F450" s="116">
        <v>9.3</v>
      </c>
      <c r="G450" s="117">
        <v>4.0</v>
      </c>
      <c r="H450" s="116">
        <v>11.9</v>
      </c>
      <c r="I450" s="117">
        <v>0.333</v>
      </c>
      <c r="J450" s="116">
        <v>1.3</v>
      </c>
      <c r="K450" s="117">
        <v>8.0</v>
      </c>
      <c r="L450" s="116">
        <v>0.167</v>
      </c>
      <c r="M450" s="117">
        <v>0.0</v>
      </c>
      <c r="N450" s="116">
        <v>0.0</v>
      </c>
      <c r="O450" s="117">
        <v>0.0</v>
      </c>
      <c r="P450" s="116">
        <v>0.0</v>
      </c>
      <c r="Q450" s="117">
        <v>2.7</v>
      </c>
      <c r="R450" s="116">
        <v>2.7</v>
      </c>
      <c r="S450" s="117">
        <v>5.3</v>
      </c>
      <c r="T450" s="116">
        <v>0.0</v>
      </c>
      <c r="U450" s="117">
        <v>1.3</v>
      </c>
      <c r="V450" s="116">
        <v>2.7</v>
      </c>
      <c r="W450" s="117">
        <v>1.3</v>
      </c>
      <c r="X450" s="103">
        <f t="shared" si="1"/>
        <v>0.2583333333</v>
      </c>
      <c r="Y450" s="103"/>
      <c r="Z450" s="103"/>
    </row>
    <row r="451">
      <c r="A451" s="113">
        <v>446.0</v>
      </c>
      <c r="B451" s="114" t="s">
        <v>180</v>
      </c>
      <c r="C451" s="115" t="s">
        <v>109</v>
      </c>
      <c r="D451" s="116">
        <v>10.0</v>
      </c>
      <c r="E451" s="117">
        <v>11.3</v>
      </c>
      <c r="F451" s="116">
        <v>9.3</v>
      </c>
      <c r="G451" s="117">
        <v>3.2</v>
      </c>
      <c r="H451" s="116">
        <v>6.7</v>
      </c>
      <c r="I451" s="117">
        <v>0.476</v>
      </c>
      <c r="J451" s="116">
        <v>2.9</v>
      </c>
      <c r="K451" s="117">
        <v>5.8</v>
      </c>
      <c r="L451" s="116">
        <v>0.5</v>
      </c>
      <c r="M451" s="117">
        <v>0.0</v>
      </c>
      <c r="N451" s="116">
        <v>0.0</v>
      </c>
      <c r="O451" s="117">
        <v>0.0</v>
      </c>
      <c r="P451" s="116">
        <v>1.0</v>
      </c>
      <c r="Q451" s="117">
        <v>6.7</v>
      </c>
      <c r="R451" s="116">
        <v>7.7</v>
      </c>
      <c r="S451" s="117">
        <v>0.6</v>
      </c>
      <c r="T451" s="116">
        <v>1.0</v>
      </c>
      <c r="U451" s="117">
        <v>0.6</v>
      </c>
      <c r="V451" s="116">
        <v>0.3</v>
      </c>
      <c r="W451" s="117">
        <v>3.8</v>
      </c>
      <c r="X451" s="103">
        <f t="shared" si="1"/>
        <v>0.2583333333</v>
      </c>
      <c r="Y451" s="103"/>
      <c r="Z451" s="103"/>
    </row>
    <row r="452">
      <c r="A452" s="113">
        <v>447.0</v>
      </c>
      <c r="B452" s="114" t="s">
        <v>1390</v>
      </c>
      <c r="C452" s="115" t="s">
        <v>106</v>
      </c>
      <c r="D452" s="116">
        <v>10.0</v>
      </c>
      <c r="E452" s="117">
        <v>23.0</v>
      </c>
      <c r="F452" s="116">
        <v>9.2</v>
      </c>
      <c r="G452" s="117">
        <v>3.8</v>
      </c>
      <c r="H452" s="116">
        <v>7.2</v>
      </c>
      <c r="I452" s="117">
        <v>0.522</v>
      </c>
      <c r="J452" s="116">
        <v>0.6</v>
      </c>
      <c r="K452" s="117">
        <v>1.6</v>
      </c>
      <c r="L452" s="116">
        <v>0.4</v>
      </c>
      <c r="M452" s="117">
        <v>1.1</v>
      </c>
      <c r="N452" s="116">
        <v>1.4</v>
      </c>
      <c r="O452" s="117">
        <v>0.778</v>
      </c>
      <c r="P452" s="116">
        <v>2.3</v>
      </c>
      <c r="Q452" s="117">
        <v>4.7</v>
      </c>
      <c r="R452" s="116">
        <v>7.0</v>
      </c>
      <c r="S452" s="117">
        <v>4.1</v>
      </c>
      <c r="T452" s="116">
        <v>1.6</v>
      </c>
      <c r="U452" s="117">
        <v>0.2</v>
      </c>
      <c r="V452" s="116">
        <v>1.1</v>
      </c>
      <c r="W452" s="117">
        <v>3.1</v>
      </c>
      <c r="X452" s="103">
        <f t="shared" si="1"/>
        <v>0.2555555556</v>
      </c>
      <c r="Y452" s="103"/>
      <c r="Z452" s="103"/>
    </row>
    <row r="453">
      <c r="A453" s="113">
        <v>448.0</v>
      </c>
      <c r="B453" s="114" t="s">
        <v>382</v>
      </c>
      <c r="C453" s="115" t="s">
        <v>102</v>
      </c>
      <c r="D453" s="116">
        <v>10.0</v>
      </c>
      <c r="E453" s="117">
        <v>20.3</v>
      </c>
      <c r="F453" s="116">
        <v>9.2</v>
      </c>
      <c r="G453" s="117">
        <v>3.4</v>
      </c>
      <c r="H453" s="116">
        <v>7.4</v>
      </c>
      <c r="I453" s="117">
        <v>0.452</v>
      </c>
      <c r="J453" s="116">
        <v>1.8</v>
      </c>
      <c r="K453" s="117">
        <v>5.0</v>
      </c>
      <c r="L453" s="116">
        <v>0.357</v>
      </c>
      <c r="M453" s="117">
        <v>0.7</v>
      </c>
      <c r="N453" s="116">
        <v>1.2</v>
      </c>
      <c r="O453" s="117">
        <v>0.571</v>
      </c>
      <c r="P453" s="116">
        <v>1.6</v>
      </c>
      <c r="Q453" s="117">
        <v>1.9</v>
      </c>
      <c r="R453" s="116">
        <v>3.5</v>
      </c>
      <c r="S453" s="117">
        <v>1.8</v>
      </c>
      <c r="T453" s="116">
        <v>0.9</v>
      </c>
      <c r="U453" s="117">
        <v>0.5</v>
      </c>
      <c r="V453" s="116">
        <v>1.1</v>
      </c>
      <c r="W453" s="117">
        <v>3.9</v>
      </c>
      <c r="X453" s="103">
        <f t="shared" si="1"/>
        <v>0.2555555556</v>
      </c>
      <c r="Y453" s="103"/>
      <c r="Z453" s="103"/>
    </row>
    <row r="454">
      <c r="A454" s="113">
        <v>449.0</v>
      </c>
      <c r="B454" s="114" t="s">
        <v>528</v>
      </c>
      <c r="C454" s="115" t="s">
        <v>106</v>
      </c>
      <c r="D454" s="116">
        <v>6.0</v>
      </c>
      <c r="E454" s="117">
        <v>9.2</v>
      </c>
      <c r="F454" s="116">
        <v>9.1</v>
      </c>
      <c r="G454" s="117">
        <v>2.6</v>
      </c>
      <c r="H454" s="116">
        <v>8.5</v>
      </c>
      <c r="I454" s="117">
        <v>0.308</v>
      </c>
      <c r="J454" s="116">
        <v>0.7</v>
      </c>
      <c r="K454" s="117">
        <v>1.3</v>
      </c>
      <c r="L454" s="116">
        <v>0.5</v>
      </c>
      <c r="M454" s="117">
        <v>3.3</v>
      </c>
      <c r="N454" s="116">
        <v>3.9</v>
      </c>
      <c r="O454" s="117">
        <v>0.833</v>
      </c>
      <c r="P454" s="116">
        <v>0.7</v>
      </c>
      <c r="Q454" s="117">
        <v>3.9</v>
      </c>
      <c r="R454" s="116">
        <v>4.6</v>
      </c>
      <c r="S454" s="117">
        <v>3.3</v>
      </c>
      <c r="T454" s="116">
        <v>1.3</v>
      </c>
      <c r="U454" s="117">
        <v>0.7</v>
      </c>
      <c r="V454" s="116">
        <v>0.0</v>
      </c>
      <c r="W454" s="117">
        <v>2.6</v>
      </c>
      <c r="X454" s="103">
        <f t="shared" si="1"/>
        <v>0.2527777778</v>
      </c>
      <c r="Y454" s="103"/>
      <c r="Z454" s="103"/>
    </row>
    <row r="455">
      <c r="A455" s="113">
        <v>450.0</v>
      </c>
      <c r="B455" s="114" t="s">
        <v>351</v>
      </c>
      <c r="C455" s="115" t="s">
        <v>84</v>
      </c>
      <c r="D455" s="116">
        <v>10.0</v>
      </c>
      <c r="E455" s="117">
        <v>18.5</v>
      </c>
      <c r="F455" s="116">
        <v>9.1</v>
      </c>
      <c r="G455" s="117">
        <v>3.3</v>
      </c>
      <c r="H455" s="116">
        <v>9.7</v>
      </c>
      <c r="I455" s="117">
        <v>0.34</v>
      </c>
      <c r="J455" s="116">
        <v>1.6</v>
      </c>
      <c r="K455" s="117">
        <v>6.2</v>
      </c>
      <c r="L455" s="116">
        <v>0.25</v>
      </c>
      <c r="M455" s="117">
        <v>1.0</v>
      </c>
      <c r="N455" s="116">
        <v>1.0</v>
      </c>
      <c r="O455" s="117">
        <v>1.0</v>
      </c>
      <c r="P455" s="116">
        <v>0.6</v>
      </c>
      <c r="Q455" s="117">
        <v>2.3</v>
      </c>
      <c r="R455" s="116">
        <v>2.9</v>
      </c>
      <c r="S455" s="117">
        <v>2.9</v>
      </c>
      <c r="T455" s="116">
        <v>1.4</v>
      </c>
      <c r="U455" s="117">
        <v>0.0</v>
      </c>
      <c r="V455" s="116">
        <v>1.0</v>
      </c>
      <c r="W455" s="117">
        <v>3.9</v>
      </c>
      <c r="X455" s="103">
        <f t="shared" si="1"/>
        <v>0.2527777778</v>
      </c>
      <c r="Y455" s="103"/>
      <c r="Z455" s="103"/>
    </row>
    <row r="456">
      <c r="A456" s="113">
        <v>451.0</v>
      </c>
      <c r="B456" s="114" t="s">
        <v>241</v>
      </c>
      <c r="C456" s="115" t="s">
        <v>115</v>
      </c>
      <c r="D456" s="116">
        <v>10.0</v>
      </c>
      <c r="E456" s="117">
        <v>16.6</v>
      </c>
      <c r="F456" s="116">
        <v>8.9</v>
      </c>
      <c r="G456" s="117">
        <v>3.3</v>
      </c>
      <c r="H456" s="116">
        <v>6.5</v>
      </c>
      <c r="I456" s="117">
        <v>0.5</v>
      </c>
      <c r="J456" s="116">
        <v>0.0</v>
      </c>
      <c r="K456" s="117">
        <v>0.0</v>
      </c>
      <c r="L456" s="116">
        <v>0.0</v>
      </c>
      <c r="M456" s="117">
        <v>2.4</v>
      </c>
      <c r="N456" s="116">
        <v>2.8</v>
      </c>
      <c r="O456" s="117">
        <v>0.846</v>
      </c>
      <c r="P456" s="116">
        <v>3.0</v>
      </c>
      <c r="Q456" s="117">
        <v>6.7</v>
      </c>
      <c r="R456" s="116">
        <v>9.8</v>
      </c>
      <c r="S456" s="117">
        <v>2.2</v>
      </c>
      <c r="T456" s="116">
        <v>0.7</v>
      </c>
      <c r="U456" s="117">
        <v>2.4</v>
      </c>
      <c r="V456" s="116">
        <v>1.3</v>
      </c>
      <c r="W456" s="117">
        <v>4.1</v>
      </c>
      <c r="X456" s="103">
        <f t="shared" si="1"/>
        <v>0.2472222222</v>
      </c>
      <c r="Y456" s="103"/>
      <c r="Z456" s="103"/>
    </row>
    <row r="457">
      <c r="A457" s="113">
        <v>452.0</v>
      </c>
      <c r="B457" s="114" t="s">
        <v>510</v>
      </c>
      <c r="C457" s="115" t="s">
        <v>74</v>
      </c>
      <c r="D457" s="116">
        <v>10.0</v>
      </c>
      <c r="E457" s="117">
        <v>28.1</v>
      </c>
      <c r="F457" s="116">
        <v>8.8</v>
      </c>
      <c r="G457" s="117">
        <v>3.2</v>
      </c>
      <c r="H457" s="116">
        <v>6.4</v>
      </c>
      <c r="I457" s="117">
        <v>0.5</v>
      </c>
      <c r="J457" s="116">
        <v>2.3</v>
      </c>
      <c r="K457" s="117">
        <v>5.1</v>
      </c>
      <c r="L457" s="116">
        <v>0.45</v>
      </c>
      <c r="M457" s="117">
        <v>0.1</v>
      </c>
      <c r="N457" s="116">
        <v>0.3</v>
      </c>
      <c r="O457" s="117">
        <v>0.5</v>
      </c>
      <c r="P457" s="116">
        <v>1.3</v>
      </c>
      <c r="Q457" s="117">
        <v>4.5</v>
      </c>
      <c r="R457" s="116">
        <v>5.8</v>
      </c>
      <c r="S457" s="117">
        <v>2.6</v>
      </c>
      <c r="T457" s="116">
        <v>1.2</v>
      </c>
      <c r="U457" s="117">
        <v>0.5</v>
      </c>
      <c r="V457" s="116">
        <v>1.2</v>
      </c>
      <c r="W457" s="117">
        <v>1.3</v>
      </c>
      <c r="X457" s="103">
        <f t="shared" si="1"/>
        <v>0.2444444444</v>
      </c>
      <c r="Y457" s="103"/>
      <c r="Z457" s="103"/>
    </row>
    <row r="458">
      <c r="A458" s="113">
        <v>453.0</v>
      </c>
      <c r="B458" s="114" t="s">
        <v>1854</v>
      </c>
      <c r="C458" s="115" t="s">
        <v>112</v>
      </c>
      <c r="D458" s="116">
        <v>5.0</v>
      </c>
      <c r="E458" s="117">
        <v>14.7</v>
      </c>
      <c r="F458" s="116">
        <v>8.8</v>
      </c>
      <c r="G458" s="117">
        <v>2.9</v>
      </c>
      <c r="H458" s="116">
        <v>5.9</v>
      </c>
      <c r="I458" s="117">
        <v>0.5</v>
      </c>
      <c r="J458" s="116">
        <v>0.5</v>
      </c>
      <c r="K458" s="117">
        <v>1.5</v>
      </c>
      <c r="L458" s="116">
        <v>0.333</v>
      </c>
      <c r="M458" s="117">
        <v>2.5</v>
      </c>
      <c r="N458" s="116">
        <v>3.4</v>
      </c>
      <c r="O458" s="117">
        <v>0.714</v>
      </c>
      <c r="P458" s="116">
        <v>1.5</v>
      </c>
      <c r="Q458" s="117">
        <v>3.9</v>
      </c>
      <c r="R458" s="116">
        <v>5.4</v>
      </c>
      <c r="S458" s="117">
        <v>2.0</v>
      </c>
      <c r="T458" s="116">
        <v>1.5</v>
      </c>
      <c r="U458" s="117">
        <v>1.5</v>
      </c>
      <c r="V458" s="116">
        <v>2.5</v>
      </c>
      <c r="W458" s="117">
        <v>0.5</v>
      </c>
      <c r="X458" s="103">
        <f t="shared" si="1"/>
        <v>0.2444444444</v>
      </c>
      <c r="Y458" s="103"/>
      <c r="Z458" s="103"/>
    </row>
    <row r="459">
      <c r="A459" s="113">
        <v>454.0</v>
      </c>
      <c r="B459" s="114" t="s">
        <v>1382</v>
      </c>
      <c r="C459" s="115" t="s">
        <v>102</v>
      </c>
      <c r="D459" s="116">
        <v>10.0</v>
      </c>
      <c r="E459" s="117">
        <v>22.9</v>
      </c>
      <c r="F459" s="116">
        <v>8.8</v>
      </c>
      <c r="G459" s="117">
        <v>2.8</v>
      </c>
      <c r="H459" s="116">
        <v>9.4</v>
      </c>
      <c r="I459" s="117">
        <v>0.3</v>
      </c>
      <c r="J459" s="116">
        <v>1.7</v>
      </c>
      <c r="K459" s="117">
        <v>5.2</v>
      </c>
      <c r="L459" s="116">
        <v>0.333</v>
      </c>
      <c r="M459" s="117">
        <v>1.4</v>
      </c>
      <c r="N459" s="116">
        <v>1.7</v>
      </c>
      <c r="O459" s="117">
        <v>0.818</v>
      </c>
      <c r="P459" s="116">
        <v>1.1</v>
      </c>
      <c r="Q459" s="117">
        <v>5.0</v>
      </c>
      <c r="R459" s="116">
        <v>6.1</v>
      </c>
      <c r="S459" s="117">
        <v>1.9</v>
      </c>
      <c r="T459" s="116">
        <v>1.4</v>
      </c>
      <c r="U459" s="117">
        <v>0.0</v>
      </c>
      <c r="V459" s="116">
        <v>1.1</v>
      </c>
      <c r="W459" s="117">
        <v>1.3</v>
      </c>
      <c r="X459" s="103">
        <f t="shared" si="1"/>
        <v>0.2444444444</v>
      </c>
      <c r="Y459" s="103"/>
      <c r="Z459" s="103"/>
    </row>
    <row r="460">
      <c r="A460" s="113">
        <v>455.0</v>
      </c>
      <c r="B460" s="114" t="s">
        <v>249</v>
      </c>
      <c r="C460" s="115" t="s">
        <v>102</v>
      </c>
      <c r="D460" s="116">
        <v>10.0</v>
      </c>
      <c r="E460" s="117">
        <v>18.9</v>
      </c>
      <c r="F460" s="116">
        <v>8.7</v>
      </c>
      <c r="G460" s="117">
        <v>3.2</v>
      </c>
      <c r="H460" s="116">
        <v>12.0</v>
      </c>
      <c r="I460" s="117">
        <v>0.27</v>
      </c>
      <c r="J460" s="116">
        <v>1.1</v>
      </c>
      <c r="K460" s="117">
        <v>6.8</v>
      </c>
      <c r="L460" s="116">
        <v>0.167</v>
      </c>
      <c r="M460" s="117">
        <v>1.1</v>
      </c>
      <c r="N460" s="116">
        <v>1.5</v>
      </c>
      <c r="O460" s="117">
        <v>0.75</v>
      </c>
      <c r="P460" s="116">
        <v>0.2</v>
      </c>
      <c r="Q460" s="117">
        <v>2.5</v>
      </c>
      <c r="R460" s="116">
        <v>2.7</v>
      </c>
      <c r="S460" s="117">
        <v>3.6</v>
      </c>
      <c r="T460" s="116">
        <v>1.5</v>
      </c>
      <c r="U460" s="117">
        <v>0.4</v>
      </c>
      <c r="V460" s="116">
        <v>1.1</v>
      </c>
      <c r="W460" s="117">
        <v>2.1</v>
      </c>
      <c r="X460" s="103">
        <f t="shared" si="1"/>
        <v>0.2416666667</v>
      </c>
      <c r="Y460" s="103"/>
      <c r="Z460" s="103"/>
    </row>
    <row r="461">
      <c r="A461" s="113">
        <v>456.0</v>
      </c>
      <c r="B461" s="114" t="s">
        <v>208</v>
      </c>
      <c r="C461" s="115" t="s">
        <v>96</v>
      </c>
      <c r="D461" s="116">
        <v>10.0</v>
      </c>
      <c r="E461" s="117">
        <v>24.8</v>
      </c>
      <c r="F461" s="116">
        <v>8.7</v>
      </c>
      <c r="G461" s="117">
        <v>3.1</v>
      </c>
      <c r="H461" s="116">
        <v>8.6</v>
      </c>
      <c r="I461" s="117">
        <v>0.356</v>
      </c>
      <c r="J461" s="116">
        <v>1.5</v>
      </c>
      <c r="K461" s="117">
        <v>6.0</v>
      </c>
      <c r="L461" s="116">
        <v>0.244</v>
      </c>
      <c r="M461" s="117">
        <v>1.2</v>
      </c>
      <c r="N461" s="116">
        <v>1.5</v>
      </c>
      <c r="O461" s="117">
        <v>0.8</v>
      </c>
      <c r="P461" s="116">
        <v>1.3</v>
      </c>
      <c r="Q461" s="117">
        <v>3.3</v>
      </c>
      <c r="R461" s="116">
        <v>4.7</v>
      </c>
      <c r="S461" s="117">
        <v>5.4</v>
      </c>
      <c r="T461" s="116">
        <v>0.7</v>
      </c>
      <c r="U461" s="117">
        <v>0.4</v>
      </c>
      <c r="V461" s="116">
        <v>1.2</v>
      </c>
      <c r="W461" s="117">
        <v>2.9</v>
      </c>
      <c r="X461" s="103">
        <f t="shared" si="1"/>
        <v>0.2416666667</v>
      </c>
      <c r="Y461" s="103"/>
      <c r="Z461" s="103"/>
    </row>
    <row r="462">
      <c r="A462" s="113">
        <v>457.0</v>
      </c>
      <c r="B462" s="114" t="s">
        <v>194</v>
      </c>
      <c r="C462" s="115" t="s">
        <v>80</v>
      </c>
      <c r="D462" s="116">
        <v>10.0</v>
      </c>
      <c r="E462" s="117">
        <v>28.5</v>
      </c>
      <c r="F462" s="116">
        <v>8.7</v>
      </c>
      <c r="G462" s="117">
        <v>3.5</v>
      </c>
      <c r="H462" s="116">
        <v>9.6</v>
      </c>
      <c r="I462" s="117">
        <v>0.368</v>
      </c>
      <c r="J462" s="116">
        <v>0.9</v>
      </c>
      <c r="K462" s="117">
        <v>3.8</v>
      </c>
      <c r="L462" s="116">
        <v>0.233</v>
      </c>
      <c r="M462" s="117">
        <v>0.8</v>
      </c>
      <c r="N462" s="116">
        <v>0.9</v>
      </c>
      <c r="O462" s="117">
        <v>0.857</v>
      </c>
      <c r="P462" s="116">
        <v>0.8</v>
      </c>
      <c r="Q462" s="117">
        <v>5.5</v>
      </c>
      <c r="R462" s="116">
        <v>6.3</v>
      </c>
      <c r="S462" s="117">
        <v>5.3</v>
      </c>
      <c r="T462" s="116">
        <v>1.4</v>
      </c>
      <c r="U462" s="117">
        <v>0.9</v>
      </c>
      <c r="V462" s="116">
        <v>2.5</v>
      </c>
      <c r="W462" s="117">
        <v>1.9</v>
      </c>
      <c r="X462" s="103">
        <f t="shared" si="1"/>
        <v>0.2416666667</v>
      </c>
      <c r="Y462" s="103"/>
      <c r="Z462" s="103"/>
    </row>
    <row r="463">
      <c r="A463" s="113">
        <v>458.0</v>
      </c>
      <c r="B463" s="114" t="s">
        <v>350</v>
      </c>
      <c r="C463" s="115" t="s">
        <v>107</v>
      </c>
      <c r="D463" s="116">
        <v>10.0</v>
      </c>
      <c r="E463" s="117">
        <v>14.1</v>
      </c>
      <c r="F463" s="116">
        <v>8.7</v>
      </c>
      <c r="G463" s="117">
        <v>3.3</v>
      </c>
      <c r="H463" s="116">
        <v>6.9</v>
      </c>
      <c r="I463" s="117">
        <v>0.481</v>
      </c>
      <c r="J463" s="116">
        <v>2.0</v>
      </c>
      <c r="K463" s="117">
        <v>4.6</v>
      </c>
      <c r="L463" s="116">
        <v>0.444</v>
      </c>
      <c r="M463" s="117">
        <v>0.0</v>
      </c>
      <c r="N463" s="116">
        <v>0.0</v>
      </c>
      <c r="O463" s="117">
        <v>0.0</v>
      </c>
      <c r="P463" s="116">
        <v>1.0</v>
      </c>
      <c r="Q463" s="117">
        <v>3.6</v>
      </c>
      <c r="R463" s="116">
        <v>4.6</v>
      </c>
      <c r="S463" s="117">
        <v>3.8</v>
      </c>
      <c r="T463" s="116">
        <v>0.0</v>
      </c>
      <c r="U463" s="117">
        <v>0.3</v>
      </c>
      <c r="V463" s="116">
        <v>1.3</v>
      </c>
      <c r="W463" s="117">
        <v>2.8</v>
      </c>
      <c r="X463" s="103">
        <f t="shared" si="1"/>
        <v>0.2416666667</v>
      </c>
      <c r="Y463" s="103"/>
      <c r="Z463" s="103"/>
    </row>
    <row r="464">
      <c r="A464" s="113">
        <v>459.0</v>
      </c>
      <c r="B464" s="114" t="s">
        <v>469</v>
      </c>
      <c r="C464" s="115" t="s">
        <v>106</v>
      </c>
      <c r="D464" s="116">
        <v>10.0</v>
      </c>
      <c r="E464" s="117">
        <v>7.9</v>
      </c>
      <c r="F464" s="116">
        <v>8.7</v>
      </c>
      <c r="G464" s="117">
        <v>2.7</v>
      </c>
      <c r="H464" s="116">
        <v>10.1</v>
      </c>
      <c r="I464" s="117">
        <v>0.273</v>
      </c>
      <c r="J464" s="116">
        <v>2.3</v>
      </c>
      <c r="K464" s="117">
        <v>6.9</v>
      </c>
      <c r="L464" s="116">
        <v>0.333</v>
      </c>
      <c r="M464" s="117">
        <v>0.9</v>
      </c>
      <c r="N464" s="116">
        <v>1.4</v>
      </c>
      <c r="O464" s="117">
        <v>0.667</v>
      </c>
      <c r="P464" s="116">
        <v>0.5</v>
      </c>
      <c r="Q464" s="117">
        <v>2.7</v>
      </c>
      <c r="R464" s="116">
        <v>3.2</v>
      </c>
      <c r="S464" s="117">
        <v>2.3</v>
      </c>
      <c r="T464" s="116">
        <v>0.9</v>
      </c>
      <c r="U464" s="117">
        <v>0.5</v>
      </c>
      <c r="V464" s="116">
        <v>0.5</v>
      </c>
      <c r="W464" s="117">
        <v>1.8</v>
      </c>
      <c r="X464" s="103">
        <f t="shared" si="1"/>
        <v>0.2416666667</v>
      </c>
      <c r="Y464" s="103"/>
      <c r="Z464" s="103"/>
    </row>
    <row r="465">
      <c r="A465" s="113">
        <v>460.0</v>
      </c>
      <c r="B465" s="114" t="s">
        <v>292</v>
      </c>
      <c r="C465" s="115" t="s">
        <v>88</v>
      </c>
      <c r="D465" s="116">
        <v>10.0</v>
      </c>
      <c r="E465" s="117">
        <v>37.9</v>
      </c>
      <c r="F465" s="116">
        <v>8.7</v>
      </c>
      <c r="G465" s="117">
        <v>3.4</v>
      </c>
      <c r="H465" s="116">
        <v>7.9</v>
      </c>
      <c r="I465" s="117">
        <v>0.434</v>
      </c>
      <c r="J465" s="116">
        <v>0.5</v>
      </c>
      <c r="K465" s="117">
        <v>1.8</v>
      </c>
      <c r="L465" s="116">
        <v>0.263</v>
      </c>
      <c r="M465" s="117">
        <v>1.3</v>
      </c>
      <c r="N465" s="116">
        <v>1.6</v>
      </c>
      <c r="O465" s="117">
        <v>0.824</v>
      </c>
      <c r="P465" s="116">
        <v>2.0</v>
      </c>
      <c r="Q465" s="117">
        <v>6.4</v>
      </c>
      <c r="R465" s="116">
        <v>8.4</v>
      </c>
      <c r="S465" s="117">
        <v>6.2</v>
      </c>
      <c r="T465" s="116">
        <v>0.9</v>
      </c>
      <c r="U465" s="117">
        <v>0.1</v>
      </c>
      <c r="V465" s="116">
        <v>1.7</v>
      </c>
      <c r="W465" s="117">
        <v>2.2</v>
      </c>
      <c r="X465" s="103">
        <f t="shared" si="1"/>
        <v>0.2416666667</v>
      </c>
      <c r="Y465" s="103"/>
      <c r="Z465" s="103"/>
    </row>
    <row r="466">
      <c r="A466" s="113">
        <v>461.0</v>
      </c>
      <c r="B466" s="114" t="s">
        <v>507</v>
      </c>
      <c r="C466" s="115" t="s">
        <v>88</v>
      </c>
      <c r="D466" s="116">
        <v>10.0</v>
      </c>
      <c r="E466" s="117">
        <v>19.7</v>
      </c>
      <c r="F466" s="116">
        <v>8.6</v>
      </c>
      <c r="G466" s="117">
        <v>3.5</v>
      </c>
      <c r="H466" s="116">
        <v>6.4</v>
      </c>
      <c r="I466" s="117">
        <v>0.543</v>
      </c>
      <c r="J466" s="116">
        <v>0.0</v>
      </c>
      <c r="K466" s="117">
        <v>0.0</v>
      </c>
      <c r="L466" s="116">
        <v>0.0</v>
      </c>
      <c r="M466" s="117">
        <v>1.6</v>
      </c>
      <c r="N466" s="116">
        <v>4.2</v>
      </c>
      <c r="O466" s="117">
        <v>0.391</v>
      </c>
      <c r="P466" s="116">
        <v>6.2</v>
      </c>
      <c r="Q466" s="117">
        <v>4.6</v>
      </c>
      <c r="R466" s="116">
        <v>10.8</v>
      </c>
      <c r="S466" s="117">
        <v>1.8</v>
      </c>
      <c r="T466" s="116">
        <v>1.8</v>
      </c>
      <c r="U466" s="117">
        <v>1.6</v>
      </c>
      <c r="V466" s="116">
        <v>1.8</v>
      </c>
      <c r="W466" s="117">
        <v>3.5</v>
      </c>
      <c r="X466" s="103">
        <f t="shared" si="1"/>
        <v>0.2388888889</v>
      </c>
      <c r="Y466" s="103"/>
      <c r="Z466" s="103"/>
    </row>
    <row r="467">
      <c r="A467" s="113">
        <v>462.0</v>
      </c>
      <c r="B467" s="114" t="s">
        <v>277</v>
      </c>
      <c r="C467" s="115" t="s">
        <v>103</v>
      </c>
      <c r="D467" s="116">
        <v>10.0</v>
      </c>
      <c r="E467" s="117">
        <v>23.0</v>
      </c>
      <c r="F467" s="116">
        <v>8.6</v>
      </c>
      <c r="G467" s="117">
        <v>3.6</v>
      </c>
      <c r="H467" s="116">
        <v>7.7</v>
      </c>
      <c r="I467" s="117">
        <v>0.469</v>
      </c>
      <c r="J467" s="116">
        <v>0.8</v>
      </c>
      <c r="K467" s="117">
        <v>3.3</v>
      </c>
      <c r="L467" s="116">
        <v>0.238</v>
      </c>
      <c r="M467" s="117">
        <v>0.6</v>
      </c>
      <c r="N467" s="116">
        <v>0.8</v>
      </c>
      <c r="O467" s="117">
        <v>0.8</v>
      </c>
      <c r="P467" s="116">
        <v>1.4</v>
      </c>
      <c r="Q467" s="117">
        <v>3.1</v>
      </c>
      <c r="R467" s="116">
        <v>4.5</v>
      </c>
      <c r="S467" s="117">
        <v>1.9</v>
      </c>
      <c r="T467" s="116">
        <v>1.4</v>
      </c>
      <c r="U467" s="117">
        <v>0.3</v>
      </c>
      <c r="V467" s="116">
        <v>1.2</v>
      </c>
      <c r="W467" s="117">
        <v>2.3</v>
      </c>
      <c r="X467" s="103">
        <f t="shared" si="1"/>
        <v>0.2388888889</v>
      </c>
      <c r="Y467" s="103"/>
      <c r="Z467" s="103"/>
    </row>
    <row r="468">
      <c r="A468" s="113">
        <v>463.0</v>
      </c>
      <c r="B468" s="114" t="s">
        <v>1855</v>
      </c>
      <c r="C468" s="115" t="s">
        <v>70</v>
      </c>
      <c r="D468" s="116">
        <v>10.0</v>
      </c>
      <c r="E468" s="117">
        <v>9.7</v>
      </c>
      <c r="F468" s="116">
        <v>8.5</v>
      </c>
      <c r="G468" s="117">
        <v>3.7</v>
      </c>
      <c r="H468" s="116">
        <v>11.5</v>
      </c>
      <c r="I468" s="117">
        <v>0.323</v>
      </c>
      <c r="J468" s="116">
        <v>0.0</v>
      </c>
      <c r="K468" s="117">
        <v>1.1</v>
      </c>
      <c r="L468" s="116">
        <v>0.0</v>
      </c>
      <c r="M468" s="117">
        <v>1.1</v>
      </c>
      <c r="N468" s="116">
        <v>3.0</v>
      </c>
      <c r="O468" s="117">
        <v>0.375</v>
      </c>
      <c r="P468" s="116">
        <v>4.1</v>
      </c>
      <c r="Q468" s="117">
        <v>3.0</v>
      </c>
      <c r="R468" s="116">
        <v>7.1</v>
      </c>
      <c r="S468" s="117">
        <v>1.5</v>
      </c>
      <c r="T468" s="116">
        <v>0.7</v>
      </c>
      <c r="U468" s="117">
        <v>5.6</v>
      </c>
      <c r="V468" s="116">
        <v>4.5</v>
      </c>
      <c r="W468" s="117">
        <v>4.1</v>
      </c>
      <c r="X468" s="103">
        <f t="shared" si="1"/>
        <v>0.2361111111</v>
      </c>
      <c r="Y468" s="103"/>
      <c r="Z468" s="103"/>
    </row>
    <row r="469">
      <c r="A469" s="113">
        <v>464.0</v>
      </c>
      <c r="B469" s="114" t="s">
        <v>499</v>
      </c>
      <c r="C469" s="115" t="s">
        <v>73</v>
      </c>
      <c r="D469" s="116">
        <v>10.0</v>
      </c>
      <c r="E469" s="117">
        <v>10.3</v>
      </c>
      <c r="F469" s="116">
        <v>8.4</v>
      </c>
      <c r="G469" s="117">
        <v>3.5</v>
      </c>
      <c r="H469" s="116">
        <v>9.8</v>
      </c>
      <c r="I469" s="117">
        <v>0.357</v>
      </c>
      <c r="J469" s="116">
        <v>1.1</v>
      </c>
      <c r="K469" s="117">
        <v>3.9</v>
      </c>
      <c r="L469" s="116">
        <v>0.273</v>
      </c>
      <c r="M469" s="117">
        <v>0.4</v>
      </c>
      <c r="N469" s="116">
        <v>1.8</v>
      </c>
      <c r="O469" s="117">
        <v>0.2</v>
      </c>
      <c r="P469" s="116">
        <v>1.1</v>
      </c>
      <c r="Q469" s="117">
        <v>1.8</v>
      </c>
      <c r="R469" s="116">
        <v>2.8</v>
      </c>
      <c r="S469" s="117">
        <v>2.1</v>
      </c>
      <c r="T469" s="116">
        <v>1.8</v>
      </c>
      <c r="U469" s="117">
        <v>1.1</v>
      </c>
      <c r="V469" s="116">
        <v>1.4</v>
      </c>
      <c r="W469" s="117">
        <v>2.5</v>
      </c>
      <c r="X469" s="103">
        <f t="shared" si="1"/>
        <v>0.2333333333</v>
      </c>
      <c r="Y469" s="103"/>
      <c r="Z469" s="103"/>
    </row>
    <row r="470">
      <c r="A470" s="113">
        <v>465.0</v>
      </c>
      <c r="B470" s="114" t="s">
        <v>557</v>
      </c>
      <c r="C470" s="115" t="s">
        <v>110</v>
      </c>
      <c r="D470" s="116">
        <v>10.0</v>
      </c>
      <c r="E470" s="117">
        <v>27.8</v>
      </c>
      <c r="F470" s="116">
        <v>8.4</v>
      </c>
      <c r="G470" s="117">
        <v>3.0</v>
      </c>
      <c r="H470" s="116">
        <v>7.9</v>
      </c>
      <c r="I470" s="117">
        <v>0.377</v>
      </c>
      <c r="J470" s="116">
        <v>1.4</v>
      </c>
      <c r="K470" s="117">
        <v>3.6</v>
      </c>
      <c r="L470" s="116">
        <v>0.393</v>
      </c>
      <c r="M470" s="117">
        <v>1.0</v>
      </c>
      <c r="N470" s="116">
        <v>1.2</v>
      </c>
      <c r="O470" s="117">
        <v>0.889</v>
      </c>
      <c r="P470" s="116">
        <v>0.8</v>
      </c>
      <c r="Q470" s="117">
        <v>4.1</v>
      </c>
      <c r="R470" s="116">
        <v>4.9</v>
      </c>
      <c r="S470" s="117">
        <v>3.5</v>
      </c>
      <c r="T470" s="116">
        <v>0.8</v>
      </c>
      <c r="U470" s="117">
        <v>0.4</v>
      </c>
      <c r="V470" s="116">
        <v>1.7</v>
      </c>
      <c r="W470" s="117">
        <v>4.0</v>
      </c>
      <c r="X470" s="103">
        <f t="shared" si="1"/>
        <v>0.2333333333</v>
      </c>
      <c r="Y470" s="103"/>
      <c r="Z470" s="103"/>
    </row>
    <row r="471">
      <c r="A471" s="113">
        <v>466.0</v>
      </c>
      <c r="B471" s="114" t="s">
        <v>571</v>
      </c>
      <c r="C471" s="115" t="s">
        <v>81</v>
      </c>
      <c r="D471" s="116">
        <v>10.0</v>
      </c>
      <c r="E471" s="117">
        <v>13.7</v>
      </c>
      <c r="F471" s="116">
        <v>8.4</v>
      </c>
      <c r="G471" s="117">
        <v>3.7</v>
      </c>
      <c r="H471" s="116">
        <v>8.4</v>
      </c>
      <c r="I471" s="117">
        <v>0.438</v>
      </c>
      <c r="J471" s="116">
        <v>0.5</v>
      </c>
      <c r="K471" s="117">
        <v>3.9</v>
      </c>
      <c r="L471" s="116">
        <v>0.133</v>
      </c>
      <c r="M471" s="117">
        <v>0.5</v>
      </c>
      <c r="N471" s="116">
        <v>1.0</v>
      </c>
      <c r="O471" s="117">
        <v>0.5</v>
      </c>
      <c r="P471" s="116">
        <v>1.6</v>
      </c>
      <c r="Q471" s="117">
        <v>6.0</v>
      </c>
      <c r="R471" s="116">
        <v>7.6</v>
      </c>
      <c r="S471" s="117">
        <v>2.9</v>
      </c>
      <c r="T471" s="116">
        <v>1.0</v>
      </c>
      <c r="U471" s="117">
        <v>1.0</v>
      </c>
      <c r="V471" s="116">
        <v>0.8</v>
      </c>
      <c r="W471" s="117">
        <v>1.3</v>
      </c>
      <c r="X471" s="103">
        <f t="shared" si="1"/>
        <v>0.2333333333</v>
      </c>
      <c r="Y471" s="103"/>
      <c r="Z471" s="103"/>
    </row>
    <row r="472">
      <c r="A472" s="113">
        <v>467.0</v>
      </c>
      <c r="B472" s="114" t="s">
        <v>359</v>
      </c>
      <c r="C472" s="115" t="s">
        <v>102</v>
      </c>
      <c r="D472" s="116">
        <v>10.0</v>
      </c>
      <c r="E472" s="117">
        <v>16.8</v>
      </c>
      <c r="F472" s="116">
        <v>8.4</v>
      </c>
      <c r="G472" s="117">
        <v>3.2</v>
      </c>
      <c r="H472" s="116">
        <v>9.5</v>
      </c>
      <c r="I472" s="117">
        <v>0.341</v>
      </c>
      <c r="J472" s="116">
        <v>0.9</v>
      </c>
      <c r="K472" s="117">
        <v>4.3</v>
      </c>
      <c r="L472" s="116">
        <v>0.2</v>
      </c>
      <c r="M472" s="117">
        <v>1.1</v>
      </c>
      <c r="N472" s="116">
        <v>1.1</v>
      </c>
      <c r="O472" s="117">
        <v>1.0</v>
      </c>
      <c r="P472" s="116">
        <v>1.1</v>
      </c>
      <c r="Q472" s="117">
        <v>3.7</v>
      </c>
      <c r="R472" s="116">
        <v>4.7</v>
      </c>
      <c r="S472" s="117">
        <v>1.5</v>
      </c>
      <c r="T472" s="116">
        <v>0.6</v>
      </c>
      <c r="U472" s="117">
        <v>0.0</v>
      </c>
      <c r="V472" s="116">
        <v>1.7</v>
      </c>
      <c r="W472" s="117">
        <v>3.7</v>
      </c>
      <c r="X472" s="103">
        <f t="shared" si="1"/>
        <v>0.2333333333</v>
      </c>
      <c r="Y472" s="103"/>
      <c r="Z472" s="103"/>
    </row>
    <row r="473">
      <c r="A473" s="113">
        <v>468.0</v>
      </c>
      <c r="B473" s="114" t="s">
        <v>204</v>
      </c>
      <c r="C473" s="115" t="s">
        <v>113</v>
      </c>
      <c r="D473" s="116">
        <v>10.0</v>
      </c>
      <c r="E473" s="117">
        <v>24.1</v>
      </c>
      <c r="F473" s="116">
        <v>8.4</v>
      </c>
      <c r="G473" s="117">
        <v>2.8</v>
      </c>
      <c r="H473" s="116">
        <v>6.9</v>
      </c>
      <c r="I473" s="117">
        <v>0.413</v>
      </c>
      <c r="J473" s="116">
        <v>1.6</v>
      </c>
      <c r="K473" s="117">
        <v>4.0</v>
      </c>
      <c r="L473" s="116">
        <v>0.407</v>
      </c>
      <c r="M473" s="117">
        <v>1.0</v>
      </c>
      <c r="N473" s="116">
        <v>1.3</v>
      </c>
      <c r="O473" s="117">
        <v>0.778</v>
      </c>
      <c r="P473" s="116">
        <v>0.9</v>
      </c>
      <c r="Q473" s="117">
        <v>2.4</v>
      </c>
      <c r="R473" s="116">
        <v>3.3</v>
      </c>
      <c r="S473" s="117">
        <v>2.1</v>
      </c>
      <c r="T473" s="116">
        <v>0.9</v>
      </c>
      <c r="U473" s="117">
        <v>0.4</v>
      </c>
      <c r="V473" s="116">
        <v>0.9</v>
      </c>
      <c r="W473" s="117">
        <v>2.5</v>
      </c>
      <c r="X473" s="103">
        <f t="shared" si="1"/>
        <v>0.2333333333</v>
      </c>
      <c r="Y473" s="103"/>
      <c r="Z473" s="103"/>
    </row>
    <row r="474">
      <c r="A474" s="113">
        <v>469.0</v>
      </c>
      <c r="B474" s="114" t="s">
        <v>554</v>
      </c>
      <c r="C474" s="115" t="s">
        <v>110</v>
      </c>
      <c r="D474" s="116">
        <v>10.0</v>
      </c>
      <c r="E474" s="117">
        <v>10.4</v>
      </c>
      <c r="F474" s="116">
        <v>8.3</v>
      </c>
      <c r="G474" s="117">
        <v>3.1</v>
      </c>
      <c r="H474" s="116">
        <v>7.6</v>
      </c>
      <c r="I474" s="117">
        <v>0.409</v>
      </c>
      <c r="J474" s="116">
        <v>1.7</v>
      </c>
      <c r="K474" s="117">
        <v>4.9</v>
      </c>
      <c r="L474" s="116">
        <v>0.357</v>
      </c>
      <c r="M474" s="117">
        <v>0.3</v>
      </c>
      <c r="N474" s="116">
        <v>0.7</v>
      </c>
      <c r="O474" s="117">
        <v>0.5</v>
      </c>
      <c r="P474" s="116">
        <v>2.4</v>
      </c>
      <c r="Q474" s="117">
        <v>3.5</v>
      </c>
      <c r="R474" s="116">
        <v>5.9</v>
      </c>
      <c r="S474" s="117">
        <v>1.7</v>
      </c>
      <c r="T474" s="116">
        <v>1.0</v>
      </c>
      <c r="U474" s="117">
        <v>1.7</v>
      </c>
      <c r="V474" s="116">
        <v>0.7</v>
      </c>
      <c r="W474" s="117">
        <v>3.1</v>
      </c>
      <c r="X474" s="103">
        <f t="shared" si="1"/>
        <v>0.2305555556</v>
      </c>
      <c r="Y474" s="103"/>
      <c r="Z474" s="103"/>
    </row>
    <row r="475">
      <c r="A475" s="113">
        <v>470.0</v>
      </c>
      <c r="B475" s="114" t="s">
        <v>452</v>
      </c>
      <c r="C475" s="115" t="s">
        <v>99</v>
      </c>
      <c r="D475" s="116">
        <v>10.0</v>
      </c>
      <c r="E475" s="117">
        <v>10.0</v>
      </c>
      <c r="F475" s="116">
        <v>8.3</v>
      </c>
      <c r="G475" s="117">
        <v>2.9</v>
      </c>
      <c r="H475" s="116">
        <v>5.8</v>
      </c>
      <c r="I475" s="117">
        <v>0.5</v>
      </c>
      <c r="J475" s="116">
        <v>0.4</v>
      </c>
      <c r="K475" s="117">
        <v>0.7</v>
      </c>
      <c r="L475" s="116">
        <v>0.5</v>
      </c>
      <c r="M475" s="117">
        <v>2.2</v>
      </c>
      <c r="N475" s="116">
        <v>2.9</v>
      </c>
      <c r="O475" s="117">
        <v>0.75</v>
      </c>
      <c r="P475" s="116">
        <v>2.5</v>
      </c>
      <c r="Q475" s="117">
        <v>4.7</v>
      </c>
      <c r="R475" s="116">
        <v>7.2</v>
      </c>
      <c r="S475" s="117">
        <v>1.8</v>
      </c>
      <c r="T475" s="116">
        <v>0.7</v>
      </c>
      <c r="U475" s="117">
        <v>2.5</v>
      </c>
      <c r="V475" s="116">
        <v>0.7</v>
      </c>
      <c r="W475" s="117">
        <v>3.6</v>
      </c>
      <c r="X475" s="103">
        <f t="shared" si="1"/>
        <v>0.2305555556</v>
      </c>
      <c r="Y475" s="103"/>
      <c r="Z475" s="103"/>
    </row>
    <row r="476">
      <c r="A476" s="113">
        <v>471.0</v>
      </c>
      <c r="B476" s="114" t="s">
        <v>150</v>
      </c>
      <c r="C476" s="115" t="s">
        <v>81</v>
      </c>
      <c r="D476" s="116">
        <v>10.0</v>
      </c>
      <c r="E476" s="117">
        <v>16.1</v>
      </c>
      <c r="F476" s="116">
        <v>8.3</v>
      </c>
      <c r="G476" s="117">
        <v>3.8</v>
      </c>
      <c r="H476" s="116">
        <v>5.1</v>
      </c>
      <c r="I476" s="117">
        <v>0.739</v>
      </c>
      <c r="J476" s="116">
        <v>0.0</v>
      </c>
      <c r="K476" s="117">
        <v>0.0</v>
      </c>
      <c r="L476" s="116">
        <v>0.0</v>
      </c>
      <c r="M476" s="117">
        <v>0.7</v>
      </c>
      <c r="N476" s="116">
        <v>0.9</v>
      </c>
      <c r="O476" s="117">
        <v>0.75</v>
      </c>
      <c r="P476" s="116">
        <v>4.2</v>
      </c>
      <c r="Q476" s="117">
        <v>5.6</v>
      </c>
      <c r="R476" s="116">
        <v>9.8</v>
      </c>
      <c r="S476" s="117">
        <v>2.5</v>
      </c>
      <c r="T476" s="116">
        <v>1.3</v>
      </c>
      <c r="U476" s="117">
        <v>1.8</v>
      </c>
      <c r="V476" s="116">
        <v>0.2</v>
      </c>
      <c r="W476" s="117">
        <v>1.3</v>
      </c>
      <c r="X476" s="103">
        <f t="shared" si="1"/>
        <v>0.2305555556</v>
      </c>
      <c r="Y476" s="103"/>
      <c r="Z476" s="103"/>
    </row>
    <row r="477">
      <c r="A477" s="113">
        <v>472.0</v>
      </c>
      <c r="B477" s="114" t="s">
        <v>144</v>
      </c>
      <c r="C477" s="115" t="s">
        <v>96</v>
      </c>
      <c r="D477" s="116">
        <v>10.0</v>
      </c>
      <c r="E477" s="117">
        <v>21.9</v>
      </c>
      <c r="F477" s="116">
        <v>8.2</v>
      </c>
      <c r="G477" s="117">
        <v>2.6</v>
      </c>
      <c r="H477" s="116">
        <v>7.9</v>
      </c>
      <c r="I477" s="117">
        <v>0.333</v>
      </c>
      <c r="J477" s="116">
        <v>1.1</v>
      </c>
      <c r="K477" s="117">
        <v>4.4</v>
      </c>
      <c r="L477" s="116">
        <v>0.259</v>
      </c>
      <c r="M477" s="117">
        <v>1.8</v>
      </c>
      <c r="N477" s="116">
        <v>2.1</v>
      </c>
      <c r="O477" s="117">
        <v>0.846</v>
      </c>
      <c r="P477" s="116">
        <v>0.7</v>
      </c>
      <c r="Q477" s="117">
        <v>4.1</v>
      </c>
      <c r="R477" s="116">
        <v>4.8</v>
      </c>
      <c r="S477" s="117">
        <v>4.1</v>
      </c>
      <c r="T477" s="116">
        <v>1.0</v>
      </c>
      <c r="U477" s="117">
        <v>1.1</v>
      </c>
      <c r="V477" s="116">
        <v>0.5</v>
      </c>
      <c r="W477" s="117">
        <v>3.4</v>
      </c>
      <c r="X477" s="103">
        <f t="shared" si="1"/>
        <v>0.2277777778</v>
      </c>
      <c r="Y477" s="103"/>
      <c r="Z477" s="103"/>
    </row>
    <row r="478">
      <c r="A478" s="113">
        <v>473.0</v>
      </c>
      <c r="B478" s="114" t="s">
        <v>509</v>
      </c>
      <c r="C478" s="115" t="s">
        <v>106</v>
      </c>
      <c r="D478" s="116">
        <v>10.0</v>
      </c>
      <c r="E478" s="117">
        <v>7.1</v>
      </c>
      <c r="F478" s="116">
        <v>8.1</v>
      </c>
      <c r="G478" s="117">
        <v>3.6</v>
      </c>
      <c r="H478" s="116">
        <v>11.2</v>
      </c>
      <c r="I478" s="117">
        <v>0.318</v>
      </c>
      <c r="J478" s="116">
        <v>0.0</v>
      </c>
      <c r="K478" s="117">
        <v>4.6</v>
      </c>
      <c r="L478" s="116">
        <v>0.0</v>
      </c>
      <c r="M478" s="117">
        <v>1.0</v>
      </c>
      <c r="N478" s="116">
        <v>1.0</v>
      </c>
      <c r="O478" s="117">
        <v>1.0</v>
      </c>
      <c r="P478" s="116">
        <v>2.5</v>
      </c>
      <c r="Q478" s="117">
        <v>5.6</v>
      </c>
      <c r="R478" s="116">
        <v>8.1</v>
      </c>
      <c r="S478" s="117">
        <v>5.1</v>
      </c>
      <c r="T478" s="116">
        <v>0.5</v>
      </c>
      <c r="U478" s="117">
        <v>0.0</v>
      </c>
      <c r="V478" s="116">
        <v>2.0</v>
      </c>
      <c r="W478" s="117">
        <v>3.1</v>
      </c>
      <c r="X478" s="103">
        <f t="shared" si="1"/>
        <v>0.225</v>
      </c>
      <c r="Y478" s="103"/>
      <c r="Z478" s="103"/>
    </row>
    <row r="479">
      <c r="A479" s="113">
        <v>474.0</v>
      </c>
      <c r="B479" s="114" t="s">
        <v>179</v>
      </c>
      <c r="C479" s="115" t="s">
        <v>80</v>
      </c>
      <c r="D479" s="116">
        <v>8.0</v>
      </c>
      <c r="E479" s="117">
        <v>3.9</v>
      </c>
      <c r="F479" s="116">
        <v>8.1</v>
      </c>
      <c r="G479" s="117">
        <v>3.5</v>
      </c>
      <c r="H479" s="116">
        <v>13.9</v>
      </c>
      <c r="I479" s="117">
        <v>0.25</v>
      </c>
      <c r="J479" s="116">
        <v>0.0</v>
      </c>
      <c r="K479" s="117">
        <v>5.8</v>
      </c>
      <c r="L479" s="116">
        <v>0.0</v>
      </c>
      <c r="M479" s="117">
        <v>1.2</v>
      </c>
      <c r="N479" s="116">
        <v>2.3</v>
      </c>
      <c r="O479" s="117">
        <v>0.5</v>
      </c>
      <c r="P479" s="116">
        <v>2.3</v>
      </c>
      <c r="Q479" s="117">
        <v>0.0</v>
      </c>
      <c r="R479" s="116">
        <v>2.3</v>
      </c>
      <c r="S479" s="117">
        <v>2.3</v>
      </c>
      <c r="T479" s="116">
        <v>1.2</v>
      </c>
      <c r="U479" s="117">
        <v>0.0</v>
      </c>
      <c r="V479" s="116">
        <v>1.2</v>
      </c>
      <c r="W479" s="117">
        <v>0.0</v>
      </c>
      <c r="X479" s="103"/>
      <c r="Y479" s="103"/>
      <c r="Z479" s="103"/>
    </row>
    <row r="480">
      <c r="A480" s="113">
        <v>475.0</v>
      </c>
      <c r="B480" s="114" t="s">
        <v>1856</v>
      </c>
      <c r="C480" s="115" t="s">
        <v>91</v>
      </c>
      <c r="D480" s="116">
        <v>3.0</v>
      </c>
      <c r="E480" s="117">
        <v>23.9</v>
      </c>
      <c r="F480" s="116">
        <v>8.0</v>
      </c>
      <c r="G480" s="117">
        <v>2.5</v>
      </c>
      <c r="H480" s="116">
        <v>11.0</v>
      </c>
      <c r="I480" s="117">
        <v>0.227</v>
      </c>
      <c r="J480" s="116">
        <v>1.5</v>
      </c>
      <c r="K480" s="117">
        <v>4.0</v>
      </c>
      <c r="L480" s="116">
        <v>0.375</v>
      </c>
      <c r="M480" s="117">
        <v>1.5</v>
      </c>
      <c r="N480" s="116">
        <v>2.0</v>
      </c>
      <c r="O480" s="117">
        <v>0.75</v>
      </c>
      <c r="P480" s="116">
        <v>1.5</v>
      </c>
      <c r="Q480" s="117">
        <v>2.0</v>
      </c>
      <c r="R480" s="116">
        <v>3.5</v>
      </c>
      <c r="S480" s="117">
        <v>5.5</v>
      </c>
      <c r="T480" s="116">
        <v>2.5</v>
      </c>
      <c r="U480" s="117">
        <v>1.5</v>
      </c>
      <c r="V480" s="116">
        <v>3.0</v>
      </c>
      <c r="W480" s="117">
        <v>2.0</v>
      </c>
      <c r="X480" s="103"/>
      <c r="Y480" s="103"/>
      <c r="Z480" s="103"/>
    </row>
    <row r="481">
      <c r="A481" s="113">
        <v>476.0</v>
      </c>
      <c r="B481" s="114" t="s">
        <v>431</v>
      </c>
      <c r="C481" s="115" t="s">
        <v>85</v>
      </c>
      <c r="D481" s="116">
        <v>8.0</v>
      </c>
      <c r="E481" s="117">
        <v>6.7</v>
      </c>
      <c r="F481" s="116">
        <v>8.0</v>
      </c>
      <c r="G481" s="117">
        <v>3.3</v>
      </c>
      <c r="H481" s="116">
        <v>8.7</v>
      </c>
      <c r="I481" s="117">
        <v>0.385</v>
      </c>
      <c r="J481" s="116">
        <v>1.3</v>
      </c>
      <c r="K481" s="117">
        <v>4.7</v>
      </c>
      <c r="L481" s="116">
        <v>0.286</v>
      </c>
      <c r="M481" s="117">
        <v>0.0</v>
      </c>
      <c r="N481" s="116">
        <v>0.0</v>
      </c>
      <c r="O481" s="117">
        <v>0.0</v>
      </c>
      <c r="P481" s="116">
        <v>0.0</v>
      </c>
      <c r="Q481" s="117">
        <v>4.0</v>
      </c>
      <c r="R481" s="116">
        <v>4.0</v>
      </c>
      <c r="S481" s="117">
        <v>4.0</v>
      </c>
      <c r="T481" s="116">
        <v>0.7</v>
      </c>
      <c r="U481" s="117">
        <v>0.0</v>
      </c>
      <c r="V481" s="116">
        <v>0.7</v>
      </c>
      <c r="W481" s="117">
        <v>3.3</v>
      </c>
      <c r="X481" s="103"/>
      <c r="Y481" s="103"/>
      <c r="Z481" s="103"/>
    </row>
    <row r="482">
      <c r="A482" s="113">
        <v>477.0</v>
      </c>
      <c r="B482" s="114" t="s">
        <v>605</v>
      </c>
      <c r="C482" s="115" t="s">
        <v>100</v>
      </c>
      <c r="D482" s="116">
        <v>10.0</v>
      </c>
      <c r="E482" s="117">
        <v>15.2</v>
      </c>
      <c r="F482" s="116">
        <v>7.8</v>
      </c>
      <c r="G482" s="117">
        <v>2.6</v>
      </c>
      <c r="H482" s="116">
        <v>7.6</v>
      </c>
      <c r="I482" s="117">
        <v>0.344</v>
      </c>
      <c r="J482" s="116">
        <v>0.7</v>
      </c>
      <c r="K482" s="117">
        <v>2.9</v>
      </c>
      <c r="L482" s="116">
        <v>0.25</v>
      </c>
      <c r="M482" s="117">
        <v>1.9</v>
      </c>
      <c r="N482" s="116">
        <v>3.3</v>
      </c>
      <c r="O482" s="117">
        <v>0.571</v>
      </c>
      <c r="P482" s="116">
        <v>1.0</v>
      </c>
      <c r="Q482" s="117">
        <v>4.3</v>
      </c>
      <c r="R482" s="116">
        <v>5.2</v>
      </c>
      <c r="S482" s="117">
        <v>6.4</v>
      </c>
      <c r="T482" s="116">
        <v>1.0</v>
      </c>
      <c r="U482" s="117">
        <v>0.5</v>
      </c>
      <c r="V482" s="116">
        <v>2.6</v>
      </c>
      <c r="W482" s="117">
        <v>2.9</v>
      </c>
      <c r="X482" s="103"/>
      <c r="Y482" s="103"/>
      <c r="Z482" s="103"/>
    </row>
    <row r="483">
      <c r="A483" s="113">
        <v>478.0</v>
      </c>
      <c r="B483" s="114" t="s">
        <v>562</v>
      </c>
      <c r="C483" s="115" t="s">
        <v>76</v>
      </c>
      <c r="D483" s="116">
        <v>10.0</v>
      </c>
      <c r="E483" s="117">
        <v>14.4</v>
      </c>
      <c r="F483" s="116">
        <v>7.8</v>
      </c>
      <c r="G483" s="117">
        <v>3.5</v>
      </c>
      <c r="H483" s="116">
        <v>8.5</v>
      </c>
      <c r="I483" s="117">
        <v>0.412</v>
      </c>
      <c r="J483" s="116">
        <v>0.5</v>
      </c>
      <c r="K483" s="117">
        <v>4.0</v>
      </c>
      <c r="L483" s="116">
        <v>0.125</v>
      </c>
      <c r="M483" s="117">
        <v>0.3</v>
      </c>
      <c r="N483" s="116">
        <v>0.5</v>
      </c>
      <c r="O483" s="117">
        <v>0.5</v>
      </c>
      <c r="P483" s="116">
        <v>2.0</v>
      </c>
      <c r="Q483" s="117">
        <v>3.8</v>
      </c>
      <c r="R483" s="116">
        <v>5.8</v>
      </c>
      <c r="S483" s="117">
        <v>4.0</v>
      </c>
      <c r="T483" s="116">
        <v>1.5</v>
      </c>
      <c r="U483" s="117">
        <v>1.3</v>
      </c>
      <c r="V483" s="116">
        <v>1.0</v>
      </c>
      <c r="W483" s="117">
        <v>3.8</v>
      </c>
      <c r="X483" s="103"/>
      <c r="Y483" s="103"/>
      <c r="Z483" s="103"/>
    </row>
    <row r="484">
      <c r="A484" s="113">
        <v>479.0</v>
      </c>
      <c r="B484" s="114" t="s">
        <v>523</v>
      </c>
      <c r="C484" s="115" t="s">
        <v>107</v>
      </c>
      <c r="D484" s="116">
        <v>10.0</v>
      </c>
      <c r="E484" s="117">
        <v>8.8</v>
      </c>
      <c r="F484" s="116">
        <v>7.8</v>
      </c>
      <c r="G484" s="117">
        <v>3.7</v>
      </c>
      <c r="H484" s="116">
        <v>10.2</v>
      </c>
      <c r="I484" s="117">
        <v>0.36</v>
      </c>
      <c r="J484" s="116">
        <v>0.4</v>
      </c>
      <c r="K484" s="117">
        <v>4.9</v>
      </c>
      <c r="L484" s="116">
        <v>0.083</v>
      </c>
      <c r="M484" s="117">
        <v>0.0</v>
      </c>
      <c r="N484" s="116">
        <v>0.4</v>
      </c>
      <c r="O484" s="117">
        <v>0.0</v>
      </c>
      <c r="P484" s="116">
        <v>1.2</v>
      </c>
      <c r="Q484" s="117">
        <v>4.9</v>
      </c>
      <c r="R484" s="116">
        <v>6.1</v>
      </c>
      <c r="S484" s="117">
        <v>5.7</v>
      </c>
      <c r="T484" s="116">
        <v>0.0</v>
      </c>
      <c r="U484" s="117">
        <v>0.0</v>
      </c>
      <c r="V484" s="116">
        <v>4.9</v>
      </c>
      <c r="W484" s="117">
        <v>1.6</v>
      </c>
      <c r="X484" s="103"/>
      <c r="Y484" s="103"/>
      <c r="Z484" s="103"/>
    </row>
    <row r="485">
      <c r="A485" s="113">
        <v>480.0</v>
      </c>
      <c r="B485" s="114" t="s">
        <v>541</v>
      </c>
      <c r="C485" s="115" t="s">
        <v>91</v>
      </c>
      <c r="D485" s="116">
        <v>10.0</v>
      </c>
      <c r="E485" s="117">
        <v>10.4</v>
      </c>
      <c r="F485" s="116">
        <v>7.6</v>
      </c>
      <c r="G485" s="117">
        <v>3.5</v>
      </c>
      <c r="H485" s="116">
        <v>8.3</v>
      </c>
      <c r="I485" s="117">
        <v>0.417</v>
      </c>
      <c r="J485" s="116">
        <v>0.7</v>
      </c>
      <c r="K485" s="117">
        <v>4.2</v>
      </c>
      <c r="L485" s="116">
        <v>0.167</v>
      </c>
      <c r="M485" s="117">
        <v>0.0</v>
      </c>
      <c r="N485" s="116">
        <v>0.7</v>
      </c>
      <c r="O485" s="117">
        <v>0.0</v>
      </c>
      <c r="P485" s="116">
        <v>0.0</v>
      </c>
      <c r="Q485" s="117">
        <v>4.2</v>
      </c>
      <c r="R485" s="116">
        <v>4.2</v>
      </c>
      <c r="S485" s="117">
        <v>1.7</v>
      </c>
      <c r="T485" s="116">
        <v>1.7</v>
      </c>
      <c r="U485" s="117">
        <v>0.0</v>
      </c>
      <c r="V485" s="116">
        <v>1.7</v>
      </c>
      <c r="W485" s="117">
        <v>2.4</v>
      </c>
      <c r="X485" s="103"/>
      <c r="Y485" s="103"/>
      <c r="Z485" s="103"/>
    </row>
    <row r="486">
      <c r="A486" s="113">
        <v>481.0</v>
      </c>
      <c r="B486" s="114" t="s">
        <v>1857</v>
      </c>
      <c r="C486" s="115" t="s">
        <v>112</v>
      </c>
      <c r="D486" s="116">
        <v>5.0</v>
      </c>
      <c r="E486" s="117">
        <v>9.5</v>
      </c>
      <c r="F486" s="116">
        <v>7.6</v>
      </c>
      <c r="G486" s="117">
        <v>3.8</v>
      </c>
      <c r="H486" s="116">
        <v>9.1</v>
      </c>
      <c r="I486" s="117">
        <v>0.417</v>
      </c>
      <c r="J486" s="116">
        <v>0.0</v>
      </c>
      <c r="K486" s="117">
        <v>0.8</v>
      </c>
      <c r="L486" s="116">
        <v>0.0</v>
      </c>
      <c r="M486" s="117">
        <v>0.0</v>
      </c>
      <c r="N486" s="116">
        <v>0.0</v>
      </c>
      <c r="O486" s="117">
        <v>0.0</v>
      </c>
      <c r="P486" s="116">
        <v>3.0</v>
      </c>
      <c r="Q486" s="117">
        <v>5.3</v>
      </c>
      <c r="R486" s="116">
        <v>8.4</v>
      </c>
      <c r="S486" s="117">
        <v>9.9</v>
      </c>
      <c r="T486" s="116">
        <v>1.5</v>
      </c>
      <c r="U486" s="117">
        <v>0.0</v>
      </c>
      <c r="V486" s="116">
        <v>1.5</v>
      </c>
      <c r="W486" s="117">
        <v>1.5</v>
      </c>
      <c r="X486" s="103"/>
      <c r="Y486" s="103"/>
      <c r="Z486" s="103"/>
    </row>
    <row r="487">
      <c r="A487" s="113">
        <v>482.0</v>
      </c>
      <c r="B487" s="114" t="s">
        <v>225</v>
      </c>
      <c r="C487" s="115" t="s">
        <v>85</v>
      </c>
      <c r="D487" s="116">
        <v>10.0</v>
      </c>
      <c r="E487" s="117">
        <v>6.2</v>
      </c>
      <c r="F487" s="116">
        <v>7.6</v>
      </c>
      <c r="G487" s="117">
        <v>3.5</v>
      </c>
      <c r="H487" s="116">
        <v>8.1</v>
      </c>
      <c r="I487" s="117">
        <v>0.429</v>
      </c>
      <c r="J487" s="116">
        <v>0.0</v>
      </c>
      <c r="K487" s="117">
        <v>0.0</v>
      </c>
      <c r="L487" s="116">
        <v>0.0</v>
      </c>
      <c r="M487" s="117">
        <v>0.6</v>
      </c>
      <c r="N487" s="116">
        <v>2.3</v>
      </c>
      <c r="O487" s="117">
        <v>0.25</v>
      </c>
      <c r="P487" s="116">
        <v>4.1</v>
      </c>
      <c r="Q487" s="117">
        <v>8.7</v>
      </c>
      <c r="R487" s="116">
        <v>12.8</v>
      </c>
      <c r="S487" s="117">
        <v>4.7</v>
      </c>
      <c r="T487" s="116">
        <v>1.2</v>
      </c>
      <c r="U487" s="117">
        <v>1.7</v>
      </c>
      <c r="V487" s="116">
        <v>2.3</v>
      </c>
      <c r="W487" s="117">
        <v>3.5</v>
      </c>
      <c r="X487" s="103"/>
      <c r="Y487" s="103"/>
      <c r="Z487" s="103"/>
    </row>
    <row r="488">
      <c r="A488" s="113">
        <v>483.0</v>
      </c>
      <c r="B488" s="114" t="s">
        <v>504</v>
      </c>
      <c r="C488" s="115" t="s">
        <v>73</v>
      </c>
      <c r="D488" s="116">
        <v>10.0</v>
      </c>
      <c r="E488" s="117">
        <v>17.6</v>
      </c>
      <c r="F488" s="116">
        <v>7.6</v>
      </c>
      <c r="G488" s="117">
        <v>2.5</v>
      </c>
      <c r="H488" s="116">
        <v>5.3</v>
      </c>
      <c r="I488" s="117">
        <v>0.462</v>
      </c>
      <c r="J488" s="116">
        <v>2.0</v>
      </c>
      <c r="K488" s="117">
        <v>4.5</v>
      </c>
      <c r="L488" s="116">
        <v>0.455</v>
      </c>
      <c r="M488" s="117">
        <v>0.6</v>
      </c>
      <c r="N488" s="116">
        <v>0.8</v>
      </c>
      <c r="O488" s="117">
        <v>0.75</v>
      </c>
      <c r="P488" s="116">
        <v>0.2</v>
      </c>
      <c r="Q488" s="117">
        <v>3.9</v>
      </c>
      <c r="R488" s="116">
        <v>4.1</v>
      </c>
      <c r="S488" s="117">
        <v>6.1</v>
      </c>
      <c r="T488" s="116">
        <v>1.6</v>
      </c>
      <c r="U488" s="117">
        <v>0.0</v>
      </c>
      <c r="V488" s="116">
        <v>2.9</v>
      </c>
      <c r="W488" s="117">
        <v>2.2</v>
      </c>
      <c r="X488" s="103"/>
      <c r="Y488" s="103"/>
      <c r="Z488" s="103"/>
    </row>
    <row r="489">
      <c r="A489" s="113">
        <v>484.0</v>
      </c>
      <c r="B489" s="114" t="s">
        <v>1858</v>
      </c>
      <c r="C489" s="115" t="s">
        <v>91</v>
      </c>
      <c r="D489" s="116">
        <v>5.0</v>
      </c>
      <c r="E489" s="117">
        <v>16.2</v>
      </c>
      <c r="F489" s="116">
        <v>7.6</v>
      </c>
      <c r="G489" s="117">
        <v>3.6</v>
      </c>
      <c r="H489" s="116">
        <v>9.8</v>
      </c>
      <c r="I489" s="117">
        <v>0.364</v>
      </c>
      <c r="J489" s="116">
        <v>0.4</v>
      </c>
      <c r="K489" s="117">
        <v>2.7</v>
      </c>
      <c r="L489" s="116">
        <v>0.167</v>
      </c>
      <c r="M489" s="117">
        <v>0.0</v>
      </c>
      <c r="N489" s="116">
        <v>2.2</v>
      </c>
      <c r="O489" s="117">
        <v>0.0</v>
      </c>
      <c r="P489" s="116">
        <v>3.1</v>
      </c>
      <c r="Q489" s="117">
        <v>8.0</v>
      </c>
      <c r="R489" s="116">
        <v>11.1</v>
      </c>
      <c r="S489" s="117">
        <v>1.3</v>
      </c>
      <c r="T489" s="116">
        <v>0.9</v>
      </c>
      <c r="U489" s="117">
        <v>0.9</v>
      </c>
      <c r="V489" s="116">
        <v>3.6</v>
      </c>
      <c r="W489" s="117">
        <v>4.4</v>
      </c>
      <c r="X489" s="103"/>
      <c r="Y489" s="103"/>
      <c r="Z489" s="103"/>
    </row>
    <row r="490">
      <c r="A490" s="113">
        <v>485.0</v>
      </c>
      <c r="B490" s="114" t="s">
        <v>244</v>
      </c>
      <c r="C490" s="115" t="s">
        <v>1823</v>
      </c>
      <c r="D490" s="116">
        <v>10.0</v>
      </c>
      <c r="E490" s="117">
        <v>29.1</v>
      </c>
      <c r="F490" s="116">
        <v>7.6</v>
      </c>
      <c r="G490" s="117">
        <v>3.0</v>
      </c>
      <c r="H490" s="116">
        <v>7.8</v>
      </c>
      <c r="I490" s="117">
        <v>0.381</v>
      </c>
      <c r="J490" s="116">
        <v>0.7</v>
      </c>
      <c r="K490" s="117">
        <v>4.5</v>
      </c>
      <c r="L490" s="116">
        <v>0.167</v>
      </c>
      <c r="M490" s="117">
        <v>0.9</v>
      </c>
      <c r="N490" s="116">
        <v>1.2</v>
      </c>
      <c r="O490" s="117">
        <v>0.7</v>
      </c>
      <c r="P490" s="116">
        <v>1.5</v>
      </c>
      <c r="Q490" s="117">
        <v>4.2</v>
      </c>
      <c r="R490" s="116">
        <v>5.7</v>
      </c>
      <c r="S490" s="117">
        <v>2.0</v>
      </c>
      <c r="T490" s="116">
        <v>1.4</v>
      </c>
      <c r="U490" s="117">
        <v>0.6</v>
      </c>
      <c r="V490" s="116">
        <v>1.1</v>
      </c>
      <c r="W490" s="117">
        <v>2.1</v>
      </c>
      <c r="X490" s="103"/>
      <c r="Y490" s="103"/>
      <c r="Z490" s="103"/>
    </row>
    <row r="491">
      <c r="A491" s="113">
        <v>486.0</v>
      </c>
      <c r="B491" s="114" t="s">
        <v>634</v>
      </c>
      <c r="C491" s="115" t="s">
        <v>71</v>
      </c>
      <c r="D491" s="116">
        <v>10.0</v>
      </c>
      <c r="E491" s="117">
        <v>18.2</v>
      </c>
      <c r="F491" s="116">
        <v>7.5</v>
      </c>
      <c r="G491" s="117">
        <v>2.8</v>
      </c>
      <c r="H491" s="116">
        <v>9.1</v>
      </c>
      <c r="I491" s="117">
        <v>0.304</v>
      </c>
      <c r="J491" s="116">
        <v>0.8</v>
      </c>
      <c r="K491" s="117">
        <v>3.2</v>
      </c>
      <c r="L491" s="116">
        <v>0.25</v>
      </c>
      <c r="M491" s="117">
        <v>1.2</v>
      </c>
      <c r="N491" s="116">
        <v>1.6</v>
      </c>
      <c r="O491" s="117">
        <v>0.75</v>
      </c>
      <c r="P491" s="116">
        <v>0.8</v>
      </c>
      <c r="Q491" s="117">
        <v>2.8</v>
      </c>
      <c r="R491" s="116">
        <v>3.6</v>
      </c>
      <c r="S491" s="117">
        <v>4.1</v>
      </c>
      <c r="T491" s="116">
        <v>2.2</v>
      </c>
      <c r="U491" s="117">
        <v>0.2</v>
      </c>
      <c r="V491" s="116">
        <v>0.2</v>
      </c>
      <c r="W491" s="117">
        <v>1.4</v>
      </c>
      <c r="X491" s="103"/>
      <c r="Y491" s="103"/>
      <c r="Z491" s="103"/>
    </row>
    <row r="492">
      <c r="A492" s="113">
        <v>487.0</v>
      </c>
      <c r="B492" s="114" t="s">
        <v>442</v>
      </c>
      <c r="C492" s="115" t="s">
        <v>96</v>
      </c>
      <c r="D492" s="116">
        <v>10.0</v>
      </c>
      <c r="E492" s="117">
        <v>4.8</v>
      </c>
      <c r="F492" s="116">
        <v>7.5</v>
      </c>
      <c r="G492" s="117">
        <v>3.0</v>
      </c>
      <c r="H492" s="116">
        <v>9.7</v>
      </c>
      <c r="I492" s="117">
        <v>0.308</v>
      </c>
      <c r="J492" s="116">
        <v>0.0</v>
      </c>
      <c r="K492" s="117">
        <v>2.2</v>
      </c>
      <c r="L492" s="116">
        <v>0.0</v>
      </c>
      <c r="M492" s="117">
        <v>1.5</v>
      </c>
      <c r="N492" s="116">
        <v>1.5</v>
      </c>
      <c r="O492" s="117">
        <v>1.0</v>
      </c>
      <c r="P492" s="116">
        <v>0.7</v>
      </c>
      <c r="Q492" s="117">
        <v>5.2</v>
      </c>
      <c r="R492" s="116">
        <v>6.0</v>
      </c>
      <c r="S492" s="117">
        <v>1.5</v>
      </c>
      <c r="T492" s="116">
        <v>0.7</v>
      </c>
      <c r="U492" s="117">
        <v>0.0</v>
      </c>
      <c r="V492" s="116">
        <v>2.2</v>
      </c>
      <c r="W492" s="117">
        <v>6.7</v>
      </c>
      <c r="X492" s="103"/>
      <c r="Y492" s="103"/>
      <c r="Z492" s="103"/>
    </row>
    <row r="493">
      <c r="A493" s="113">
        <v>488.0</v>
      </c>
      <c r="B493" s="114" t="s">
        <v>373</v>
      </c>
      <c r="C493" s="115" t="s">
        <v>116</v>
      </c>
      <c r="D493" s="116">
        <v>10.0</v>
      </c>
      <c r="E493" s="117">
        <v>9.8</v>
      </c>
      <c r="F493" s="116">
        <v>7.3</v>
      </c>
      <c r="G493" s="117">
        <v>2.9</v>
      </c>
      <c r="H493" s="116">
        <v>4.4</v>
      </c>
      <c r="I493" s="117">
        <v>0.667</v>
      </c>
      <c r="J493" s="116">
        <v>0.0</v>
      </c>
      <c r="K493" s="117">
        <v>0.0</v>
      </c>
      <c r="L493" s="116">
        <v>0.0</v>
      </c>
      <c r="M493" s="117">
        <v>1.5</v>
      </c>
      <c r="N493" s="116">
        <v>1.8</v>
      </c>
      <c r="O493" s="117">
        <v>0.8</v>
      </c>
      <c r="P493" s="116">
        <v>2.9</v>
      </c>
      <c r="Q493" s="117">
        <v>7.7</v>
      </c>
      <c r="R493" s="116">
        <v>10.6</v>
      </c>
      <c r="S493" s="117">
        <v>4.0</v>
      </c>
      <c r="T493" s="116">
        <v>0.4</v>
      </c>
      <c r="U493" s="117">
        <v>3.7</v>
      </c>
      <c r="V493" s="116">
        <v>1.8</v>
      </c>
      <c r="W493" s="117">
        <v>4.8</v>
      </c>
      <c r="X493" s="103"/>
      <c r="Y493" s="103"/>
      <c r="Z493" s="103"/>
    </row>
    <row r="494">
      <c r="A494" s="113">
        <v>489.0</v>
      </c>
      <c r="B494" s="114" t="s">
        <v>357</v>
      </c>
      <c r="C494" s="115" t="s">
        <v>103</v>
      </c>
      <c r="D494" s="116">
        <v>10.0</v>
      </c>
      <c r="E494" s="117">
        <v>19.0</v>
      </c>
      <c r="F494" s="116">
        <v>7.2</v>
      </c>
      <c r="G494" s="117">
        <v>2.1</v>
      </c>
      <c r="H494" s="116">
        <v>5.3</v>
      </c>
      <c r="I494" s="117">
        <v>0.393</v>
      </c>
      <c r="J494" s="116">
        <v>1.3</v>
      </c>
      <c r="K494" s="117">
        <v>3.8</v>
      </c>
      <c r="L494" s="116">
        <v>0.35</v>
      </c>
      <c r="M494" s="117">
        <v>1.7</v>
      </c>
      <c r="N494" s="116">
        <v>2.3</v>
      </c>
      <c r="O494" s="117">
        <v>0.75</v>
      </c>
      <c r="P494" s="116">
        <v>1.3</v>
      </c>
      <c r="Q494" s="117">
        <v>4.2</v>
      </c>
      <c r="R494" s="116">
        <v>5.5</v>
      </c>
      <c r="S494" s="117">
        <v>3.4</v>
      </c>
      <c r="T494" s="116">
        <v>1.3</v>
      </c>
      <c r="U494" s="117">
        <v>1.1</v>
      </c>
      <c r="V494" s="116">
        <v>1.1</v>
      </c>
      <c r="W494" s="117">
        <v>3.6</v>
      </c>
      <c r="X494" s="103"/>
      <c r="Y494" s="103"/>
      <c r="Z494" s="103"/>
    </row>
    <row r="495">
      <c r="A495" s="113">
        <v>490.0</v>
      </c>
      <c r="B495" s="114" t="s">
        <v>481</v>
      </c>
      <c r="C495" s="115" t="s">
        <v>70</v>
      </c>
      <c r="D495" s="116">
        <v>10.0</v>
      </c>
      <c r="E495" s="117">
        <v>9.5</v>
      </c>
      <c r="F495" s="116">
        <v>7.2</v>
      </c>
      <c r="G495" s="117">
        <v>2.6</v>
      </c>
      <c r="H495" s="116">
        <v>5.3</v>
      </c>
      <c r="I495" s="117">
        <v>0.5</v>
      </c>
      <c r="J495" s="116">
        <v>1.1</v>
      </c>
      <c r="K495" s="117">
        <v>3.8</v>
      </c>
      <c r="L495" s="116">
        <v>0.3</v>
      </c>
      <c r="M495" s="117">
        <v>0.8</v>
      </c>
      <c r="N495" s="116">
        <v>0.8</v>
      </c>
      <c r="O495" s="117">
        <v>1.0</v>
      </c>
      <c r="P495" s="116">
        <v>1.1</v>
      </c>
      <c r="Q495" s="117">
        <v>4.5</v>
      </c>
      <c r="R495" s="116">
        <v>5.7</v>
      </c>
      <c r="S495" s="117">
        <v>2.6</v>
      </c>
      <c r="T495" s="116">
        <v>0.8</v>
      </c>
      <c r="U495" s="117">
        <v>0.8</v>
      </c>
      <c r="V495" s="116">
        <v>0.8</v>
      </c>
      <c r="W495" s="117">
        <v>4.5</v>
      </c>
      <c r="X495" s="103"/>
      <c r="Y495" s="103"/>
      <c r="Z495" s="103"/>
    </row>
    <row r="496">
      <c r="A496" s="113">
        <v>491.0</v>
      </c>
      <c r="B496" s="114" t="s">
        <v>1859</v>
      </c>
      <c r="C496" s="115" t="s">
        <v>94</v>
      </c>
      <c r="D496" s="116">
        <v>10.0</v>
      </c>
      <c r="E496" s="117">
        <v>3.0</v>
      </c>
      <c r="F496" s="116">
        <v>7.2</v>
      </c>
      <c r="G496" s="117">
        <v>3.6</v>
      </c>
      <c r="H496" s="116">
        <v>10.8</v>
      </c>
      <c r="I496" s="117">
        <v>0.333</v>
      </c>
      <c r="J496" s="116">
        <v>0.0</v>
      </c>
      <c r="K496" s="117">
        <v>3.6</v>
      </c>
      <c r="L496" s="116">
        <v>0.0</v>
      </c>
      <c r="M496" s="117">
        <v>0.0</v>
      </c>
      <c r="N496" s="116">
        <v>0.0</v>
      </c>
      <c r="O496" s="117">
        <v>0.0</v>
      </c>
      <c r="P496" s="116">
        <v>0.0</v>
      </c>
      <c r="Q496" s="117">
        <v>6.0</v>
      </c>
      <c r="R496" s="116">
        <v>6.0</v>
      </c>
      <c r="S496" s="117">
        <v>4.8</v>
      </c>
      <c r="T496" s="116">
        <v>1.2</v>
      </c>
      <c r="U496" s="117">
        <v>0.0</v>
      </c>
      <c r="V496" s="116">
        <v>1.2</v>
      </c>
      <c r="W496" s="117">
        <v>0.0</v>
      </c>
      <c r="X496" s="103"/>
      <c r="Y496" s="103"/>
      <c r="Z496" s="103"/>
    </row>
    <row r="497">
      <c r="A497" s="113">
        <v>492.0</v>
      </c>
      <c r="B497" s="114" t="s">
        <v>1860</v>
      </c>
      <c r="C497" s="115" t="s">
        <v>93</v>
      </c>
      <c r="D497" s="116">
        <v>10.0</v>
      </c>
      <c r="E497" s="117">
        <v>6.6</v>
      </c>
      <c r="F497" s="116">
        <v>7.1</v>
      </c>
      <c r="G497" s="117">
        <v>2.7</v>
      </c>
      <c r="H497" s="116">
        <v>15.4</v>
      </c>
      <c r="I497" s="117">
        <v>0.179</v>
      </c>
      <c r="J497" s="116">
        <v>1.6</v>
      </c>
      <c r="K497" s="117">
        <v>10.4</v>
      </c>
      <c r="L497" s="116">
        <v>0.158</v>
      </c>
      <c r="M497" s="117">
        <v>0.0</v>
      </c>
      <c r="N497" s="116">
        <v>0.0</v>
      </c>
      <c r="O497" s="117">
        <v>0.0</v>
      </c>
      <c r="P497" s="116">
        <v>0.5</v>
      </c>
      <c r="Q497" s="117">
        <v>4.4</v>
      </c>
      <c r="R497" s="116">
        <v>4.9</v>
      </c>
      <c r="S497" s="117">
        <v>1.1</v>
      </c>
      <c r="T497" s="116">
        <v>0.0</v>
      </c>
      <c r="U497" s="117">
        <v>0.5</v>
      </c>
      <c r="V497" s="116">
        <v>1.1</v>
      </c>
      <c r="W497" s="117">
        <v>1.1</v>
      </c>
      <c r="X497" s="103"/>
      <c r="Y497" s="103"/>
      <c r="Z497" s="103"/>
    </row>
    <row r="498">
      <c r="A498" s="113">
        <v>493.0</v>
      </c>
      <c r="B498" s="114" t="s">
        <v>1861</v>
      </c>
      <c r="C498" s="115" t="s">
        <v>84</v>
      </c>
      <c r="D498" s="116">
        <v>8.0</v>
      </c>
      <c r="E498" s="117">
        <v>5.1</v>
      </c>
      <c r="F498" s="116">
        <v>7.1</v>
      </c>
      <c r="G498" s="117">
        <v>2.7</v>
      </c>
      <c r="H498" s="116">
        <v>8.0</v>
      </c>
      <c r="I498" s="117">
        <v>0.333</v>
      </c>
      <c r="J498" s="116">
        <v>0.0</v>
      </c>
      <c r="K498" s="117">
        <v>1.8</v>
      </c>
      <c r="L498" s="116">
        <v>0.0</v>
      </c>
      <c r="M498" s="117">
        <v>1.8</v>
      </c>
      <c r="N498" s="116">
        <v>1.8</v>
      </c>
      <c r="O498" s="117">
        <v>1.0</v>
      </c>
      <c r="P498" s="116">
        <v>0.9</v>
      </c>
      <c r="Q498" s="117">
        <v>2.7</v>
      </c>
      <c r="R498" s="116">
        <v>3.6</v>
      </c>
      <c r="S498" s="117">
        <v>6.2</v>
      </c>
      <c r="T498" s="116">
        <v>4.5</v>
      </c>
      <c r="U498" s="117">
        <v>0.9</v>
      </c>
      <c r="V498" s="116">
        <v>3.6</v>
      </c>
      <c r="W498" s="117">
        <v>6.2</v>
      </c>
      <c r="X498" s="103"/>
      <c r="Y498" s="103"/>
      <c r="Z498" s="103"/>
    </row>
    <row r="499">
      <c r="A499" s="113">
        <v>494.0</v>
      </c>
      <c r="B499" s="114" t="s">
        <v>1862</v>
      </c>
      <c r="C499" s="115" t="s">
        <v>110</v>
      </c>
      <c r="D499" s="116">
        <v>10.0</v>
      </c>
      <c r="E499" s="117">
        <v>5.6</v>
      </c>
      <c r="F499" s="116">
        <v>7.1</v>
      </c>
      <c r="G499" s="117">
        <v>2.6</v>
      </c>
      <c r="H499" s="116">
        <v>3.2</v>
      </c>
      <c r="I499" s="117">
        <v>0.8</v>
      </c>
      <c r="J499" s="116">
        <v>0.0</v>
      </c>
      <c r="K499" s="117">
        <v>0.0</v>
      </c>
      <c r="L499" s="116">
        <v>0.0</v>
      </c>
      <c r="M499" s="117">
        <v>1.9</v>
      </c>
      <c r="N499" s="116">
        <v>3.9</v>
      </c>
      <c r="O499" s="117">
        <v>0.5</v>
      </c>
      <c r="P499" s="116">
        <v>1.3</v>
      </c>
      <c r="Q499" s="117">
        <v>3.9</v>
      </c>
      <c r="R499" s="116">
        <v>5.1</v>
      </c>
      <c r="S499" s="117">
        <v>3.2</v>
      </c>
      <c r="T499" s="116">
        <v>0.0</v>
      </c>
      <c r="U499" s="117">
        <v>2.6</v>
      </c>
      <c r="V499" s="116">
        <v>3.2</v>
      </c>
      <c r="W499" s="117">
        <v>7.7</v>
      </c>
      <c r="X499" s="103"/>
      <c r="Y499" s="103"/>
      <c r="Z499" s="103"/>
    </row>
    <row r="500">
      <c r="A500" s="113">
        <v>495.0</v>
      </c>
      <c r="B500" s="114" t="s">
        <v>1863</v>
      </c>
      <c r="C500" s="115" t="s">
        <v>96</v>
      </c>
      <c r="D500" s="116">
        <v>7.0</v>
      </c>
      <c r="E500" s="117">
        <v>4.4</v>
      </c>
      <c r="F500" s="116">
        <v>7.0</v>
      </c>
      <c r="G500" s="117">
        <v>2.3</v>
      </c>
      <c r="H500" s="116">
        <v>11.7</v>
      </c>
      <c r="I500" s="117">
        <v>0.2</v>
      </c>
      <c r="J500" s="116">
        <v>2.3</v>
      </c>
      <c r="K500" s="117">
        <v>4.7</v>
      </c>
      <c r="L500" s="116">
        <v>0.5</v>
      </c>
      <c r="M500" s="117">
        <v>0.0</v>
      </c>
      <c r="N500" s="116">
        <v>0.0</v>
      </c>
      <c r="O500" s="117">
        <v>0.0</v>
      </c>
      <c r="P500" s="116">
        <v>1.2</v>
      </c>
      <c r="Q500" s="117">
        <v>2.3</v>
      </c>
      <c r="R500" s="116">
        <v>3.5</v>
      </c>
      <c r="S500" s="117">
        <v>1.2</v>
      </c>
      <c r="T500" s="116">
        <v>2.3</v>
      </c>
      <c r="U500" s="117">
        <v>0.0</v>
      </c>
      <c r="V500" s="116">
        <v>2.3</v>
      </c>
      <c r="W500" s="117">
        <v>1.2</v>
      </c>
      <c r="X500" s="103"/>
      <c r="Y500" s="103"/>
      <c r="Z500" s="103"/>
    </row>
    <row r="501">
      <c r="A501" s="113">
        <v>496.0</v>
      </c>
      <c r="B501" s="114" t="s">
        <v>280</v>
      </c>
      <c r="C501" s="115" t="s">
        <v>102</v>
      </c>
      <c r="D501" s="116">
        <v>10.0</v>
      </c>
      <c r="E501" s="117">
        <v>22.4</v>
      </c>
      <c r="F501" s="116">
        <v>6.9</v>
      </c>
      <c r="G501" s="117">
        <v>3.1</v>
      </c>
      <c r="H501" s="116">
        <v>6.6</v>
      </c>
      <c r="I501" s="117">
        <v>0.463</v>
      </c>
      <c r="J501" s="116">
        <v>0.5</v>
      </c>
      <c r="K501" s="117">
        <v>1.4</v>
      </c>
      <c r="L501" s="116">
        <v>0.333</v>
      </c>
      <c r="M501" s="117">
        <v>0.3</v>
      </c>
      <c r="N501" s="116">
        <v>0.6</v>
      </c>
      <c r="O501" s="117">
        <v>0.5</v>
      </c>
      <c r="P501" s="116">
        <v>0.2</v>
      </c>
      <c r="Q501" s="117">
        <v>4.2</v>
      </c>
      <c r="R501" s="116">
        <v>4.3</v>
      </c>
      <c r="S501" s="117">
        <v>10.3</v>
      </c>
      <c r="T501" s="116">
        <v>0.5</v>
      </c>
      <c r="U501" s="117">
        <v>0.6</v>
      </c>
      <c r="V501" s="116">
        <v>1.6</v>
      </c>
      <c r="W501" s="117">
        <v>2.4</v>
      </c>
      <c r="X501" s="103"/>
      <c r="Y501" s="103"/>
      <c r="Z501" s="103"/>
    </row>
    <row r="502">
      <c r="A502" s="113">
        <v>497.0</v>
      </c>
      <c r="B502" s="114" t="s">
        <v>403</v>
      </c>
      <c r="C502" s="115" t="s">
        <v>91</v>
      </c>
      <c r="D502" s="116">
        <v>10.0</v>
      </c>
      <c r="E502" s="117">
        <v>29.7</v>
      </c>
      <c r="F502" s="116">
        <v>6.9</v>
      </c>
      <c r="G502" s="117">
        <v>2.3</v>
      </c>
      <c r="H502" s="116">
        <v>5.6</v>
      </c>
      <c r="I502" s="117">
        <v>0.413</v>
      </c>
      <c r="J502" s="116">
        <v>1.3</v>
      </c>
      <c r="K502" s="117">
        <v>3.5</v>
      </c>
      <c r="L502" s="116">
        <v>0.379</v>
      </c>
      <c r="M502" s="117">
        <v>1.0</v>
      </c>
      <c r="N502" s="116">
        <v>1.1</v>
      </c>
      <c r="O502" s="117">
        <v>0.889</v>
      </c>
      <c r="P502" s="116">
        <v>2.3</v>
      </c>
      <c r="Q502" s="117">
        <v>5.5</v>
      </c>
      <c r="R502" s="116">
        <v>7.8</v>
      </c>
      <c r="S502" s="117">
        <v>3.5</v>
      </c>
      <c r="T502" s="116">
        <v>1.6</v>
      </c>
      <c r="U502" s="117">
        <v>1.1</v>
      </c>
      <c r="V502" s="116">
        <v>2.1</v>
      </c>
      <c r="W502" s="117">
        <v>2.4</v>
      </c>
      <c r="X502" s="103"/>
      <c r="Y502" s="103"/>
      <c r="Z502" s="103"/>
    </row>
    <row r="503">
      <c r="A503" s="113">
        <v>498.0</v>
      </c>
      <c r="B503" s="114" t="s">
        <v>392</v>
      </c>
      <c r="C503" s="115" t="s">
        <v>115</v>
      </c>
      <c r="D503" s="116">
        <v>10.0</v>
      </c>
      <c r="E503" s="117">
        <v>8.9</v>
      </c>
      <c r="F503" s="116">
        <v>6.9</v>
      </c>
      <c r="G503" s="117">
        <v>2.0</v>
      </c>
      <c r="H503" s="116">
        <v>11.4</v>
      </c>
      <c r="I503" s="117">
        <v>0.179</v>
      </c>
      <c r="J503" s="116">
        <v>0.8</v>
      </c>
      <c r="K503" s="117">
        <v>4.5</v>
      </c>
      <c r="L503" s="116">
        <v>0.182</v>
      </c>
      <c r="M503" s="117">
        <v>2.0</v>
      </c>
      <c r="N503" s="116">
        <v>2.0</v>
      </c>
      <c r="O503" s="117">
        <v>1.0</v>
      </c>
      <c r="P503" s="116">
        <v>1.2</v>
      </c>
      <c r="Q503" s="117">
        <v>3.2</v>
      </c>
      <c r="R503" s="116">
        <v>4.5</v>
      </c>
      <c r="S503" s="117">
        <v>6.5</v>
      </c>
      <c r="T503" s="116">
        <v>0.4</v>
      </c>
      <c r="U503" s="117">
        <v>0.0</v>
      </c>
      <c r="V503" s="116">
        <v>4.1</v>
      </c>
      <c r="W503" s="117">
        <v>3.6</v>
      </c>
      <c r="X503" s="103"/>
      <c r="Y503" s="103"/>
      <c r="Z503" s="103"/>
    </row>
    <row r="504">
      <c r="A504" s="113">
        <v>499.0</v>
      </c>
      <c r="B504" s="114" t="s">
        <v>623</v>
      </c>
      <c r="C504" s="115" t="s">
        <v>77</v>
      </c>
      <c r="D504" s="116">
        <v>10.0</v>
      </c>
      <c r="E504" s="117">
        <v>16.8</v>
      </c>
      <c r="F504" s="116">
        <v>6.9</v>
      </c>
      <c r="G504" s="117">
        <v>2.8</v>
      </c>
      <c r="H504" s="116">
        <v>6.4</v>
      </c>
      <c r="I504" s="117">
        <v>0.433</v>
      </c>
      <c r="J504" s="116">
        <v>0.6</v>
      </c>
      <c r="K504" s="117">
        <v>1.9</v>
      </c>
      <c r="L504" s="116">
        <v>0.333</v>
      </c>
      <c r="M504" s="117">
        <v>0.6</v>
      </c>
      <c r="N504" s="116">
        <v>0.9</v>
      </c>
      <c r="O504" s="117">
        <v>0.75</v>
      </c>
      <c r="P504" s="116">
        <v>0.6</v>
      </c>
      <c r="Q504" s="117">
        <v>2.8</v>
      </c>
      <c r="R504" s="116">
        <v>3.4</v>
      </c>
      <c r="S504" s="117">
        <v>2.4</v>
      </c>
      <c r="T504" s="116">
        <v>0.9</v>
      </c>
      <c r="U504" s="117">
        <v>0.9</v>
      </c>
      <c r="V504" s="116">
        <v>0.0</v>
      </c>
      <c r="W504" s="117">
        <v>2.8</v>
      </c>
      <c r="X504" s="103"/>
      <c r="Y504" s="103"/>
      <c r="Z504" s="103"/>
    </row>
    <row r="505">
      <c r="A505" s="113">
        <v>500.0</v>
      </c>
      <c r="B505" s="114" t="s">
        <v>151</v>
      </c>
      <c r="C505" s="115" t="s">
        <v>80</v>
      </c>
      <c r="D505" s="116">
        <v>10.0</v>
      </c>
      <c r="E505" s="117">
        <v>16.6</v>
      </c>
      <c r="F505" s="116">
        <v>6.7</v>
      </c>
      <c r="G505" s="117">
        <v>2.2</v>
      </c>
      <c r="H505" s="116">
        <v>5.9</v>
      </c>
      <c r="I505" s="117">
        <v>0.37</v>
      </c>
      <c r="J505" s="116">
        <v>0.9</v>
      </c>
      <c r="K505" s="117">
        <v>2.2</v>
      </c>
      <c r="L505" s="116">
        <v>0.4</v>
      </c>
      <c r="M505" s="117">
        <v>1.5</v>
      </c>
      <c r="N505" s="116">
        <v>2.2</v>
      </c>
      <c r="O505" s="117">
        <v>0.7</v>
      </c>
      <c r="P505" s="116">
        <v>1.1</v>
      </c>
      <c r="Q505" s="117">
        <v>4.8</v>
      </c>
      <c r="R505" s="116">
        <v>5.9</v>
      </c>
      <c r="S505" s="117">
        <v>3.0</v>
      </c>
      <c r="T505" s="116">
        <v>0.4</v>
      </c>
      <c r="U505" s="117">
        <v>0.9</v>
      </c>
      <c r="V505" s="116">
        <v>0.7</v>
      </c>
      <c r="W505" s="117">
        <v>2.8</v>
      </c>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row r="998">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row>
    <row r="999">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row>
    <row r="1000">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13" max="13" width="14.5"/>
    <col customWidth="1" min="16" max="16" width="23.13"/>
    <col customWidth="1" min="17" max="18" width="18.38"/>
    <col customWidth="1" min="19" max="19" width="17.63"/>
  </cols>
  <sheetData>
    <row r="1">
      <c r="A1" s="118" t="s">
        <v>1864</v>
      </c>
      <c r="B1" s="119"/>
      <c r="C1" s="119"/>
      <c r="D1" s="120"/>
      <c r="E1" s="119"/>
      <c r="F1" s="119"/>
      <c r="G1" s="119"/>
      <c r="H1" s="120"/>
      <c r="I1" s="119"/>
      <c r="J1" s="119"/>
      <c r="K1" s="119"/>
      <c r="L1" s="119"/>
      <c r="M1" s="121"/>
      <c r="N1" s="121"/>
      <c r="O1" s="119"/>
      <c r="P1" s="81"/>
      <c r="Q1" s="81"/>
      <c r="R1" s="81"/>
    </row>
    <row r="2">
      <c r="A2" s="122"/>
      <c r="B2" s="123"/>
      <c r="C2" s="123"/>
      <c r="D2" s="124" t="s">
        <v>1865</v>
      </c>
      <c r="E2" s="123"/>
      <c r="F2" s="123"/>
      <c r="G2" s="123"/>
      <c r="H2" s="124" t="s">
        <v>1866</v>
      </c>
      <c r="I2" s="123"/>
      <c r="J2" s="123"/>
      <c r="K2" s="123"/>
      <c r="L2" s="123"/>
      <c r="M2" s="125"/>
      <c r="N2" s="120"/>
      <c r="O2" s="119"/>
      <c r="P2" s="81"/>
      <c r="Q2" s="81"/>
      <c r="R2" s="81"/>
    </row>
    <row r="3">
      <c r="A3" s="2" t="s">
        <v>0</v>
      </c>
      <c r="B3" s="2" t="s">
        <v>2</v>
      </c>
      <c r="C3" s="2" t="s">
        <v>56</v>
      </c>
      <c r="D3" s="2" t="s">
        <v>1867</v>
      </c>
      <c r="E3" s="2" t="s">
        <v>1868</v>
      </c>
      <c r="F3" s="2" t="s">
        <v>1869</v>
      </c>
      <c r="G3" s="2" t="s">
        <v>1870</v>
      </c>
      <c r="H3" s="2">
        <v>1.0</v>
      </c>
      <c r="I3" s="2">
        <v>2.0</v>
      </c>
      <c r="J3" s="2">
        <v>3.0</v>
      </c>
      <c r="K3" s="2">
        <v>4.0</v>
      </c>
      <c r="L3" s="2">
        <v>5.0</v>
      </c>
      <c r="M3" s="126" t="s">
        <v>1871</v>
      </c>
      <c r="N3" s="126" t="s">
        <v>1872</v>
      </c>
      <c r="O3" s="127" t="s">
        <v>23</v>
      </c>
      <c r="P3" s="128" t="s">
        <v>1873</v>
      </c>
      <c r="Q3" s="2" t="s">
        <v>1874</v>
      </c>
      <c r="R3" s="2" t="s">
        <v>1875</v>
      </c>
      <c r="S3" s="2" t="s">
        <v>1876</v>
      </c>
    </row>
    <row r="4">
      <c r="A4" s="129" t="s">
        <v>164</v>
      </c>
      <c r="B4" s="130" t="s">
        <v>80</v>
      </c>
      <c r="C4" s="130" t="s">
        <v>1877</v>
      </c>
      <c r="D4" s="130">
        <v>41.0</v>
      </c>
      <c r="E4" s="130">
        <v>42.0</v>
      </c>
      <c r="F4" s="130">
        <v>40.0</v>
      </c>
      <c r="G4" s="130">
        <v>37.9</v>
      </c>
      <c r="H4" s="130">
        <v>40.0</v>
      </c>
      <c r="I4" s="130">
        <v>42.0</v>
      </c>
      <c r="J4" s="131"/>
      <c r="K4" s="130">
        <v>43.0</v>
      </c>
      <c r="L4" s="130">
        <v>43.0</v>
      </c>
      <c r="M4" s="9">
        <f t="shared" ref="M4:M173" si="1">D4-F4</f>
        <v>1</v>
      </c>
      <c r="N4" s="9">
        <f t="shared" ref="N4:N173" si="2">H4-L4</f>
        <v>-3</v>
      </c>
      <c r="O4" s="9" t="str">
        <f t="shared" ref="O4:O173" si="3">IF(H4=0,"DNP","")</f>
        <v/>
      </c>
      <c r="P4" s="81">
        <f t="shared" ref="P4:P173" si="4">AVERAGE(D4:F4)</f>
        <v>41</v>
      </c>
      <c r="Q4" s="81"/>
      <c r="R4" s="81"/>
    </row>
    <row r="5">
      <c r="A5" s="129" t="s">
        <v>228</v>
      </c>
      <c r="B5" s="130" t="s">
        <v>103</v>
      </c>
      <c r="C5" s="130" t="s">
        <v>449</v>
      </c>
      <c r="D5" s="130">
        <v>41.0</v>
      </c>
      <c r="E5" s="130">
        <v>39.0</v>
      </c>
      <c r="F5" s="130">
        <v>38.3</v>
      </c>
      <c r="G5" s="130">
        <v>37.5</v>
      </c>
      <c r="H5" s="130">
        <v>45.0</v>
      </c>
      <c r="I5" s="131"/>
      <c r="J5" s="130">
        <v>37.0</v>
      </c>
      <c r="K5" s="130">
        <v>39.0</v>
      </c>
      <c r="L5" s="130">
        <v>35.0</v>
      </c>
      <c r="M5" s="9">
        <f t="shared" si="1"/>
        <v>2.7</v>
      </c>
      <c r="N5" s="9">
        <f t="shared" si="2"/>
        <v>10</v>
      </c>
      <c r="O5" s="9" t="str">
        <f t="shared" si="3"/>
        <v/>
      </c>
      <c r="P5" s="81">
        <f t="shared" si="4"/>
        <v>39.43333333</v>
      </c>
      <c r="Q5" s="81"/>
      <c r="R5" s="81"/>
    </row>
    <row r="6">
      <c r="A6" s="129" t="s">
        <v>470</v>
      </c>
      <c r="B6" s="130" t="s">
        <v>106</v>
      </c>
      <c r="C6" s="130" t="s">
        <v>449</v>
      </c>
      <c r="D6" s="130">
        <v>40.7</v>
      </c>
      <c r="E6" s="130">
        <v>39.8</v>
      </c>
      <c r="F6" s="130">
        <v>38.5</v>
      </c>
      <c r="G6" s="130">
        <v>32.4</v>
      </c>
      <c r="H6" s="130">
        <v>42.0</v>
      </c>
      <c r="I6" s="130">
        <v>39.0</v>
      </c>
      <c r="J6" s="130">
        <v>41.0</v>
      </c>
      <c r="K6" s="130">
        <v>40.0</v>
      </c>
      <c r="L6" s="130">
        <v>37.0</v>
      </c>
      <c r="M6" s="9">
        <f t="shared" si="1"/>
        <v>2.2</v>
      </c>
      <c r="N6" s="9">
        <f t="shared" si="2"/>
        <v>5</v>
      </c>
      <c r="O6" s="9" t="str">
        <f t="shared" si="3"/>
        <v/>
      </c>
      <c r="P6" s="81">
        <f t="shared" si="4"/>
        <v>39.66666667</v>
      </c>
      <c r="Q6" s="81"/>
      <c r="R6" s="81"/>
    </row>
    <row r="7">
      <c r="A7" s="129" t="s">
        <v>252</v>
      </c>
      <c r="B7" s="130" t="s">
        <v>103</v>
      </c>
      <c r="C7" s="130" t="s">
        <v>449</v>
      </c>
      <c r="D7" s="130">
        <v>40.7</v>
      </c>
      <c r="E7" s="130">
        <v>39.0</v>
      </c>
      <c r="F7" s="130">
        <v>37.6</v>
      </c>
      <c r="G7" s="130">
        <v>34.9</v>
      </c>
      <c r="H7" s="130">
        <v>45.0</v>
      </c>
      <c r="I7" s="130">
        <v>42.0</v>
      </c>
      <c r="J7" s="130">
        <v>35.0</v>
      </c>
      <c r="K7" s="130">
        <v>39.0</v>
      </c>
      <c r="L7" s="130">
        <v>34.0</v>
      </c>
      <c r="M7" s="9">
        <f t="shared" si="1"/>
        <v>3.1</v>
      </c>
      <c r="N7" s="9">
        <f t="shared" si="2"/>
        <v>11</v>
      </c>
      <c r="O7" s="9" t="str">
        <f t="shared" si="3"/>
        <v/>
      </c>
      <c r="P7" s="81">
        <f t="shared" si="4"/>
        <v>39.1</v>
      </c>
      <c r="Q7" s="81"/>
      <c r="R7" s="81"/>
    </row>
    <row r="8">
      <c r="A8" s="129" t="s">
        <v>203</v>
      </c>
      <c r="B8" s="130" t="s">
        <v>76</v>
      </c>
      <c r="C8" s="130" t="s">
        <v>1877</v>
      </c>
      <c r="D8" s="130">
        <v>40.3</v>
      </c>
      <c r="E8" s="130">
        <v>39.4</v>
      </c>
      <c r="F8" s="130">
        <v>37.9</v>
      </c>
      <c r="G8" s="130">
        <v>37.8</v>
      </c>
      <c r="H8" s="130">
        <v>40.0</v>
      </c>
      <c r="I8" s="130">
        <v>42.0</v>
      </c>
      <c r="J8" s="130">
        <v>39.0</v>
      </c>
      <c r="K8" s="130">
        <v>39.0</v>
      </c>
      <c r="L8" s="130">
        <v>37.0</v>
      </c>
      <c r="M8" s="9">
        <f t="shared" si="1"/>
        <v>2.4</v>
      </c>
      <c r="N8" s="9">
        <f t="shared" si="2"/>
        <v>3</v>
      </c>
      <c r="O8" s="9" t="str">
        <f t="shared" si="3"/>
        <v/>
      </c>
      <c r="P8" s="81">
        <f t="shared" si="4"/>
        <v>39.2</v>
      </c>
      <c r="Q8" s="81"/>
      <c r="R8" s="81"/>
    </row>
    <row r="9">
      <c r="A9" s="129" t="s">
        <v>405</v>
      </c>
      <c r="B9" s="130" t="s">
        <v>74</v>
      </c>
      <c r="C9" s="130" t="s">
        <v>449</v>
      </c>
      <c r="D9" s="130">
        <v>40.0</v>
      </c>
      <c r="E9" s="130">
        <v>40.0</v>
      </c>
      <c r="F9" s="130">
        <v>40.5</v>
      </c>
      <c r="G9" s="130">
        <v>37.5</v>
      </c>
      <c r="H9" s="130">
        <v>54.0</v>
      </c>
      <c r="I9" s="130">
        <v>25.0</v>
      </c>
      <c r="J9" s="130">
        <v>41.0</v>
      </c>
      <c r="K9" s="131"/>
      <c r="L9" s="131"/>
      <c r="M9" s="9">
        <f t="shared" si="1"/>
        <v>-0.5</v>
      </c>
      <c r="N9" s="9">
        <f t="shared" si="2"/>
        <v>54</v>
      </c>
      <c r="O9" s="9" t="str">
        <f t="shared" si="3"/>
        <v/>
      </c>
      <c r="P9" s="81">
        <f t="shared" si="4"/>
        <v>40.16666667</v>
      </c>
      <c r="Q9" s="81"/>
      <c r="R9" s="81"/>
    </row>
    <row r="10" hidden="1">
      <c r="A10" s="129" t="s">
        <v>429</v>
      </c>
      <c r="B10" s="130" t="s">
        <v>85</v>
      </c>
      <c r="C10" s="130" t="s">
        <v>449</v>
      </c>
      <c r="D10" s="130">
        <v>39.3</v>
      </c>
      <c r="E10" s="130">
        <v>39.3</v>
      </c>
      <c r="F10" s="130">
        <v>36.6</v>
      </c>
      <c r="G10" s="130">
        <v>35.7</v>
      </c>
      <c r="H10" s="130">
        <v>44.0</v>
      </c>
      <c r="I10" s="130">
        <v>38.0</v>
      </c>
      <c r="J10" s="130">
        <v>36.0</v>
      </c>
      <c r="K10" s="131"/>
      <c r="L10" s="131"/>
      <c r="M10" s="9">
        <f t="shared" si="1"/>
        <v>2.7</v>
      </c>
      <c r="N10" s="9">
        <f t="shared" si="2"/>
        <v>44</v>
      </c>
      <c r="O10" s="9" t="str">
        <f t="shared" si="3"/>
        <v/>
      </c>
      <c r="P10" s="81">
        <f t="shared" si="4"/>
        <v>38.4</v>
      </c>
      <c r="Q10" s="81"/>
      <c r="R10" s="81"/>
    </row>
    <row r="11">
      <c r="A11" s="129" t="s">
        <v>177</v>
      </c>
      <c r="B11" s="130" t="s">
        <v>88</v>
      </c>
      <c r="C11" s="130" t="s">
        <v>449</v>
      </c>
      <c r="D11" s="130">
        <v>39.7</v>
      </c>
      <c r="E11" s="130">
        <v>38.0</v>
      </c>
      <c r="F11" s="130">
        <v>35.9</v>
      </c>
      <c r="G11" s="130">
        <v>35.3</v>
      </c>
      <c r="H11" s="130">
        <v>39.0</v>
      </c>
      <c r="I11" s="130">
        <v>42.0</v>
      </c>
      <c r="J11" s="130">
        <v>38.0</v>
      </c>
      <c r="K11" s="130">
        <v>36.0</v>
      </c>
      <c r="L11" s="130">
        <v>35.0</v>
      </c>
      <c r="M11" s="9">
        <f t="shared" si="1"/>
        <v>3.8</v>
      </c>
      <c r="N11" s="9">
        <f t="shared" si="2"/>
        <v>4</v>
      </c>
      <c r="O11" s="9" t="str">
        <f t="shared" si="3"/>
        <v/>
      </c>
      <c r="P11" s="81">
        <f t="shared" si="4"/>
        <v>37.86666667</v>
      </c>
      <c r="Q11" s="81"/>
      <c r="R11" s="81"/>
    </row>
    <row r="12">
      <c r="A12" s="129" t="s">
        <v>599</v>
      </c>
      <c r="B12" s="130" t="s">
        <v>103</v>
      </c>
      <c r="C12" s="130" t="s">
        <v>1877</v>
      </c>
      <c r="D12" s="130">
        <v>39.7</v>
      </c>
      <c r="E12" s="130">
        <v>36.6</v>
      </c>
      <c r="F12" s="130">
        <v>35.0</v>
      </c>
      <c r="G12" s="130">
        <v>32.9</v>
      </c>
      <c r="H12" s="130">
        <v>43.0</v>
      </c>
      <c r="I12" s="130">
        <v>40.0</v>
      </c>
      <c r="J12" s="130">
        <v>36.0</v>
      </c>
      <c r="K12" s="130">
        <v>36.0</v>
      </c>
      <c r="L12" s="130">
        <v>28.0</v>
      </c>
      <c r="M12" s="9">
        <f t="shared" si="1"/>
        <v>4.7</v>
      </c>
      <c r="N12" s="9">
        <f t="shared" si="2"/>
        <v>15</v>
      </c>
      <c r="O12" s="9" t="str">
        <f t="shared" si="3"/>
        <v/>
      </c>
      <c r="P12" s="81">
        <f t="shared" si="4"/>
        <v>37.1</v>
      </c>
      <c r="Q12" s="81"/>
      <c r="R12" s="81"/>
    </row>
    <row r="13">
      <c r="A13" s="129" t="s">
        <v>625</v>
      </c>
      <c r="B13" s="130" t="s">
        <v>77</v>
      </c>
      <c r="C13" s="130" t="s">
        <v>1877</v>
      </c>
      <c r="D13" s="130">
        <v>39.0</v>
      </c>
      <c r="E13" s="130">
        <v>39.0</v>
      </c>
      <c r="F13" s="130">
        <v>38.2</v>
      </c>
      <c r="G13" s="130">
        <v>32.6</v>
      </c>
      <c r="H13" s="131"/>
      <c r="I13" s="131"/>
      <c r="J13" s="130">
        <v>39.0</v>
      </c>
      <c r="K13" s="131"/>
      <c r="L13" s="131"/>
      <c r="M13" s="9">
        <f t="shared" si="1"/>
        <v>0.8</v>
      </c>
      <c r="N13" s="9">
        <f t="shared" si="2"/>
        <v>0</v>
      </c>
      <c r="O13" s="9" t="str">
        <f t="shared" si="3"/>
        <v>DNP</v>
      </c>
      <c r="P13" s="81">
        <f t="shared" si="4"/>
        <v>38.73333333</v>
      </c>
      <c r="Q13" s="81"/>
      <c r="R13" s="81"/>
    </row>
    <row r="14">
      <c r="A14" s="129" t="s">
        <v>250</v>
      </c>
      <c r="B14" s="130" t="s">
        <v>116</v>
      </c>
      <c r="C14" s="130" t="s">
        <v>449</v>
      </c>
      <c r="D14" s="130">
        <v>39.0</v>
      </c>
      <c r="E14" s="130">
        <v>37.4</v>
      </c>
      <c r="F14" s="130">
        <v>36.9</v>
      </c>
      <c r="G14" s="130">
        <v>35.8</v>
      </c>
      <c r="H14" s="130">
        <v>34.0</v>
      </c>
      <c r="I14" s="130">
        <v>44.0</v>
      </c>
      <c r="J14" s="130">
        <v>39.0</v>
      </c>
      <c r="K14" s="130">
        <v>34.0</v>
      </c>
      <c r="L14" s="130">
        <v>36.0</v>
      </c>
      <c r="M14" s="9">
        <f t="shared" si="1"/>
        <v>2.1</v>
      </c>
      <c r="N14" s="9">
        <f t="shared" si="2"/>
        <v>-2</v>
      </c>
      <c r="O14" s="9" t="str">
        <f t="shared" si="3"/>
        <v/>
      </c>
      <c r="P14" s="81">
        <f t="shared" si="4"/>
        <v>37.76666667</v>
      </c>
      <c r="Q14" s="81"/>
      <c r="R14" s="81"/>
    </row>
    <row r="15">
      <c r="A15" s="129" t="s">
        <v>356</v>
      </c>
      <c r="B15" s="130" t="s">
        <v>77</v>
      </c>
      <c r="C15" s="130" t="s">
        <v>1877</v>
      </c>
      <c r="D15" s="130">
        <v>38.7</v>
      </c>
      <c r="E15" s="130">
        <v>39.0</v>
      </c>
      <c r="F15" s="130">
        <v>38.2</v>
      </c>
      <c r="G15" s="130">
        <v>25.4</v>
      </c>
      <c r="H15" s="130">
        <v>40.0</v>
      </c>
      <c r="I15" s="130">
        <v>41.0</v>
      </c>
      <c r="J15" s="130">
        <v>35.0</v>
      </c>
      <c r="K15" s="130">
        <v>38.0</v>
      </c>
      <c r="L15" s="130">
        <v>41.0</v>
      </c>
      <c r="M15" s="9">
        <f t="shared" si="1"/>
        <v>0.5</v>
      </c>
      <c r="N15" s="9">
        <f t="shared" si="2"/>
        <v>-1</v>
      </c>
      <c r="O15" s="9" t="str">
        <f t="shared" si="3"/>
        <v/>
      </c>
      <c r="P15" s="81">
        <f t="shared" si="4"/>
        <v>38.63333333</v>
      </c>
      <c r="Q15" s="81"/>
      <c r="R15" s="81"/>
    </row>
    <row r="16">
      <c r="A16" s="129" t="s">
        <v>1878</v>
      </c>
      <c r="B16" s="130" t="s">
        <v>74</v>
      </c>
      <c r="C16" s="130" t="s">
        <v>1877</v>
      </c>
      <c r="D16" s="130">
        <v>38.7</v>
      </c>
      <c r="E16" s="130">
        <v>38.0</v>
      </c>
      <c r="F16" s="130">
        <v>34.3</v>
      </c>
      <c r="G16" s="130">
        <v>30.4</v>
      </c>
      <c r="H16" s="130">
        <v>48.0</v>
      </c>
      <c r="I16" s="130">
        <v>27.0</v>
      </c>
      <c r="J16" s="130">
        <v>41.0</v>
      </c>
      <c r="K16" s="130">
        <v>37.0</v>
      </c>
      <c r="L16" s="130">
        <v>37.0</v>
      </c>
      <c r="M16" s="9">
        <f t="shared" si="1"/>
        <v>4.4</v>
      </c>
      <c r="N16" s="9">
        <f t="shared" si="2"/>
        <v>11</v>
      </c>
      <c r="O16" s="9" t="str">
        <f t="shared" si="3"/>
        <v/>
      </c>
      <c r="P16" s="81">
        <f t="shared" si="4"/>
        <v>37</v>
      </c>
      <c r="Q16" s="81"/>
      <c r="R16" s="81"/>
    </row>
    <row r="17">
      <c r="A17" s="129" t="s">
        <v>439</v>
      </c>
      <c r="B17" s="130" t="s">
        <v>96</v>
      </c>
      <c r="C17" s="130" t="s">
        <v>449</v>
      </c>
      <c r="D17" s="130">
        <v>38.5</v>
      </c>
      <c r="E17" s="130">
        <v>38.5</v>
      </c>
      <c r="F17" s="130">
        <v>38.3</v>
      </c>
      <c r="G17" s="130">
        <v>35.4</v>
      </c>
      <c r="H17" s="130">
        <v>39.0</v>
      </c>
      <c r="I17" s="130">
        <v>38.0</v>
      </c>
      <c r="J17" s="131"/>
      <c r="K17" s="131"/>
      <c r="L17" s="131"/>
      <c r="M17" s="9">
        <f t="shared" si="1"/>
        <v>0.2</v>
      </c>
      <c r="N17" s="9">
        <f t="shared" si="2"/>
        <v>39</v>
      </c>
      <c r="O17" s="9" t="str">
        <f t="shared" si="3"/>
        <v/>
      </c>
      <c r="P17" s="81">
        <f t="shared" si="4"/>
        <v>38.43333333</v>
      </c>
      <c r="Q17" s="81"/>
      <c r="R17" s="81"/>
    </row>
    <row r="18">
      <c r="A18" s="129" t="s">
        <v>561</v>
      </c>
      <c r="B18" s="130" t="s">
        <v>110</v>
      </c>
      <c r="C18" s="130" t="s">
        <v>1877</v>
      </c>
      <c r="D18" s="130">
        <v>38.3</v>
      </c>
      <c r="E18" s="130">
        <v>37.8</v>
      </c>
      <c r="F18" s="130">
        <v>31.1</v>
      </c>
      <c r="G18" s="130">
        <v>23.5</v>
      </c>
      <c r="H18" s="130">
        <v>34.0</v>
      </c>
      <c r="I18" s="130">
        <v>39.0</v>
      </c>
      <c r="J18" s="130">
        <v>42.0</v>
      </c>
      <c r="K18" s="130">
        <v>40.0</v>
      </c>
      <c r="L18" s="130">
        <v>34.0</v>
      </c>
      <c r="M18" s="9">
        <f t="shared" si="1"/>
        <v>7.2</v>
      </c>
      <c r="N18" s="9">
        <f t="shared" si="2"/>
        <v>0</v>
      </c>
      <c r="O18" s="9" t="str">
        <f t="shared" si="3"/>
        <v/>
      </c>
      <c r="P18" s="81">
        <f t="shared" si="4"/>
        <v>35.73333333</v>
      </c>
      <c r="Q18" s="81"/>
      <c r="R18" s="81"/>
    </row>
    <row r="19" hidden="1">
      <c r="A19" s="129" t="s">
        <v>393</v>
      </c>
      <c r="B19" s="130" t="s">
        <v>90</v>
      </c>
      <c r="C19" s="130" t="s">
        <v>1877</v>
      </c>
      <c r="D19" s="130">
        <v>37.7</v>
      </c>
      <c r="E19" s="130">
        <v>36.8</v>
      </c>
      <c r="F19" s="130">
        <v>36.4</v>
      </c>
      <c r="G19" s="130">
        <v>35.1</v>
      </c>
      <c r="H19" s="130">
        <v>39.0</v>
      </c>
      <c r="I19" s="130">
        <v>37.0</v>
      </c>
      <c r="J19" s="130">
        <v>37.0</v>
      </c>
      <c r="K19" s="130">
        <v>34.0</v>
      </c>
      <c r="L19" s="131"/>
      <c r="M19" s="9">
        <f t="shared" si="1"/>
        <v>1.3</v>
      </c>
      <c r="N19" s="9">
        <f t="shared" si="2"/>
        <v>39</v>
      </c>
      <c r="O19" s="9" t="str">
        <f t="shared" si="3"/>
        <v/>
      </c>
      <c r="P19" s="81">
        <f t="shared" si="4"/>
        <v>36.96666667</v>
      </c>
      <c r="Q19" s="81"/>
      <c r="R19" s="81"/>
    </row>
    <row r="20">
      <c r="A20" s="129" t="s">
        <v>582</v>
      </c>
      <c r="B20" s="130" t="s">
        <v>100</v>
      </c>
      <c r="C20" s="130" t="s">
        <v>1877</v>
      </c>
      <c r="D20" s="130">
        <v>38.3</v>
      </c>
      <c r="E20" s="130">
        <v>36.2</v>
      </c>
      <c r="F20" s="130">
        <v>29.4</v>
      </c>
      <c r="G20" s="130">
        <v>19.4</v>
      </c>
      <c r="H20" s="130">
        <v>40.0</v>
      </c>
      <c r="I20" s="130">
        <v>38.0</v>
      </c>
      <c r="J20" s="130">
        <v>37.0</v>
      </c>
      <c r="K20" s="130">
        <v>38.0</v>
      </c>
      <c r="L20" s="130">
        <v>28.0</v>
      </c>
      <c r="M20" s="9">
        <f t="shared" si="1"/>
        <v>8.9</v>
      </c>
      <c r="N20" s="9">
        <f t="shared" si="2"/>
        <v>12</v>
      </c>
      <c r="O20" s="9" t="str">
        <f t="shared" si="3"/>
        <v/>
      </c>
      <c r="P20" s="81">
        <f t="shared" si="4"/>
        <v>34.63333333</v>
      </c>
      <c r="Q20" s="81"/>
      <c r="R20" s="81"/>
    </row>
    <row r="21">
      <c r="A21" s="129" t="s">
        <v>215</v>
      </c>
      <c r="B21" s="130" t="s">
        <v>85</v>
      </c>
      <c r="C21" s="130" t="s">
        <v>449</v>
      </c>
      <c r="D21" s="130">
        <v>38.3</v>
      </c>
      <c r="E21" s="130">
        <v>35.2</v>
      </c>
      <c r="F21" s="130">
        <v>33.8</v>
      </c>
      <c r="G21" s="130">
        <v>33.5</v>
      </c>
      <c r="H21" s="130">
        <v>40.0</v>
      </c>
      <c r="I21" s="130">
        <v>35.0</v>
      </c>
      <c r="J21" s="130">
        <v>40.0</v>
      </c>
      <c r="K21" s="130">
        <v>32.0</v>
      </c>
      <c r="L21" s="130">
        <v>29.0</v>
      </c>
      <c r="M21" s="9">
        <f t="shared" si="1"/>
        <v>4.5</v>
      </c>
      <c r="N21" s="9">
        <f t="shared" si="2"/>
        <v>11</v>
      </c>
      <c r="O21" s="9" t="str">
        <f t="shared" si="3"/>
        <v/>
      </c>
      <c r="P21" s="81">
        <f t="shared" si="4"/>
        <v>35.76666667</v>
      </c>
      <c r="Q21" s="81"/>
      <c r="R21" s="81"/>
    </row>
    <row r="22">
      <c r="A22" s="129" t="s">
        <v>580</v>
      </c>
      <c r="B22" s="130" t="s">
        <v>100</v>
      </c>
      <c r="C22" s="130" t="s">
        <v>449</v>
      </c>
      <c r="D22" s="130">
        <v>38.3</v>
      </c>
      <c r="E22" s="130">
        <v>33.0</v>
      </c>
      <c r="F22" s="130">
        <v>25.2</v>
      </c>
      <c r="G22" s="130">
        <v>21.1</v>
      </c>
      <c r="H22" s="130">
        <v>44.0</v>
      </c>
      <c r="I22" s="130">
        <v>34.0</v>
      </c>
      <c r="J22" s="130">
        <v>37.0</v>
      </c>
      <c r="K22" s="130">
        <v>31.0</v>
      </c>
      <c r="L22" s="130">
        <v>19.0</v>
      </c>
      <c r="M22" s="9">
        <f t="shared" si="1"/>
        <v>13.1</v>
      </c>
      <c r="N22" s="9">
        <f t="shared" si="2"/>
        <v>25</v>
      </c>
      <c r="O22" s="9" t="str">
        <f t="shared" si="3"/>
        <v/>
      </c>
      <c r="P22" s="81">
        <f t="shared" si="4"/>
        <v>32.16666667</v>
      </c>
      <c r="Q22" s="81"/>
      <c r="R22" s="81"/>
    </row>
    <row r="23">
      <c r="A23" s="129" t="s">
        <v>328</v>
      </c>
      <c r="B23" s="130" t="s">
        <v>109</v>
      </c>
      <c r="C23" s="130" t="s">
        <v>449</v>
      </c>
      <c r="D23" s="130">
        <v>38.0</v>
      </c>
      <c r="E23" s="130">
        <v>37.4</v>
      </c>
      <c r="F23" s="130">
        <v>36.5</v>
      </c>
      <c r="G23" s="130">
        <v>36.7</v>
      </c>
      <c r="H23" s="130">
        <v>44.0</v>
      </c>
      <c r="I23" s="130">
        <v>37.0</v>
      </c>
      <c r="J23" s="130">
        <v>33.0</v>
      </c>
      <c r="K23" s="130">
        <v>41.0</v>
      </c>
      <c r="L23" s="130">
        <v>32.0</v>
      </c>
      <c r="M23" s="9">
        <f t="shared" si="1"/>
        <v>1.5</v>
      </c>
      <c r="N23" s="9">
        <f t="shared" si="2"/>
        <v>12</v>
      </c>
      <c r="O23" s="9" t="str">
        <f t="shared" si="3"/>
        <v/>
      </c>
      <c r="P23" s="81">
        <f t="shared" si="4"/>
        <v>37.3</v>
      </c>
      <c r="Q23" s="81"/>
      <c r="R23" s="81"/>
    </row>
    <row r="24">
      <c r="A24" s="129" t="s">
        <v>347</v>
      </c>
      <c r="B24" s="130" t="s">
        <v>100</v>
      </c>
      <c r="C24" s="130" t="s">
        <v>449</v>
      </c>
      <c r="D24" s="130">
        <v>38.0</v>
      </c>
      <c r="E24" s="130">
        <v>36.2</v>
      </c>
      <c r="F24" s="130">
        <v>32.6</v>
      </c>
      <c r="G24" s="130">
        <v>27.5</v>
      </c>
      <c r="H24" s="130">
        <v>49.0</v>
      </c>
      <c r="I24" s="130">
        <v>33.0</v>
      </c>
      <c r="J24" s="130">
        <v>32.0</v>
      </c>
      <c r="K24" s="130">
        <v>32.0</v>
      </c>
      <c r="L24" s="130">
        <v>35.0</v>
      </c>
      <c r="M24" s="9">
        <f t="shared" si="1"/>
        <v>5.4</v>
      </c>
      <c r="N24" s="9">
        <f t="shared" si="2"/>
        <v>14</v>
      </c>
      <c r="O24" s="9" t="str">
        <f t="shared" si="3"/>
        <v/>
      </c>
      <c r="P24" s="81">
        <f t="shared" si="4"/>
        <v>35.6</v>
      </c>
      <c r="Q24" s="81"/>
      <c r="R24" s="81"/>
    </row>
    <row r="25">
      <c r="A25" s="129" t="s">
        <v>127</v>
      </c>
      <c r="B25" s="130" t="s">
        <v>73</v>
      </c>
      <c r="C25" s="130" t="s">
        <v>1877</v>
      </c>
      <c r="D25" s="130">
        <v>38.0</v>
      </c>
      <c r="E25" s="130">
        <v>36.0</v>
      </c>
      <c r="F25" s="130">
        <v>34.7</v>
      </c>
      <c r="G25" s="130">
        <v>34.9</v>
      </c>
      <c r="H25" s="130">
        <v>36.0</v>
      </c>
      <c r="I25" s="130">
        <v>40.0</v>
      </c>
      <c r="J25" s="130">
        <v>38.0</v>
      </c>
      <c r="K25" s="130">
        <v>36.0</v>
      </c>
      <c r="L25" s="130">
        <v>30.0</v>
      </c>
      <c r="M25" s="9">
        <f t="shared" si="1"/>
        <v>3.3</v>
      </c>
      <c r="N25" s="9">
        <f t="shared" si="2"/>
        <v>6</v>
      </c>
      <c r="O25" s="9" t="str">
        <f t="shared" si="3"/>
        <v/>
      </c>
      <c r="P25" s="81">
        <f t="shared" si="4"/>
        <v>36.23333333</v>
      </c>
      <c r="Q25" s="81"/>
      <c r="R25" s="81"/>
    </row>
    <row r="26">
      <c r="A26" s="129" t="s">
        <v>429</v>
      </c>
      <c r="B26" s="130" t="s">
        <v>85</v>
      </c>
      <c r="C26" s="130" t="s">
        <v>449</v>
      </c>
      <c r="D26" s="130">
        <v>38.0</v>
      </c>
      <c r="E26" s="130">
        <v>35.7</v>
      </c>
      <c r="F26" s="130">
        <v>34.8</v>
      </c>
      <c r="G26" s="130">
        <v>35.3</v>
      </c>
      <c r="H26" s="131"/>
      <c r="I26" s="130">
        <v>38.0</v>
      </c>
      <c r="J26" s="130">
        <v>38.0</v>
      </c>
      <c r="K26" s="131"/>
      <c r="L26" s="130">
        <v>31.0</v>
      </c>
      <c r="M26" s="9">
        <f t="shared" si="1"/>
        <v>3.2</v>
      </c>
      <c r="N26" s="9">
        <f t="shared" si="2"/>
        <v>-31</v>
      </c>
      <c r="O26" s="9" t="str">
        <f t="shared" si="3"/>
        <v>DNP</v>
      </c>
      <c r="P26" s="81">
        <f t="shared" si="4"/>
        <v>36.16666667</v>
      </c>
      <c r="Q26" s="81"/>
      <c r="R26" s="81"/>
    </row>
    <row r="27">
      <c r="A27" s="129" t="s">
        <v>564</v>
      </c>
      <c r="B27" s="130" t="s">
        <v>87</v>
      </c>
      <c r="C27" s="130" t="s">
        <v>449</v>
      </c>
      <c r="D27" s="130">
        <v>38.0</v>
      </c>
      <c r="E27" s="130">
        <v>35.6</v>
      </c>
      <c r="F27" s="130">
        <v>37.6</v>
      </c>
      <c r="G27" s="130">
        <v>31.3</v>
      </c>
      <c r="H27" s="130">
        <v>36.0</v>
      </c>
      <c r="I27" s="130">
        <v>39.0</v>
      </c>
      <c r="J27" s="130">
        <v>39.0</v>
      </c>
      <c r="K27" s="130">
        <v>29.0</v>
      </c>
      <c r="L27" s="130">
        <v>35.0</v>
      </c>
      <c r="M27" s="9">
        <f t="shared" si="1"/>
        <v>0.4</v>
      </c>
      <c r="N27" s="9">
        <f t="shared" si="2"/>
        <v>1</v>
      </c>
      <c r="O27" s="9" t="str">
        <f t="shared" si="3"/>
        <v/>
      </c>
      <c r="P27" s="81">
        <f t="shared" si="4"/>
        <v>37.06666667</v>
      </c>
      <c r="Q27" s="81"/>
      <c r="R27" s="81"/>
    </row>
    <row r="28">
      <c r="A28" s="129" t="s">
        <v>1378</v>
      </c>
      <c r="B28" s="130" t="s">
        <v>106</v>
      </c>
      <c r="C28" s="130" t="s">
        <v>1877</v>
      </c>
      <c r="D28" s="130">
        <v>37.7</v>
      </c>
      <c r="E28" s="130">
        <v>37.2</v>
      </c>
      <c r="F28" s="130">
        <v>36.0</v>
      </c>
      <c r="G28" s="130">
        <v>30.3</v>
      </c>
      <c r="H28" s="130">
        <v>34.0</v>
      </c>
      <c r="I28" s="130">
        <v>38.0</v>
      </c>
      <c r="J28" s="130">
        <v>41.0</v>
      </c>
      <c r="K28" s="130">
        <v>33.0</v>
      </c>
      <c r="L28" s="130">
        <v>40.0</v>
      </c>
      <c r="M28" s="9">
        <f t="shared" si="1"/>
        <v>1.7</v>
      </c>
      <c r="N28" s="9">
        <f t="shared" si="2"/>
        <v>-6</v>
      </c>
      <c r="O28" s="9" t="str">
        <f t="shared" si="3"/>
        <v/>
      </c>
      <c r="P28" s="81">
        <f t="shared" si="4"/>
        <v>36.96666667</v>
      </c>
      <c r="Q28" s="81"/>
      <c r="R28" s="81"/>
    </row>
    <row r="29" hidden="1">
      <c r="A29" s="129" t="s">
        <v>374</v>
      </c>
      <c r="B29" s="130" t="s">
        <v>113</v>
      </c>
      <c r="C29" s="130" t="s">
        <v>1877</v>
      </c>
      <c r="D29" s="130">
        <v>37.0</v>
      </c>
      <c r="E29" s="130">
        <v>35.5</v>
      </c>
      <c r="F29" s="130">
        <v>34.7</v>
      </c>
      <c r="G29" s="130">
        <v>34.4</v>
      </c>
      <c r="H29" s="130">
        <v>39.0</v>
      </c>
      <c r="I29" s="130">
        <v>36.0</v>
      </c>
      <c r="J29" s="130">
        <v>36.0</v>
      </c>
      <c r="K29" s="130">
        <v>31.0</v>
      </c>
      <c r="L29" s="131"/>
      <c r="M29" s="9">
        <f t="shared" si="1"/>
        <v>2.3</v>
      </c>
      <c r="N29" s="9">
        <f t="shared" si="2"/>
        <v>39</v>
      </c>
      <c r="O29" s="9" t="str">
        <f t="shared" si="3"/>
        <v/>
      </c>
      <c r="P29" s="81">
        <f t="shared" si="4"/>
        <v>35.73333333</v>
      </c>
      <c r="Q29" s="81"/>
      <c r="R29" s="81"/>
    </row>
    <row r="30">
      <c r="A30" s="129" t="s">
        <v>567</v>
      </c>
      <c r="B30" s="130" t="s">
        <v>116</v>
      </c>
      <c r="C30" s="130" t="s">
        <v>1877</v>
      </c>
      <c r="D30" s="130">
        <v>37.3</v>
      </c>
      <c r="E30" s="130">
        <v>37.0</v>
      </c>
      <c r="F30" s="130">
        <v>35.9</v>
      </c>
      <c r="G30" s="130">
        <v>33.5</v>
      </c>
      <c r="H30" s="130">
        <v>38.0</v>
      </c>
      <c r="I30" s="130">
        <v>42.0</v>
      </c>
      <c r="J30" s="130">
        <v>32.0</v>
      </c>
      <c r="K30" s="130">
        <v>38.0</v>
      </c>
      <c r="L30" s="130">
        <v>35.0</v>
      </c>
      <c r="M30" s="9">
        <f t="shared" si="1"/>
        <v>1.4</v>
      </c>
      <c r="N30" s="9">
        <f t="shared" si="2"/>
        <v>3</v>
      </c>
      <c r="O30" s="9" t="str">
        <f t="shared" si="3"/>
        <v/>
      </c>
      <c r="P30" s="81">
        <f t="shared" si="4"/>
        <v>36.73333333</v>
      </c>
      <c r="Q30" s="81"/>
      <c r="R30" s="81"/>
    </row>
    <row r="31">
      <c r="A31" s="129" t="s">
        <v>117</v>
      </c>
      <c r="B31" s="130" t="s">
        <v>110</v>
      </c>
      <c r="C31" s="130" t="s">
        <v>69</v>
      </c>
      <c r="D31" s="130">
        <v>37.3</v>
      </c>
      <c r="E31" s="130">
        <v>34.6</v>
      </c>
      <c r="F31" s="130">
        <v>33.2</v>
      </c>
      <c r="G31" s="130">
        <v>32.5</v>
      </c>
      <c r="H31" s="130">
        <v>35.0</v>
      </c>
      <c r="I31" s="130">
        <v>40.0</v>
      </c>
      <c r="J31" s="130">
        <v>37.0</v>
      </c>
      <c r="K31" s="130">
        <v>36.0</v>
      </c>
      <c r="L31" s="130">
        <v>25.0</v>
      </c>
      <c r="M31" s="9">
        <f t="shared" si="1"/>
        <v>4.1</v>
      </c>
      <c r="N31" s="9">
        <f t="shared" si="2"/>
        <v>10</v>
      </c>
      <c r="O31" s="9" t="str">
        <f t="shared" si="3"/>
        <v/>
      </c>
      <c r="P31" s="81">
        <f t="shared" si="4"/>
        <v>35.03333333</v>
      </c>
      <c r="Q31" s="81"/>
      <c r="R31" s="81"/>
    </row>
    <row r="32">
      <c r="A32" s="129" t="s">
        <v>1879</v>
      </c>
      <c r="B32" s="130" t="s">
        <v>106</v>
      </c>
      <c r="C32" s="130" t="s">
        <v>1877</v>
      </c>
      <c r="D32" s="130">
        <v>37.0</v>
      </c>
      <c r="E32" s="130">
        <v>36.4</v>
      </c>
      <c r="F32" s="130">
        <v>35.1</v>
      </c>
      <c r="G32" s="130">
        <v>29.0</v>
      </c>
      <c r="H32" s="130">
        <v>39.0</v>
      </c>
      <c r="I32" s="130">
        <v>35.0</v>
      </c>
      <c r="J32" s="130">
        <v>37.0</v>
      </c>
      <c r="K32" s="130">
        <v>32.0</v>
      </c>
      <c r="L32" s="130">
        <v>39.0</v>
      </c>
      <c r="M32" s="9">
        <f t="shared" si="1"/>
        <v>1.9</v>
      </c>
      <c r="N32" s="9">
        <f t="shared" si="2"/>
        <v>0</v>
      </c>
      <c r="O32" s="9" t="str">
        <f t="shared" si="3"/>
        <v/>
      </c>
      <c r="P32" s="81">
        <f t="shared" si="4"/>
        <v>36.16666667</v>
      </c>
      <c r="Q32" s="81"/>
      <c r="R32" s="81"/>
    </row>
    <row r="33">
      <c r="A33" s="129" t="s">
        <v>596</v>
      </c>
      <c r="B33" s="130" t="s">
        <v>100</v>
      </c>
      <c r="C33" s="130" t="s">
        <v>69</v>
      </c>
      <c r="D33" s="130">
        <v>37.0</v>
      </c>
      <c r="E33" s="130">
        <v>36.0</v>
      </c>
      <c r="F33" s="130">
        <v>32.9</v>
      </c>
      <c r="G33" s="130">
        <v>29.5</v>
      </c>
      <c r="H33" s="130">
        <v>43.0</v>
      </c>
      <c r="I33" s="130">
        <v>34.0</v>
      </c>
      <c r="J33" s="130">
        <v>34.0</v>
      </c>
      <c r="K33" s="130">
        <v>31.0</v>
      </c>
      <c r="L33" s="130">
        <v>38.0</v>
      </c>
      <c r="M33" s="9">
        <f t="shared" si="1"/>
        <v>4.1</v>
      </c>
      <c r="N33" s="9">
        <f t="shared" si="2"/>
        <v>5</v>
      </c>
      <c r="O33" s="9" t="str">
        <f t="shared" si="3"/>
        <v/>
      </c>
      <c r="P33" s="81">
        <f t="shared" si="4"/>
        <v>35.3</v>
      </c>
      <c r="Q33" s="81"/>
      <c r="R33" s="81"/>
    </row>
    <row r="34">
      <c r="A34" s="129" t="s">
        <v>230</v>
      </c>
      <c r="B34" s="130" t="s">
        <v>76</v>
      </c>
      <c r="C34" s="130" t="s">
        <v>449</v>
      </c>
      <c r="D34" s="130">
        <v>37.0</v>
      </c>
      <c r="E34" s="130">
        <v>35.8</v>
      </c>
      <c r="F34" s="130">
        <v>36.5</v>
      </c>
      <c r="G34" s="130">
        <v>29.1</v>
      </c>
      <c r="H34" s="130">
        <v>36.0</v>
      </c>
      <c r="I34" s="130">
        <v>39.0</v>
      </c>
      <c r="J34" s="130">
        <v>36.0</v>
      </c>
      <c r="K34" s="130">
        <v>36.0</v>
      </c>
      <c r="L34" s="130">
        <v>32.0</v>
      </c>
      <c r="M34" s="9">
        <f t="shared" si="1"/>
        <v>0.5</v>
      </c>
      <c r="N34" s="9">
        <f t="shared" si="2"/>
        <v>4</v>
      </c>
      <c r="O34" s="9" t="str">
        <f t="shared" si="3"/>
        <v/>
      </c>
      <c r="P34" s="81">
        <f t="shared" si="4"/>
        <v>36.43333333</v>
      </c>
      <c r="Q34" s="81"/>
      <c r="R34" s="81"/>
    </row>
    <row r="35">
      <c r="A35" s="129" t="s">
        <v>329</v>
      </c>
      <c r="B35" s="130" t="s">
        <v>91</v>
      </c>
      <c r="C35" s="130" t="s">
        <v>69</v>
      </c>
      <c r="D35" s="130">
        <v>37.0</v>
      </c>
      <c r="E35" s="130">
        <v>32.3</v>
      </c>
      <c r="F35" s="130">
        <v>33.0</v>
      </c>
      <c r="G35" s="130">
        <v>32.2</v>
      </c>
      <c r="H35" s="131"/>
      <c r="I35" s="131"/>
      <c r="J35" s="130">
        <v>37.0</v>
      </c>
      <c r="K35" s="130">
        <v>34.0</v>
      </c>
      <c r="L35" s="130">
        <v>26.0</v>
      </c>
      <c r="M35" s="9">
        <f t="shared" si="1"/>
        <v>4</v>
      </c>
      <c r="N35" s="9">
        <f t="shared" si="2"/>
        <v>-26</v>
      </c>
      <c r="O35" s="9" t="str">
        <f t="shared" si="3"/>
        <v>DNP</v>
      </c>
      <c r="P35" s="81">
        <f t="shared" si="4"/>
        <v>34.1</v>
      </c>
      <c r="Q35" s="81"/>
      <c r="R35" s="81"/>
    </row>
    <row r="36">
      <c r="A36" s="129" t="s">
        <v>156</v>
      </c>
      <c r="B36" s="130" t="s">
        <v>115</v>
      </c>
      <c r="C36" s="130" t="s">
        <v>449</v>
      </c>
      <c r="D36" s="130">
        <v>36.7</v>
      </c>
      <c r="E36" s="130">
        <v>35.2</v>
      </c>
      <c r="F36" s="130">
        <v>35.0</v>
      </c>
      <c r="G36" s="130">
        <v>35.7</v>
      </c>
      <c r="H36" s="130">
        <v>39.0</v>
      </c>
      <c r="I36" s="130">
        <v>34.0</v>
      </c>
      <c r="J36" s="130">
        <v>37.0</v>
      </c>
      <c r="K36" s="130">
        <v>39.0</v>
      </c>
      <c r="L36" s="130">
        <v>27.0</v>
      </c>
      <c r="M36" s="9">
        <f t="shared" si="1"/>
        <v>1.7</v>
      </c>
      <c r="N36" s="9">
        <f t="shared" si="2"/>
        <v>12</v>
      </c>
      <c r="O36" s="9" t="str">
        <f t="shared" si="3"/>
        <v/>
      </c>
      <c r="P36" s="81">
        <f t="shared" si="4"/>
        <v>35.63333333</v>
      </c>
      <c r="Q36" s="81"/>
      <c r="R36" s="81"/>
    </row>
    <row r="37" hidden="1">
      <c r="A37" s="129" t="s">
        <v>412</v>
      </c>
      <c r="B37" s="130" t="s">
        <v>71</v>
      </c>
      <c r="C37" s="130" t="s">
        <v>1877</v>
      </c>
      <c r="D37" s="130">
        <v>36.5</v>
      </c>
      <c r="E37" s="130">
        <v>33.3</v>
      </c>
      <c r="F37" s="130">
        <v>34.0</v>
      </c>
      <c r="G37" s="130">
        <v>33.9</v>
      </c>
      <c r="H37" s="130">
        <v>40.0</v>
      </c>
      <c r="I37" s="130">
        <v>33.0</v>
      </c>
      <c r="J37" s="131"/>
      <c r="K37" s="130">
        <v>27.0</v>
      </c>
      <c r="L37" s="131"/>
      <c r="M37" s="9">
        <f t="shared" si="1"/>
        <v>2.5</v>
      </c>
      <c r="N37" s="9">
        <f t="shared" si="2"/>
        <v>40</v>
      </c>
      <c r="O37" s="9" t="str">
        <f t="shared" si="3"/>
        <v/>
      </c>
      <c r="P37" s="81">
        <f t="shared" si="4"/>
        <v>34.6</v>
      </c>
      <c r="Q37" s="81"/>
      <c r="R37" s="81"/>
    </row>
    <row r="38">
      <c r="A38" s="129" t="s">
        <v>223</v>
      </c>
      <c r="B38" s="130" t="s">
        <v>88</v>
      </c>
      <c r="C38" s="130" t="s">
        <v>449</v>
      </c>
      <c r="D38" s="130">
        <v>36.3</v>
      </c>
      <c r="E38" s="130">
        <v>36.8</v>
      </c>
      <c r="F38" s="130">
        <v>37.9</v>
      </c>
      <c r="G38" s="130">
        <v>28.4</v>
      </c>
      <c r="H38" s="130">
        <v>37.0</v>
      </c>
      <c r="I38" s="130">
        <v>33.0</v>
      </c>
      <c r="J38" s="130">
        <v>39.0</v>
      </c>
      <c r="K38" s="130">
        <v>35.0</v>
      </c>
      <c r="L38" s="130">
        <v>40.0</v>
      </c>
      <c r="M38" s="9">
        <f t="shared" si="1"/>
        <v>-1.6</v>
      </c>
      <c r="N38" s="9">
        <f t="shared" si="2"/>
        <v>-3</v>
      </c>
      <c r="O38" s="9" t="str">
        <f t="shared" si="3"/>
        <v/>
      </c>
      <c r="P38" s="81">
        <f t="shared" si="4"/>
        <v>37</v>
      </c>
      <c r="Q38" s="81"/>
      <c r="R38" s="81"/>
    </row>
    <row r="39">
      <c r="A39" s="129" t="s">
        <v>342</v>
      </c>
      <c r="B39" s="130" t="s">
        <v>99</v>
      </c>
      <c r="C39" s="130" t="s">
        <v>69</v>
      </c>
      <c r="D39" s="130">
        <v>36.3</v>
      </c>
      <c r="E39" s="130">
        <v>36.2</v>
      </c>
      <c r="F39" s="130">
        <v>36.8</v>
      </c>
      <c r="G39" s="130">
        <v>34.6</v>
      </c>
      <c r="H39" s="130">
        <v>31.0</v>
      </c>
      <c r="I39" s="130">
        <v>40.0</v>
      </c>
      <c r="J39" s="130">
        <v>38.0</v>
      </c>
      <c r="K39" s="130">
        <v>35.0</v>
      </c>
      <c r="L39" s="130">
        <v>37.0</v>
      </c>
      <c r="M39" s="9">
        <f t="shared" si="1"/>
        <v>-0.5</v>
      </c>
      <c r="N39" s="9">
        <f t="shared" si="2"/>
        <v>-6</v>
      </c>
      <c r="O39" s="9" t="str">
        <f t="shared" si="3"/>
        <v/>
      </c>
      <c r="P39" s="81">
        <f t="shared" si="4"/>
        <v>36.43333333</v>
      </c>
      <c r="Q39" s="81"/>
      <c r="R39" s="81"/>
    </row>
    <row r="40">
      <c r="A40" s="129" t="s">
        <v>234</v>
      </c>
      <c r="B40" s="130" t="s">
        <v>115</v>
      </c>
      <c r="C40" s="130" t="s">
        <v>1877</v>
      </c>
      <c r="D40" s="130">
        <v>36.3</v>
      </c>
      <c r="E40" s="130">
        <v>36.2</v>
      </c>
      <c r="F40" s="130">
        <v>35.9</v>
      </c>
      <c r="G40" s="130">
        <v>37.1</v>
      </c>
      <c r="H40" s="130">
        <v>38.0</v>
      </c>
      <c r="I40" s="130">
        <v>35.0</v>
      </c>
      <c r="J40" s="130">
        <v>36.0</v>
      </c>
      <c r="K40" s="130">
        <v>41.0</v>
      </c>
      <c r="L40" s="130">
        <v>31.0</v>
      </c>
      <c r="M40" s="9">
        <f t="shared" si="1"/>
        <v>0.4</v>
      </c>
      <c r="N40" s="9">
        <f t="shared" si="2"/>
        <v>7</v>
      </c>
      <c r="O40" s="9" t="str">
        <f t="shared" si="3"/>
        <v/>
      </c>
      <c r="P40" s="81">
        <f t="shared" si="4"/>
        <v>36.13333333</v>
      </c>
      <c r="Q40" s="81"/>
      <c r="R40" s="81"/>
    </row>
    <row r="41">
      <c r="A41" s="129" t="s">
        <v>478</v>
      </c>
      <c r="B41" s="130" t="s">
        <v>77</v>
      </c>
      <c r="C41" s="130" t="s">
        <v>449</v>
      </c>
      <c r="D41" s="130">
        <v>36.3</v>
      </c>
      <c r="E41" s="130">
        <v>35.6</v>
      </c>
      <c r="F41" s="130">
        <v>36.2</v>
      </c>
      <c r="G41" s="130">
        <v>30.0</v>
      </c>
      <c r="H41" s="130">
        <v>40.0</v>
      </c>
      <c r="I41" s="130">
        <v>35.0</v>
      </c>
      <c r="J41" s="130">
        <v>34.0</v>
      </c>
      <c r="K41" s="130">
        <v>35.0</v>
      </c>
      <c r="L41" s="130">
        <v>34.0</v>
      </c>
      <c r="M41" s="9">
        <f t="shared" si="1"/>
        <v>0.1</v>
      </c>
      <c r="N41" s="9">
        <f t="shared" si="2"/>
        <v>6</v>
      </c>
      <c r="O41" s="9" t="str">
        <f t="shared" si="3"/>
        <v/>
      </c>
      <c r="P41" s="81">
        <f t="shared" si="4"/>
        <v>36.03333333</v>
      </c>
      <c r="Q41" s="81"/>
      <c r="R41" s="81"/>
    </row>
    <row r="42">
      <c r="A42" s="129" t="s">
        <v>614</v>
      </c>
      <c r="B42" s="130" t="s">
        <v>80</v>
      </c>
      <c r="C42" s="130" t="s">
        <v>1877</v>
      </c>
      <c r="D42" s="130">
        <v>36.3</v>
      </c>
      <c r="E42" s="130">
        <v>35.0</v>
      </c>
      <c r="F42" s="130">
        <v>30.7</v>
      </c>
      <c r="G42" s="130">
        <v>30.6</v>
      </c>
      <c r="H42" s="130">
        <v>38.0</v>
      </c>
      <c r="I42" s="130">
        <v>38.0</v>
      </c>
      <c r="J42" s="130">
        <v>33.0</v>
      </c>
      <c r="K42" s="130">
        <v>33.0</v>
      </c>
      <c r="L42" s="130">
        <v>33.0</v>
      </c>
      <c r="M42" s="9">
        <f t="shared" si="1"/>
        <v>5.6</v>
      </c>
      <c r="N42" s="9">
        <f t="shared" si="2"/>
        <v>5</v>
      </c>
      <c r="O42" s="9" t="str">
        <f t="shared" si="3"/>
        <v/>
      </c>
      <c r="P42" s="81">
        <f t="shared" si="4"/>
        <v>34</v>
      </c>
      <c r="Q42" s="81"/>
      <c r="R42" s="81"/>
    </row>
    <row r="43">
      <c r="A43" s="129" t="s">
        <v>412</v>
      </c>
      <c r="B43" s="130" t="s">
        <v>71</v>
      </c>
      <c r="C43" s="130" t="s">
        <v>1877</v>
      </c>
      <c r="D43" s="130">
        <v>36.0</v>
      </c>
      <c r="E43" s="130">
        <v>36.4</v>
      </c>
      <c r="F43" s="130">
        <v>33.8</v>
      </c>
      <c r="G43" s="130">
        <v>34.1</v>
      </c>
      <c r="H43" s="130">
        <v>39.0</v>
      </c>
      <c r="I43" s="130">
        <v>29.0</v>
      </c>
      <c r="J43" s="130">
        <v>40.0</v>
      </c>
      <c r="K43" s="130">
        <v>39.0</v>
      </c>
      <c r="L43" s="130">
        <v>35.0</v>
      </c>
      <c r="M43" s="9">
        <f t="shared" si="1"/>
        <v>2.2</v>
      </c>
      <c r="N43" s="9">
        <f t="shared" si="2"/>
        <v>4</v>
      </c>
      <c r="O43" s="9" t="str">
        <f t="shared" si="3"/>
        <v/>
      </c>
      <c r="P43" s="81">
        <f t="shared" si="4"/>
        <v>35.4</v>
      </c>
      <c r="Q43" s="81"/>
      <c r="R43" s="81"/>
    </row>
    <row r="44">
      <c r="A44" s="129" t="s">
        <v>275</v>
      </c>
      <c r="B44" s="130" t="s">
        <v>109</v>
      </c>
      <c r="C44" s="130" t="s">
        <v>449</v>
      </c>
      <c r="D44" s="130">
        <v>36.0</v>
      </c>
      <c r="E44" s="130">
        <v>35.4</v>
      </c>
      <c r="F44" s="130">
        <v>37.5</v>
      </c>
      <c r="G44" s="130">
        <v>31.9</v>
      </c>
      <c r="H44" s="130">
        <v>40.0</v>
      </c>
      <c r="I44" s="130">
        <v>38.0</v>
      </c>
      <c r="J44" s="130">
        <v>30.0</v>
      </c>
      <c r="K44" s="130">
        <v>38.0</v>
      </c>
      <c r="L44" s="130">
        <v>31.0</v>
      </c>
      <c r="M44" s="9">
        <f t="shared" si="1"/>
        <v>-1.5</v>
      </c>
      <c r="N44" s="9">
        <f t="shared" si="2"/>
        <v>9</v>
      </c>
      <c r="O44" s="9" t="str">
        <f t="shared" si="3"/>
        <v/>
      </c>
      <c r="P44" s="81">
        <f t="shared" si="4"/>
        <v>36.3</v>
      </c>
      <c r="Q44" s="81"/>
      <c r="R44" s="81"/>
    </row>
    <row r="45">
      <c r="A45" s="129" t="s">
        <v>1880</v>
      </c>
      <c r="B45" s="130" t="s">
        <v>70</v>
      </c>
      <c r="C45" s="130" t="s">
        <v>449</v>
      </c>
      <c r="D45" s="130">
        <v>36.0</v>
      </c>
      <c r="E45" s="130">
        <v>34.7</v>
      </c>
      <c r="F45" s="130">
        <v>33.0</v>
      </c>
      <c r="G45" s="130">
        <v>28.0</v>
      </c>
      <c r="H45" s="130">
        <v>35.0</v>
      </c>
      <c r="I45" s="130">
        <v>37.0</v>
      </c>
      <c r="J45" s="131"/>
      <c r="K45" s="131"/>
      <c r="L45" s="130">
        <v>32.0</v>
      </c>
      <c r="M45" s="9">
        <f t="shared" si="1"/>
        <v>3</v>
      </c>
      <c r="N45" s="9">
        <f t="shared" si="2"/>
        <v>3</v>
      </c>
      <c r="O45" s="9" t="str">
        <f t="shared" si="3"/>
        <v/>
      </c>
      <c r="P45" s="81">
        <f t="shared" si="4"/>
        <v>34.56666667</v>
      </c>
      <c r="Q45" s="81"/>
      <c r="R45" s="81"/>
    </row>
    <row r="46">
      <c r="A46" s="129" t="s">
        <v>516</v>
      </c>
      <c r="B46" s="130" t="s">
        <v>90</v>
      </c>
      <c r="C46" s="130" t="s">
        <v>449</v>
      </c>
      <c r="D46" s="130">
        <v>36.0</v>
      </c>
      <c r="E46" s="130">
        <v>34.6</v>
      </c>
      <c r="F46" s="130">
        <v>36.0</v>
      </c>
      <c r="G46" s="130">
        <v>32.5</v>
      </c>
      <c r="H46" s="130">
        <v>39.0</v>
      </c>
      <c r="I46" s="130">
        <v>31.0</v>
      </c>
      <c r="J46" s="130">
        <v>38.0</v>
      </c>
      <c r="K46" s="130">
        <v>33.0</v>
      </c>
      <c r="L46" s="130">
        <v>32.0</v>
      </c>
      <c r="M46" s="9">
        <f t="shared" si="1"/>
        <v>0</v>
      </c>
      <c r="N46" s="9">
        <f t="shared" si="2"/>
        <v>7</v>
      </c>
      <c r="O46" s="9" t="str">
        <f t="shared" si="3"/>
        <v/>
      </c>
      <c r="P46" s="81">
        <f t="shared" si="4"/>
        <v>35.53333333</v>
      </c>
      <c r="Q46" s="81"/>
      <c r="R46" s="81"/>
    </row>
    <row r="47">
      <c r="A47" s="129" t="s">
        <v>393</v>
      </c>
      <c r="B47" s="130" t="s">
        <v>90</v>
      </c>
      <c r="C47" s="130" t="s">
        <v>1877</v>
      </c>
      <c r="D47" s="130">
        <v>36.0</v>
      </c>
      <c r="E47" s="130">
        <v>34.5</v>
      </c>
      <c r="F47" s="130">
        <v>35.5</v>
      </c>
      <c r="G47" s="130">
        <v>35.2</v>
      </c>
      <c r="H47" s="131"/>
      <c r="I47" s="130">
        <v>36.0</v>
      </c>
      <c r="J47" s="130">
        <v>36.0</v>
      </c>
      <c r="K47" s="130">
        <v>29.0</v>
      </c>
      <c r="L47" s="130">
        <v>37.0</v>
      </c>
      <c r="M47" s="9">
        <f t="shared" si="1"/>
        <v>0.5</v>
      </c>
      <c r="N47" s="9">
        <f t="shared" si="2"/>
        <v>-37</v>
      </c>
      <c r="O47" s="9" t="str">
        <f t="shared" si="3"/>
        <v>DNP</v>
      </c>
      <c r="P47" s="81">
        <f t="shared" si="4"/>
        <v>35.33333333</v>
      </c>
      <c r="Q47" s="81"/>
      <c r="R47" s="81"/>
    </row>
    <row r="48">
      <c r="A48" s="129" t="s">
        <v>222</v>
      </c>
      <c r="B48" s="130" t="s">
        <v>85</v>
      </c>
      <c r="C48" s="130" t="s">
        <v>1877</v>
      </c>
      <c r="D48" s="130">
        <v>35.7</v>
      </c>
      <c r="E48" s="130">
        <v>33.4</v>
      </c>
      <c r="F48" s="130">
        <v>31.1</v>
      </c>
      <c r="G48" s="130">
        <v>32.1</v>
      </c>
      <c r="H48" s="130">
        <v>39.0</v>
      </c>
      <c r="I48" s="130">
        <v>30.0</v>
      </c>
      <c r="J48" s="130">
        <v>38.0</v>
      </c>
      <c r="K48" s="130">
        <v>33.0</v>
      </c>
      <c r="L48" s="130">
        <v>27.0</v>
      </c>
      <c r="M48" s="9">
        <f t="shared" si="1"/>
        <v>4.6</v>
      </c>
      <c r="N48" s="9">
        <f t="shared" si="2"/>
        <v>12</v>
      </c>
      <c r="O48" s="9" t="str">
        <f t="shared" si="3"/>
        <v/>
      </c>
      <c r="P48" s="81">
        <f t="shared" si="4"/>
        <v>33.4</v>
      </c>
      <c r="Q48" s="81"/>
      <c r="R48" s="81"/>
    </row>
    <row r="49">
      <c r="A49" s="129" t="s">
        <v>338</v>
      </c>
      <c r="B49" s="130" t="s">
        <v>93</v>
      </c>
      <c r="C49" s="130" t="s">
        <v>1877</v>
      </c>
      <c r="D49" s="130">
        <v>35.7</v>
      </c>
      <c r="E49" s="130">
        <v>33.0</v>
      </c>
      <c r="F49" s="130">
        <v>33.0</v>
      </c>
      <c r="G49" s="130">
        <v>33.9</v>
      </c>
      <c r="H49" s="130">
        <v>34.0</v>
      </c>
      <c r="I49" s="130">
        <v>36.0</v>
      </c>
      <c r="J49" s="130">
        <v>37.0</v>
      </c>
      <c r="K49" s="130">
        <v>25.0</v>
      </c>
      <c r="L49" s="131"/>
      <c r="M49" s="9">
        <f t="shared" si="1"/>
        <v>2.7</v>
      </c>
      <c r="N49" s="9">
        <f t="shared" si="2"/>
        <v>34</v>
      </c>
      <c r="O49" s="9" t="str">
        <f t="shared" si="3"/>
        <v/>
      </c>
      <c r="P49" s="81">
        <f t="shared" si="4"/>
        <v>33.9</v>
      </c>
      <c r="Q49" s="81"/>
      <c r="R49" s="81"/>
    </row>
    <row r="50">
      <c r="A50" s="129" t="s">
        <v>436</v>
      </c>
      <c r="B50" s="130" t="s">
        <v>96</v>
      </c>
      <c r="C50" s="130" t="s">
        <v>1877</v>
      </c>
      <c r="D50" s="130">
        <v>35.5</v>
      </c>
      <c r="E50" s="130">
        <v>36.3</v>
      </c>
      <c r="F50" s="130">
        <v>37.4</v>
      </c>
      <c r="G50" s="130">
        <v>35.3</v>
      </c>
      <c r="H50" s="130">
        <v>39.0</v>
      </c>
      <c r="I50" s="131"/>
      <c r="J50" s="130">
        <v>32.0</v>
      </c>
      <c r="K50" s="130">
        <v>36.0</v>
      </c>
      <c r="L50" s="130">
        <v>38.0</v>
      </c>
      <c r="M50" s="9">
        <f t="shared" si="1"/>
        <v>-1.9</v>
      </c>
      <c r="N50" s="9">
        <f t="shared" si="2"/>
        <v>1</v>
      </c>
      <c r="O50" s="9" t="str">
        <f t="shared" si="3"/>
        <v/>
      </c>
      <c r="P50" s="81">
        <f t="shared" si="4"/>
        <v>36.4</v>
      </c>
      <c r="Q50" s="81"/>
      <c r="R50" s="81"/>
    </row>
    <row r="51">
      <c r="A51" s="129" t="s">
        <v>440</v>
      </c>
      <c r="B51" s="130" t="s">
        <v>93</v>
      </c>
      <c r="C51" s="130" t="s">
        <v>449</v>
      </c>
      <c r="D51" s="130">
        <v>35.3</v>
      </c>
      <c r="E51" s="130">
        <v>36.2</v>
      </c>
      <c r="F51" s="130">
        <v>37.5</v>
      </c>
      <c r="G51" s="130">
        <v>35.6</v>
      </c>
      <c r="H51" s="130">
        <v>36.0</v>
      </c>
      <c r="I51" s="130">
        <v>35.0</v>
      </c>
      <c r="J51" s="130">
        <v>35.0</v>
      </c>
      <c r="K51" s="130">
        <v>33.0</v>
      </c>
      <c r="L51" s="130">
        <v>42.0</v>
      </c>
      <c r="M51" s="9">
        <f t="shared" si="1"/>
        <v>-2.2</v>
      </c>
      <c r="N51" s="9">
        <f t="shared" si="2"/>
        <v>-6</v>
      </c>
      <c r="O51" s="9" t="str">
        <f t="shared" si="3"/>
        <v/>
      </c>
      <c r="P51" s="81">
        <f t="shared" si="4"/>
        <v>36.33333333</v>
      </c>
      <c r="Q51" s="81"/>
      <c r="R51" s="81"/>
    </row>
    <row r="52">
      <c r="A52" s="129" t="s">
        <v>282</v>
      </c>
      <c r="B52" s="130" t="s">
        <v>84</v>
      </c>
      <c r="C52" s="130" t="s">
        <v>449</v>
      </c>
      <c r="D52" s="130">
        <v>35.3</v>
      </c>
      <c r="E52" s="130">
        <v>33.2</v>
      </c>
      <c r="F52" s="130">
        <v>32.5</v>
      </c>
      <c r="G52" s="130">
        <v>32.4</v>
      </c>
      <c r="H52" s="130">
        <v>33.0</v>
      </c>
      <c r="I52" s="130">
        <v>36.0</v>
      </c>
      <c r="J52" s="130">
        <v>37.0</v>
      </c>
      <c r="K52" s="130">
        <v>27.0</v>
      </c>
      <c r="L52" s="130">
        <v>33.0</v>
      </c>
      <c r="M52" s="9">
        <f t="shared" si="1"/>
        <v>2.8</v>
      </c>
      <c r="N52" s="9">
        <f t="shared" si="2"/>
        <v>0</v>
      </c>
      <c r="O52" s="9" t="str">
        <f t="shared" si="3"/>
        <v/>
      </c>
      <c r="P52" s="81">
        <f t="shared" si="4"/>
        <v>33.66666667</v>
      </c>
      <c r="Q52" s="81"/>
      <c r="R52" s="81"/>
    </row>
    <row r="53">
      <c r="A53" s="129" t="s">
        <v>89</v>
      </c>
      <c r="B53" s="130" t="s">
        <v>85</v>
      </c>
      <c r="C53" s="130" t="s">
        <v>69</v>
      </c>
      <c r="D53" s="130">
        <v>35.3</v>
      </c>
      <c r="E53" s="130">
        <v>33.0</v>
      </c>
      <c r="F53" s="130">
        <v>31.3</v>
      </c>
      <c r="G53" s="130">
        <v>31.7</v>
      </c>
      <c r="H53" s="130">
        <v>35.0</v>
      </c>
      <c r="I53" s="130">
        <v>34.0</v>
      </c>
      <c r="J53" s="130">
        <v>37.0</v>
      </c>
      <c r="K53" s="130">
        <v>33.0</v>
      </c>
      <c r="L53" s="130">
        <v>26.0</v>
      </c>
      <c r="M53" s="9">
        <f t="shared" si="1"/>
        <v>4</v>
      </c>
      <c r="N53" s="9">
        <f t="shared" si="2"/>
        <v>9</v>
      </c>
      <c r="O53" s="9" t="str">
        <f t="shared" si="3"/>
        <v/>
      </c>
      <c r="P53" s="81">
        <f t="shared" si="4"/>
        <v>33.2</v>
      </c>
      <c r="Q53" s="81"/>
      <c r="R53" s="81"/>
    </row>
    <row r="54">
      <c r="A54" s="129" t="s">
        <v>196</v>
      </c>
      <c r="B54" s="130" t="s">
        <v>80</v>
      </c>
      <c r="C54" s="130" t="s">
        <v>1877</v>
      </c>
      <c r="D54" s="130">
        <v>35.0</v>
      </c>
      <c r="E54" s="130">
        <v>37.0</v>
      </c>
      <c r="F54" s="130">
        <v>35.6</v>
      </c>
      <c r="G54" s="130">
        <v>32.4</v>
      </c>
      <c r="H54" s="130">
        <v>36.0</v>
      </c>
      <c r="I54" s="130">
        <v>39.0</v>
      </c>
      <c r="J54" s="130">
        <v>30.0</v>
      </c>
      <c r="K54" s="130">
        <v>40.0</v>
      </c>
      <c r="L54" s="130">
        <v>40.0</v>
      </c>
      <c r="M54" s="9">
        <f t="shared" si="1"/>
        <v>-0.6</v>
      </c>
      <c r="N54" s="9">
        <f t="shared" si="2"/>
        <v>-4</v>
      </c>
      <c r="O54" s="9" t="str">
        <f t="shared" si="3"/>
        <v/>
      </c>
      <c r="P54" s="81">
        <f t="shared" si="4"/>
        <v>35.86666667</v>
      </c>
      <c r="Q54" s="81"/>
      <c r="R54" s="81"/>
    </row>
    <row r="55">
      <c r="A55" s="129" t="s">
        <v>518</v>
      </c>
      <c r="B55" s="130" t="s">
        <v>116</v>
      </c>
      <c r="C55" s="130" t="s">
        <v>69</v>
      </c>
      <c r="D55" s="130">
        <v>35.0</v>
      </c>
      <c r="E55" s="130">
        <v>34.8</v>
      </c>
      <c r="F55" s="130">
        <v>35.3</v>
      </c>
      <c r="G55" s="130">
        <v>35.8</v>
      </c>
      <c r="H55" s="130">
        <v>35.0</v>
      </c>
      <c r="I55" s="130">
        <v>34.0</v>
      </c>
      <c r="J55" s="130">
        <v>36.0</v>
      </c>
      <c r="K55" s="130">
        <v>35.0</v>
      </c>
      <c r="L55" s="130">
        <v>34.0</v>
      </c>
      <c r="M55" s="9">
        <f t="shared" si="1"/>
        <v>-0.3</v>
      </c>
      <c r="N55" s="9">
        <f t="shared" si="2"/>
        <v>1</v>
      </c>
      <c r="O55" s="9" t="str">
        <f t="shared" si="3"/>
        <v/>
      </c>
      <c r="P55" s="81">
        <f t="shared" si="4"/>
        <v>35.03333333</v>
      </c>
      <c r="Q55" s="81"/>
      <c r="R55" s="81"/>
    </row>
    <row r="56">
      <c r="A56" s="129" t="s">
        <v>129</v>
      </c>
      <c r="B56" s="130" t="s">
        <v>110</v>
      </c>
      <c r="C56" s="130" t="s">
        <v>449</v>
      </c>
      <c r="D56" s="130">
        <v>35.0</v>
      </c>
      <c r="E56" s="130">
        <v>34.0</v>
      </c>
      <c r="F56" s="130">
        <v>33.1</v>
      </c>
      <c r="G56" s="130">
        <v>28.4</v>
      </c>
      <c r="H56" s="130">
        <v>37.0</v>
      </c>
      <c r="I56" s="130">
        <v>34.0</v>
      </c>
      <c r="J56" s="130">
        <v>34.0</v>
      </c>
      <c r="K56" s="130">
        <v>35.0</v>
      </c>
      <c r="L56" s="130">
        <v>30.0</v>
      </c>
      <c r="M56" s="9">
        <f t="shared" si="1"/>
        <v>1.9</v>
      </c>
      <c r="N56" s="9">
        <f t="shared" si="2"/>
        <v>7</v>
      </c>
      <c r="O56" s="9" t="str">
        <f t="shared" si="3"/>
        <v/>
      </c>
      <c r="P56" s="81">
        <f t="shared" si="4"/>
        <v>34.03333333</v>
      </c>
      <c r="Q56" s="81"/>
      <c r="R56" s="81"/>
    </row>
    <row r="57">
      <c r="A57" s="129" t="s">
        <v>86</v>
      </c>
      <c r="B57" s="130" t="s">
        <v>115</v>
      </c>
      <c r="C57" s="130" t="s">
        <v>449</v>
      </c>
      <c r="D57" s="130">
        <v>35.0</v>
      </c>
      <c r="E57" s="130">
        <v>32.8</v>
      </c>
      <c r="F57" s="130">
        <v>32.8</v>
      </c>
      <c r="G57" s="130">
        <v>33.6</v>
      </c>
      <c r="H57" s="130">
        <v>37.0</v>
      </c>
      <c r="I57" s="130">
        <v>33.0</v>
      </c>
      <c r="J57" s="131"/>
      <c r="K57" s="130">
        <v>33.0</v>
      </c>
      <c r="L57" s="130">
        <v>28.0</v>
      </c>
      <c r="M57" s="9">
        <f t="shared" si="1"/>
        <v>2.2</v>
      </c>
      <c r="N57" s="9">
        <f t="shared" si="2"/>
        <v>9</v>
      </c>
      <c r="O57" s="9" t="str">
        <f t="shared" si="3"/>
        <v/>
      </c>
      <c r="P57" s="81">
        <f t="shared" si="4"/>
        <v>33.53333333</v>
      </c>
      <c r="Q57" s="81"/>
      <c r="R57" s="81"/>
    </row>
    <row r="58">
      <c r="A58" s="129" t="s">
        <v>133</v>
      </c>
      <c r="B58" s="130" t="s">
        <v>70</v>
      </c>
      <c r="C58" s="130" t="s">
        <v>1877</v>
      </c>
      <c r="D58" s="130">
        <v>35.0</v>
      </c>
      <c r="E58" s="130">
        <v>32.0</v>
      </c>
      <c r="F58" s="130">
        <v>32.0</v>
      </c>
      <c r="G58" s="130">
        <v>33.5</v>
      </c>
      <c r="H58" s="130">
        <v>36.0</v>
      </c>
      <c r="I58" s="130">
        <v>34.0</v>
      </c>
      <c r="J58" s="131"/>
      <c r="K58" s="130">
        <v>26.0</v>
      </c>
      <c r="L58" s="131"/>
      <c r="M58" s="9">
        <f t="shared" si="1"/>
        <v>3</v>
      </c>
      <c r="N58" s="9">
        <f t="shared" si="2"/>
        <v>36</v>
      </c>
      <c r="O58" s="9" t="str">
        <f t="shared" si="3"/>
        <v/>
      </c>
      <c r="P58" s="81">
        <f t="shared" si="4"/>
        <v>33</v>
      </c>
      <c r="Q58" s="81"/>
      <c r="R58" s="81"/>
    </row>
    <row r="59" hidden="1">
      <c r="A59" s="129" t="s">
        <v>333</v>
      </c>
      <c r="B59" s="130" t="s">
        <v>84</v>
      </c>
      <c r="C59" s="130" t="s">
        <v>1877</v>
      </c>
      <c r="D59" s="130">
        <v>34.0</v>
      </c>
      <c r="E59" s="130">
        <v>34.3</v>
      </c>
      <c r="F59" s="130">
        <v>28.3</v>
      </c>
      <c r="G59" s="130">
        <v>26.2</v>
      </c>
      <c r="H59" s="130">
        <v>30.0</v>
      </c>
      <c r="I59" s="130">
        <v>39.0</v>
      </c>
      <c r="J59" s="130">
        <v>33.0</v>
      </c>
      <c r="K59" s="130">
        <v>35.0</v>
      </c>
      <c r="L59" s="131"/>
      <c r="M59" s="9">
        <f t="shared" si="1"/>
        <v>5.7</v>
      </c>
      <c r="N59" s="9">
        <f t="shared" si="2"/>
        <v>30</v>
      </c>
      <c r="O59" s="9" t="str">
        <f t="shared" si="3"/>
        <v/>
      </c>
      <c r="P59" s="81">
        <f t="shared" si="4"/>
        <v>32.2</v>
      </c>
      <c r="Q59" s="81"/>
      <c r="R59" s="81"/>
    </row>
    <row r="60" hidden="1">
      <c r="A60" s="129" t="s">
        <v>1377</v>
      </c>
      <c r="B60" s="130" t="s">
        <v>102</v>
      </c>
      <c r="C60" s="130" t="s">
        <v>1877</v>
      </c>
      <c r="D60" s="130">
        <v>34.0</v>
      </c>
      <c r="E60" s="130">
        <v>34.0</v>
      </c>
      <c r="F60" s="130">
        <v>34.0</v>
      </c>
      <c r="G60" s="130">
        <v>30.7</v>
      </c>
      <c r="H60" s="130">
        <v>34.0</v>
      </c>
      <c r="I60" s="131"/>
      <c r="J60" s="131"/>
      <c r="K60" s="131"/>
      <c r="L60" s="131"/>
      <c r="M60" s="9">
        <f t="shared" si="1"/>
        <v>0</v>
      </c>
      <c r="N60" s="9">
        <f t="shared" si="2"/>
        <v>34</v>
      </c>
      <c r="O60" s="9" t="str">
        <f t="shared" si="3"/>
        <v/>
      </c>
      <c r="P60" s="81">
        <f t="shared" si="4"/>
        <v>34</v>
      </c>
      <c r="Q60" s="81"/>
      <c r="R60" s="81"/>
    </row>
    <row r="61" hidden="1">
      <c r="A61" s="129" t="s">
        <v>322</v>
      </c>
      <c r="B61" s="130" t="s">
        <v>106</v>
      </c>
      <c r="C61" s="130" t="s">
        <v>1877</v>
      </c>
      <c r="D61" s="130">
        <v>34.0</v>
      </c>
      <c r="E61" s="130">
        <v>34.0</v>
      </c>
      <c r="F61" s="130">
        <v>35.0</v>
      </c>
      <c r="G61" s="130">
        <v>33.4</v>
      </c>
      <c r="H61" s="130">
        <v>29.0</v>
      </c>
      <c r="I61" s="130">
        <v>34.0</v>
      </c>
      <c r="J61" s="130">
        <v>39.0</v>
      </c>
      <c r="K61" s="131"/>
      <c r="L61" s="131"/>
      <c r="M61" s="9">
        <f t="shared" si="1"/>
        <v>-1</v>
      </c>
      <c r="N61" s="9">
        <f t="shared" si="2"/>
        <v>29</v>
      </c>
      <c r="O61" s="9" t="str">
        <f t="shared" si="3"/>
        <v/>
      </c>
      <c r="P61" s="81">
        <f t="shared" si="4"/>
        <v>34.33333333</v>
      </c>
      <c r="Q61" s="81"/>
      <c r="R61" s="81"/>
    </row>
    <row r="62">
      <c r="A62" s="129" t="s">
        <v>1881</v>
      </c>
      <c r="B62" s="130" t="s">
        <v>109</v>
      </c>
      <c r="C62" s="130" t="s">
        <v>1877</v>
      </c>
      <c r="D62" s="130">
        <v>34.7</v>
      </c>
      <c r="E62" s="130">
        <v>35.2</v>
      </c>
      <c r="F62" s="130">
        <v>30.6</v>
      </c>
      <c r="G62" s="130">
        <v>31.8</v>
      </c>
      <c r="H62" s="130">
        <v>40.0</v>
      </c>
      <c r="I62" s="130">
        <v>32.0</v>
      </c>
      <c r="J62" s="130">
        <v>32.0</v>
      </c>
      <c r="K62" s="130">
        <v>36.0</v>
      </c>
      <c r="L62" s="130">
        <v>36.0</v>
      </c>
      <c r="M62" s="9">
        <f t="shared" si="1"/>
        <v>4.1</v>
      </c>
      <c r="N62" s="9">
        <f t="shared" si="2"/>
        <v>4</v>
      </c>
      <c r="O62" s="9" t="str">
        <f t="shared" si="3"/>
        <v/>
      </c>
      <c r="P62" s="81">
        <f t="shared" si="4"/>
        <v>33.5</v>
      </c>
      <c r="Q62" s="81"/>
      <c r="R62" s="81"/>
    </row>
    <row r="63">
      <c r="A63" s="129" t="s">
        <v>624</v>
      </c>
      <c r="B63" s="130" t="s">
        <v>106</v>
      </c>
      <c r="C63" s="130" t="s">
        <v>1877</v>
      </c>
      <c r="D63" s="130">
        <v>34.5</v>
      </c>
      <c r="E63" s="130">
        <v>36.5</v>
      </c>
      <c r="F63" s="130">
        <v>34.1</v>
      </c>
      <c r="G63" s="130">
        <v>31.4</v>
      </c>
      <c r="H63" s="130">
        <v>40.0</v>
      </c>
      <c r="I63" s="131"/>
      <c r="J63" s="130">
        <v>29.0</v>
      </c>
      <c r="K63" s="130">
        <v>37.0</v>
      </c>
      <c r="L63" s="130">
        <v>40.0</v>
      </c>
      <c r="M63" s="9">
        <f t="shared" si="1"/>
        <v>0.4</v>
      </c>
      <c r="N63" s="9">
        <f t="shared" si="2"/>
        <v>0</v>
      </c>
      <c r="O63" s="9" t="str">
        <f t="shared" si="3"/>
        <v/>
      </c>
      <c r="P63" s="81">
        <f t="shared" si="4"/>
        <v>35.03333333</v>
      </c>
      <c r="Q63" s="81"/>
      <c r="R63" s="81"/>
    </row>
    <row r="64">
      <c r="A64" s="129" t="s">
        <v>260</v>
      </c>
      <c r="B64" s="130" t="s">
        <v>99</v>
      </c>
      <c r="C64" s="130" t="s">
        <v>1877</v>
      </c>
      <c r="D64" s="130">
        <v>34.5</v>
      </c>
      <c r="E64" s="130">
        <v>32.3</v>
      </c>
      <c r="F64" s="130">
        <v>33.6</v>
      </c>
      <c r="G64" s="130">
        <v>31.6</v>
      </c>
      <c r="H64" s="132">
        <v>32.0</v>
      </c>
      <c r="I64" s="130">
        <v>36.0</v>
      </c>
      <c r="J64" s="130">
        <v>33.0</v>
      </c>
      <c r="K64" s="130">
        <v>29.0</v>
      </c>
      <c r="L64" s="130">
        <v>31.0</v>
      </c>
      <c r="M64" s="9">
        <f t="shared" si="1"/>
        <v>0.9</v>
      </c>
      <c r="N64" s="9">
        <f t="shared" si="2"/>
        <v>1</v>
      </c>
      <c r="O64" s="9" t="str">
        <f t="shared" si="3"/>
        <v/>
      </c>
      <c r="P64" s="81">
        <f t="shared" si="4"/>
        <v>33.46666667</v>
      </c>
      <c r="Q64" s="81"/>
      <c r="R64" s="81"/>
    </row>
    <row r="65">
      <c r="A65" s="129" t="s">
        <v>549</v>
      </c>
      <c r="B65" s="130" t="s">
        <v>110</v>
      </c>
      <c r="C65" s="130" t="s">
        <v>449</v>
      </c>
      <c r="D65" s="130">
        <v>34.3</v>
      </c>
      <c r="E65" s="130">
        <v>35.8</v>
      </c>
      <c r="F65" s="130">
        <v>33.4</v>
      </c>
      <c r="G65" s="130">
        <v>27.9</v>
      </c>
      <c r="H65" s="130">
        <v>36.0</v>
      </c>
      <c r="I65" s="130">
        <v>30.0</v>
      </c>
      <c r="J65" s="130">
        <v>37.0</v>
      </c>
      <c r="K65" s="130">
        <v>35.0</v>
      </c>
      <c r="L65" s="130">
        <v>41.0</v>
      </c>
      <c r="M65" s="9">
        <f t="shared" si="1"/>
        <v>0.9</v>
      </c>
      <c r="N65" s="9">
        <f t="shared" si="2"/>
        <v>-5</v>
      </c>
      <c r="O65" s="9" t="str">
        <f t="shared" si="3"/>
        <v/>
      </c>
      <c r="P65" s="81">
        <f t="shared" si="4"/>
        <v>34.5</v>
      </c>
      <c r="Q65" s="81"/>
      <c r="R65" s="81"/>
    </row>
    <row r="66">
      <c r="A66" s="129" t="s">
        <v>497</v>
      </c>
      <c r="B66" s="130" t="s">
        <v>90</v>
      </c>
      <c r="C66" s="130" t="s">
        <v>449</v>
      </c>
      <c r="D66" s="130">
        <v>34.3</v>
      </c>
      <c r="E66" s="130">
        <v>32.6</v>
      </c>
      <c r="F66" s="130">
        <v>35.2</v>
      </c>
      <c r="G66" s="130">
        <v>32.0</v>
      </c>
      <c r="H66" s="130">
        <v>35.0</v>
      </c>
      <c r="I66" s="130">
        <v>33.0</v>
      </c>
      <c r="J66" s="130">
        <v>35.0</v>
      </c>
      <c r="K66" s="130">
        <v>25.0</v>
      </c>
      <c r="L66" s="130">
        <v>35.0</v>
      </c>
      <c r="M66" s="9">
        <f t="shared" si="1"/>
        <v>-0.9</v>
      </c>
      <c r="N66" s="9">
        <f t="shared" si="2"/>
        <v>0</v>
      </c>
      <c r="O66" s="9" t="str">
        <f t="shared" si="3"/>
        <v/>
      </c>
      <c r="P66" s="81">
        <f t="shared" si="4"/>
        <v>34.03333333</v>
      </c>
      <c r="Q66" s="81"/>
      <c r="R66" s="81"/>
    </row>
    <row r="67">
      <c r="A67" s="129" t="s">
        <v>312</v>
      </c>
      <c r="B67" s="130" t="s">
        <v>109</v>
      </c>
      <c r="C67" s="130" t="s">
        <v>1877</v>
      </c>
      <c r="D67" s="130">
        <v>34.3</v>
      </c>
      <c r="E67" s="130">
        <v>32.0</v>
      </c>
      <c r="F67" s="130">
        <v>30.4</v>
      </c>
      <c r="G67" s="130">
        <v>31.0</v>
      </c>
      <c r="H67" s="130">
        <v>42.0</v>
      </c>
      <c r="I67" s="130">
        <v>37.0</v>
      </c>
      <c r="J67" s="130">
        <v>24.0</v>
      </c>
      <c r="K67" s="130">
        <v>29.0</v>
      </c>
      <c r="L67" s="130">
        <v>28.0</v>
      </c>
      <c r="M67" s="9">
        <f t="shared" si="1"/>
        <v>3.9</v>
      </c>
      <c r="N67" s="9">
        <f t="shared" si="2"/>
        <v>14</v>
      </c>
      <c r="O67" s="9" t="str">
        <f t="shared" si="3"/>
        <v/>
      </c>
      <c r="P67" s="81">
        <f t="shared" si="4"/>
        <v>32.23333333</v>
      </c>
      <c r="Q67" s="81"/>
      <c r="R67" s="81"/>
    </row>
    <row r="68">
      <c r="A68" s="129" t="s">
        <v>370</v>
      </c>
      <c r="B68" s="130" t="s">
        <v>113</v>
      </c>
      <c r="C68" s="130" t="s">
        <v>449</v>
      </c>
      <c r="D68" s="130">
        <v>34.0</v>
      </c>
      <c r="E68" s="130">
        <v>34.2</v>
      </c>
      <c r="F68" s="130">
        <v>33.5</v>
      </c>
      <c r="G68" s="130">
        <v>34.1</v>
      </c>
      <c r="H68" s="130">
        <v>44.0</v>
      </c>
      <c r="I68" s="130">
        <v>21.0</v>
      </c>
      <c r="J68" s="130">
        <v>37.0</v>
      </c>
      <c r="K68" s="130">
        <v>29.0</v>
      </c>
      <c r="L68" s="130">
        <v>40.0</v>
      </c>
      <c r="M68" s="9">
        <f t="shared" si="1"/>
        <v>0.5</v>
      </c>
      <c r="N68" s="9">
        <f t="shared" si="2"/>
        <v>4</v>
      </c>
      <c r="O68" s="9" t="str">
        <f t="shared" si="3"/>
        <v/>
      </c>
      <c r="P68" s="81">
        <f t="shared" si="4"/>
        <v>33.9</v>
      </c>
      <c r="Q68" s="81"/>
      <c r="R68" s="81"/>
    </row>
    <row r="69">
      <c r="A69" s="129" t="s">
        <v>464</v>
      </c>
      <c r="B69" s="130" t="s">
        <v>70</v>
      </c>
      <c r="C69" s="130" t="s">
        <v>69</v>
      </c>
      <c r="D69" s="130">
        <v>34.0</v>
      </c>
      <c r="E69" s="130">
        <v>31.8</v>
      </c>
      <c r="F69" s="130">
        <v>30.3</v>
      </c>
      <c r="G69" s="130">
        <v>26.3</v>
      </c>
      <c r="H69" s="130">
        <v>35.0</v>
      </c>
      <c r="I69" s="130">
        <v>33.0</v>
      </c>
      <c r="J69" s="131"/>
      <c r="K69" s="130">
        <v>27.0</v>
      </c>
      <c r="L69" s="130">
        <v>32.0</v>
      </c>
      <c r="M69" s="9">
        <f t="shared" si="1"/>
        <v>3.7</v>
      </c>
      <c r="N69" s="9">
        <f t="shared" si="2"/>
        <v>3</v>
      </c>
      <c r="O69" s="9" t="str">
        <f t="shared" si="3"/>
        <v/>
      </c>
      <c r="P69" s="81">
        <f t="shared" si="4"/>
        <v>32.03333333</v>
      </c>
      <c r="Q69" s="81"/>
      <c r="R69" s="81"/>
    </row>
    <row r="70">
      <c r="A70" s="129" t="s">
        <v>527</v>
      </c>
      <c r="B70" s="130" t="s">
        <v>87</v>
      </c>
      <c r="C70" s="130" t="s">
        <v>449</v>
      </c>
      <c r="D70" s="130">
        <v>34.0</v>
      </c>
      <c r="E70" s="130">
        <v>30.2</v>
      </c>
      <c r="F70" s="130">
        <v>33.3</v>
      </c>
      <c r="G70" s="130">
        <v>31.8</v>
      </c>
      <c r="H70" s="130">
        <v>30.0</v>
      </c>
      <c r="I70" s="130">
        <v>36.0</v>
      </c>
      <c r="J70" s="130">
        <v>36.0</v>
      </c>
      <c r="K70" s="130">
        <v>21.0</v>
      </c>
      <c r="L70" s="130">
        <v>28.0</v>
      </c>
      <c r="M70" s="9">
        <f t="shared" si="1"/>
        <v>0.7</v>
      </c>
      <c r="N70" s="9">
        <f t="shared" si="2"/>
        <v>2</v>
      </c>
      <c r="O70" s="9" t="str">
        <f t="shared" si="3"/>
        <v/>
      </c>
      <c r="P70" s="81">
        <f t="shared" si="4"/>
        <v>32.5</v>
      </c>
      <c r="Q70" s="81"/>
      <c r="R70" s="81"/>
    </row>
    <row r="71">
      <c r="A71" s="129" t="s">
        <v>114</v>
      </c>
      <c r="B71" s="130" t="s">
        <v>77</v>
      </c>
      <c r="C71" s="130" t="s">
        <v>1877</v>
      </c>
      <c r="D71" s="130">
        <v>33.7</v>
      </c>
      <c r="E71" s="130">
        <v>35.6</v>
      </c>
      <c r="F71" s="130">
        <v>35.9</v>
      </c>
      <c r="G71" s="130">
        <v>29.9</v>
      </c>
      <c r="H71" s="130">
        <v>41.0</v>
      </c>
      <c r="I71" s="130">
        <v>38.0</v>
      </c>
      <c r="J71" s="130">
        <v>22.0</v>
      </c>
      <c r="K71" s="130">
        <v>39.0</v>
      </c>
      <c r="L71" s="130">
        <v>38.0</v>
      </c>
      <c r="M71" s="9">
        <f t="shared" si="1"/>
        <v>-2.2</v>
      </c>
      <c r="N71" s="9">
        <f t="shared" si="2"/>
        <v>3</v>
      </c>
      <c r="O71" s="9" t="str">
        <f t="shared" si="3"/>
        <v/>
      </c>
      <c r="P71" s="81">
        <f t="shared" si="4"/>
        <v>35.06666667</v>
      </c>
      <c r="Q71" s="81"/>
      <c r="R71" s="81"/>
    </row>
    <row r="72">
      <c r="A72" s="129" t="s">
        <v>319</v>
      </c>
      <c r="B72" s="130" t="s">
        <v>93</v>
      </c>
      <c r="C72" s="130" t="s">
        <v>1877</v>
      </c>
      <c r="D72" s="130">
        <v>33.7</v>
      </c>
      <c r="E72" s="130">
        <v>33.8</v>
      </c>
      <c r="F72" s="130">
        <v>33.6</v>
      </c>
      <c r="G72" s="130">
        <v>29.3</v>
      </c>
      <c r="H72" s="130">
        <v>29.0</v>
      </c>
      <c r="I72" s="130">
        <v>37.0</v>
      </c>
      <c r="J72" s="130">
        <v>35.0</v>
      </c>
      <c r="K72" s="130">
        <v>33.0</v>
      </c>
      <c r="L72" s="130">
        <v>35.0</v>
      </c>
      <c r="M72" s="9">
        <f t="shared" si="1"/>
        <v>0.1</v>
      </c>
      <c r="N72" s="9">
        <f t="shared" si="2"/>
        <v>-6</v>
      </c>
      <c r="O72" s="9" t="str">
        <f t="shared" si="3"/>
        <v/>
      </c>
      <c r="P72" s="81">
        <f t="shared" si="4"/>
        <v>33.7</v>
      </c>
      <c r="Q72" s="81"/>
      <c r="R72" s="81"/>
    </row>
    <row r="73">
      <c r="A73" s="129" t="s">
        <v>493</v>
      </c>
      <c r="B73" s="130" t="s">
        <v>70</v>
      </c>
      <c r="C73" s="130" t="s">
        <v>449</v>
      </c>
      <c r="D73" s="130">
        <v>33.7</v>
      </c>
      <c r="E73" s="130">
        <v>32.0</v>
      </c>
      <c r="F73" s="130">
        <v>32.0</v>
      </c>
      <c r="G73" s="130">
        <v>33.4</v>
      </c>
      <c r="H73" s="130">
        <v>36.0</v>
      </c>
      <c r="I73" s="130">
        <v>36.0</v>
      </c>
      <c r="J73" s="130">
        <v>29.0</v>
      </c>
      <c r="K73" s="130">
        <v>27.0</v>
      </c>
      <c r="L73" s="131"/>
      <c r="M73" s="9">
        <f t="shared" si="1"/>
        <v>1.7</v>
      </c>
      <c r="N73" s="9">
        <f t="shared" si="2"/>
        <v>36</v>
      </c>
      <c r="O73" s="9" t="str">
        <f t="shared" si="3"/>
        <v/>
      </c>
      <c r="P73" s="81">
        <f t="shared" si="4"/>
        <v>32.56666667</v>
      </c>
      <c r="Q73" s="81"/>
      <c r="R73" s="81"/>
    </row>
    <row r="74">
      <c r="A74" s="129" t="s">
        <v>108</v>
      </c>
      <c r="B74" s="130" t="s">
        <v>88</v>
      </c>
      <c r="C74" s="130" t="s">
        <v>1877</v>
      </c>
      <c r="D74" s="130">
        <v>33.5</v>
      </c>
      <c r="E74" s="130">
        <v>33.5</v>
      </c>
      <c r="F74" s="130">
        <v>33.5</v>
      </c>
      <c r="G74" s="130">
        <v>35.0</v>
      </c>
      <c r="H74" s="130">
        <v>38.0</v>
      </c>
      <c r="I74" s="130">
        <v>29.0</v>
      </c>
      <c r="J74" s="131"/>
      <c r="K74" s="131"/>
      <c r="L74" s="131"/>
      <c r="M74" s="9">
        <f t="shared" si="1"/>
        <v>0</v>
      </c>
      <c r="N74" s="9">
        <f t="shared" si="2"/>
        <v>38</v>
      </c>
      <c r="O74" s="9" t="str">
        <f t="shared" si="3"/>
        <v/>
      </c>
      <c r="P74" s="81">
        <f t="shared" si="4"/>
        <v>33.5</v>
      </c>
      <c r="Q74" s="81"/>
      <c r="R74" s="81"/>
    </row>
    <row r="75">
      <c r="A75" s="129" t="s">
        <v>152</v>
      </c>
      <c r="B75" s="130" t="s">
        <v>93</v>
      </c>
      <c r="C75" s="130" t="s">
        <v>449</v>
      </c>
      <c r="D75" s="130">
        <v>33.3</v>
      </c>
      <c r="E75" s="130">
        <v>34.2</v>
      </c>
      <c r="F75" s="130">
        <v>35.3</v>
      </c>
      <c r="G75" s="130">
        <v>30.4</v>
      </c>
      <c r="H75" s="130">
        <v>31.0</v>
      </c>
      <c r="I75" s="130">
        <v>36.0</v>
      </c>
      <c r="J75" s="130">
        <v>33.0</v>
      </c>
      <c r="K75" s="130">
        <v>34.0</v>
      </c>
      <c r="L75" s="130">
        <v>37.0</v>
      </c>
      <c r="M75" s="9">
        <f t="shared" si="1"/>
        <v>-2</v>
      </c>
      <c r="N75" s="9">
        <f t="shared" si="2"/>
        <v>-6</v>
      </c>
      <c r="O75" s="9" t="str">
        <f t="shared" si="3"/>
        <v/>
      </c>
      <c r="P75" s="81">
        <f t="shared" si="4"/>
        <v>34.26666667</v>
      </c>
      <c r="Q75" s="81"/>
      <c r="R75" s="81"/>
    </row>
    <row r="76">
      <c r="A76" s="129" t="s">
        <v>483</v>
      </c>
      <c r="B76" s="130" t="s">
        <v>97</v>
      </c>
      <c r="C76" s="130" t="s">
        <v>449</v>
      </c>
      <c r="D76" s="130">
        <v>33.3</v>
      </c>
      <c r="E76" s="130">
        <v>31.8</v>
      </c>
      <c r="F76" s="130">
        <v>29.7</v>
      </c>
      <c r="G76" s="130">
        <v>25.2</v>
      </c>
      <c r="H76" s="130">
        <v>37.0</v>
      </c>
      <c r="I76" s="130">
        <v>35.0</v>
      </c>
      <c r="J76" s="130">
        <v>28.0</v>
      </c>
      <c r="K76" s="130">
        <v>28.0</v>
      </c>
      <c r="L76" s="130">
        <v>31.0</v>
      </c>
      <c r="M76" s="9">
        <f t="shared" si="1"/>
        <v>3.6</v>
      </c>
      <c r="N76" s="9">
        <f t="shared" si="2"/>
        <v>6</v>
      </c>
      <c r="O76" s="9" t="str">
        <f t="shared" si="3"/>
        <v/>
      </c>
      <c r="P76" s="81">
        <f t="shared" si="4"/>
        <v>31.6</v>
      </c>
      <c r="Q76" s="81"/>
      <c r="R76" s="81"/>
    </row>
    <row r="77">
      <c r="A77" s="129" t="s">
        <v>557</v>
      </c>
      <c r="B77" s="130" t="s">
        <v>110</v>
      </c>
      <c r="C77" s="130" t="s">
        <v>449</v>
      </c>
      <c r="D77" s="130">
        <v>33.3</v>
      </c>
      <c r="E77" s="130">
        <v>31.4</v>
      </c>
      <c r="F77" s="130">
        <v>27.8</v>
      </c>
      <c r="G77" s="130">
        <v>14.5</v>
      </c>
      <c r="H77" s="130">
        <v>33.0</v>
      </c>
      <c r="I77" s="130">
        <v>32.0</v>
      </c>
      <c r="J77" s="130">
        <v>35.0</v>
      </c>
      <c r="K77" s="130">
        <v>31.0</v>
      </c>
      <c r="L77" s="130">
        <v>26.0</v>
      </c>
      <c r="M77" s="9">
        <f t="shared" si="1"/>
        <v>5.5</v>
      </c>
      <c r="N77" s="9">
        <f t="shared" si="2"/>
        <v>7</v>
      </c>
      <c r="O77" s="9" t="str">
        <f t="shared" si="3"/>
        <v/>
      </c>
      <c r="P77" s="81">
        <f t="shared" si="4"/>
        <v>30.83333333</v>
      </c>
      <c r="Q77" s="81"/>
      <c r="R77" s="81"/>
    </row>
    <row r="78">
      <c r="A78" s="129" t="s">
        <v>395</v>
      </c>
      <c r="B78" s="130" t="s">
        <v>80</v>
      </c>
      <c r="C78" s="130" t="s">
        <v>449</v>
      </c>
      <c r="D78" s="130">
        <v>33.3</v>
      </c>
      <c r="E78" s="130">
        <v>30.4</v>
      </c>
      <c r="F78" s="130">
        <v>30.6</v>
      </c>
      <c r="G78" s="130">
        <v>31.0</v>
      </c>
      <c r="H78" s="130">
        <v>33.0</v>
      </c>
      <c r="I78" s="130">
        <v>32.0</v>
      </c>
      <c r="J78" s="130">
        <v>35.0</v>
      </c>
      <c r="K78" s="130">
        <v>26.0</v>
      </c>
      <c r="L78" s="130">
        <v>26.0</v>
      </c>
      <c r="M78" s="9">
        <f t="shared" si="1"/>
        <v>2.7</v>
      </c>
      <c r="N78" s="9">
        <f t="shared" si="2"/>
        <v>7</v>
      </c>
      <c r="O78" s="9" t="str">
        <f t="shared" si="3"/>
        <v/>
      </c>
      <c r="P78" s="81">
        <f t="shared" si="4"/>
        <v>31.43333333</v>
      </c>
      <c r="Q78" s="81"/>
      <c r="R78" s="81"/>
    </row>
    <row r="79">
      <c r="A79" s="129" t="s">
        <v>475</v>
      </c>
      <c r="B79" s="130" t="s">
        <v>88</v>
      </c>
      <c r="C79" s="130" t="s">
        <v>449</v>
      </c>
      <c r="D79" s="130">
        <v>33.0</v>
      </c>
      <c r="E79" s="130">
        <v>38.0</v>
      </c>
      <c r="F79" s="130">
        <v>41.1</v>
      </c>
      <c r="G79" s="130">
        <v>19.5</v>
      </c>
      <c r="H79" s="130">
        <v>18.0</v>
      </c>
      <c r="I79" s="130">
        <v>38.0</v>
      </c>
      <c r="J79" s="130">
        <v>43.0</v>
      </c>
      <c r="K79" s="130">
        <v>45.0</v>
      </c>
      <c r="L79" s="130">
        <v>46.0</v>
      </c>
      <c r="M79" s="9">
        <f t="shared" si="1"/>
        <v>-8.1</v>
      </c>
      <c r="N79" s="9">
        <f t="shared" si="2"/>
        <v>-28</v>
      </c>
      <c r="O79" s="9" t="str">
        <f t="shared" si="3"/>
        <v/>
      </c>
      <c r="P79" s="81">
        <f t="shared" si="4"/>
        <v>37.36666667</v>
      </c>
      <c r="Q79" s="81"/>
      <c r="R79" s="81"/>
    </row>
    <row r="80">
      <c r="A80" s="129" t="s">
        <v>419</v>
      </c>
      <c r="B80" s="130" t="s">
        <v>80</v>
      </c>
      <c r="C80" s="130" t="s">
        <v>449</v>
      </c>
      <c r="D80" s="130">
        <v>33.0</v>
      </c>
      <c r="E80" s="130">
        <v>34.5</v>
      </c>
      <c r="F80" s="130">
        <v>32.6</v>
      </c>
      <c r="G80" s="130">
        <v>28.5</v>
      </c>
      <c r="H80" s="130">
        <v>31.0</v>
      </c>
      <c r="I80" s="130">
        <v>35.0</v>
      </c>
      <c r="J80" s="131"/>
      <c r="K80" s="130">
        <v>37.0</v>
      </c>
      <c r="L80" s="130">
        <v>35.0</v>
      </c>
      <c r="M80" s="9">
        <f t="shared" si="1"/>
        <v>0.4</v>
      </c>
      <c r="N80" s="9">
        <f t="shared" si="2"/>
        <v>-4</v>
      </c>
      <c r="O80" s="9" t="str">
        <f t="shared" si="3"/>
        <v/>
      </c>
      <c r="P80" s="81">
        <f t="shared" si="4"/>
        <v>33.36666667</v>
      </c>
      <c r="Q80" s="81"/>
      <c r="R80" s="81"/>
    </row>
    <row r="81">
      <c r="A81" s="129" t="s">
        <v>72</v>
      </c>
      <c r="B81" s="130" t="s">
        <v>71</v>
      </c>
      <c r="C81" s="130" t="s">
        <v>69</v>
      </c>
      <c r="D81" s="130">
        <v>33.0</v>
      </c>
      <c r="E81" s="130">
        <v>33.8</v>
      </c>
      <c r="F81" s="130">
        <v>32.4</v>
      </c>
      <c r="G81" s="130">
        <v>34.2</v>
      </c>
      <c r="H81" s="130">
        <v>37.0</v>
      </c>
      <c r="I81" s="130">
        <v>33.0</v>
      </c>
      <c r="J81" s="130">
        <v>29.0</v>
      </c>
      <c r="K81" s="130">
        <v>33.0</v>
      </c>
      <c r="L81" s="130">
        <v>37.0</v>
      </c>
      <c r="M81" s="9">
        <f t="shared" si="1"/>
        <v>0.6</v>
      </c>
      <c r="N81" s="9">
        <f t="shared" si="2"/>
        <v>0</v>
      </c>
      <c r="O81" s="9" t="str">
        <f t="shared" si="3"/>
        <v/>
      </c>
      <c r="P81" s="81">
        <f t="shared" si="4"/>
        <v>33.06666667</v>
      </c>
      <c r="Q81" s="81"/>
      <c r="R81" s="81"/>
    </row>
    <row r="82">
      <c r="A82" s="129" t="s">
        <v>297</v>
      </c>
      <c r="B82" s="130" t="s">
        <v>107</v>
      </c>
      <c r="C82" s="130" t="s">
        <v>449</v>
      </c>
      <c r="D82" s="130">
        <v>33.0</v>
      </c>
      <c r="E82" s="130">
        <v>32.8</v>
      </c>
      <c r="F82" s="130">
        <v>32.7</v>
      </c>
      <c r="G82" s="130">
        <v>32.7</v>
      </c>
      <c r="H82" s="131"/>
      <c r="I82" s="130">
        <v>35.0</v>
      </c>
      <c r="J82" s="130">
        <v>31.0</v>
      </c>
      <c r="K82" s="130">
        <v>32.0</v>
      </c>
      <c r="L82" s="130">
        <v>33.0</v>
      </c>
      <c r="M82" s="9">
        <f t="shared" si="1"/>
        <v>0.3</v>
      </c>
      <c r="N82" s="9">
        <f t="shared" si="2"/>
        <v>-33</v>
      </c>
      <c r="O82" s="9" t="str">
        <f t="shared" si="3"/>
        <v>DNP</v>
      </c>
      <c r="P82" s="81">
        <f t="shared" si="4"/>
        <v>32.83333333</v>
      </c>
      <c r="Q82" s="81"/>
      <c r="R82" s="81"/>
    </row>
    <row r="83">
      <c r="A83" s="129" t="s">
        <v>1834</v>
      </c>
      <c r="B83" s="130" t="s">
        <v>91</v>
      </c>
      <c r="C83" s="130" t="s">
        <v>1877</v>
      </c>
      <c r="D83" s="130">
        <v>33.0</v>
      </c>
      <c r="E83" s="130">
        <v>31.7</v>
      </c>
      <c r="F83" s="130">
        <v>17.3</v>
      </c>
      <c r="G83" s="130">
        <v>17.3</v>
      </c>
      <c r="H83" s="130">
        <v>36.0</v>
      </c>
      <c r="I83" s="130">
        <v>30.0</v>
      </c>
      <c r="J83" s="131"/>
      <c r="K83" s="131"/>
      <c r="L83" s="130">
        <v>29.0</v>
      </c>
      <c r="M83" s="9">
        <f t="shared" si="1"/>
        <v>15.7</v>
      </c>
      <c r="N83" s="9">
        <f t="shared" si="2"/>
        <v>7</v>
      </c>
      <c r="O83" s="9" t="str">
        <f t="shared" si="3"/>
        <v/>
      </c>
      <c r="P83" s="81">
        <f t="shared" si="4"/>
        <v>27.33333333</v>
      </c>
      <c r="Q83" s="81"/>
      <c r="R83" s="81"/>
    </row>
    <row r="84">
      <c r="A84" s="129" t="s">
        <v>510</v>
      </c>
      <c r="B84" s="130" t="s">
        <v>74</v>
      </c>
      <c r="C84" s="130" t="s">
        <v>1877</v>
      </c>
      <c r="D84" s="130">
        <v>33.0</v>
      </c>
      <c r="E84" s="130">
        <v>31.4</v>
      </c>
      <c r="F84" s="130">
        <v>28.6</v>
      </c>
      <c r="G84" s="130">
        <v>25.8</v>
      </c>
      <c r="H84" s="130">
        <v>46.0</v>
      </c>
      <c r="I84" s="130">
        <v>21.0</v>
      </c>
      <c r="J84" s="130">
        <v>32.0</v>
      </c>
      <c r="K84" s="130">
        <v>30.0</v>
      </c>
      <c r="L84" s="130">
        <v>28.0</v>
      </c>
      <c r="M84" s="9">
        <f t="shared" si="1"/>
        <v>4.4</v>
      </c>
      <c r="N84" s="9">
        <f t="shared" si="2"/>
        <v>18</v>
      </c>
      <c r="O84" s="9" t="str">
        <f t="shared" si="3"/>
        <v/>
      </c>
      <c r="P84" s="81">
        <f t="shared" si="4"/>
        <v>31</v>
      </c>
      <c r="Q84" s="81"/>
      <c r="R84" s="81"/>
    </row>
    <row r="85">
      <c r="A85" s="129" t="s">
        <v>208</v>
      </c>
      <c r="B85" s="130" t="s">
        <v>96</v>
      </c>
      <c r="C85" s="130" t="s">
        <v>449</v>
      </c>
      <c r="D85" s="130">
        <v>33.0</v>
      </c>
      <c r="E85" s="130">
        <v>28.8</v>
      </c>
      <c r="F85" s="130">
        <v>24.6</v>
      </c>
      <c r="G85" s="130">
        <v>22.2</v>
      </c>
      <c r="H85" s="130">
        <v>31.0</v>
      </c>
      <c r="I85" s="130">
        <v>33.0</v>
      </c>
      <c r="J85" s="130">
        <v>35.0</v>
      </c>
      <c r="K85" s="130">
        <v>29.0</v>
      </c>
      <c r="L85" s="130">
        <v>16.0</v>
      </c>
      <c r="M85" s="9">
        <f t="shared" si="1"/>
        <v>8.4</v>
      </c>
      <c r="N85" s="9">
        <f t="shared" si="2"/>
        <v>15</v>
      </c>
      <c r="O85" s="9" t="str">
        <f t="shared" si="3"/>
        <v/>
      </c>
      <c r="P85" s="81">
        <f t="shared" si="4"/>
        <v>28.8</v>
      </c>
      <c r="Q85" s="81"/>
      <c r="R85" s="81"/>
    </row>
    <row r="86">
      <c r="A86" s="129" t="s">
        <v>237</v>
      </c>
      <c r="B86" s="130" t="s">
        <v>94</v>
      </c>
      <c r="C86" s="130" t="s">
        <v>449</v>
      </c>
      <c r="D86" s="130">
        <v>32.7</v>
      </c>
      <c r="E86" s="130">
        <v>34.0</v>
      </c>
      <c r="F86" s="130">
        <v>34.9</v>
      </c>
      <c r="G86" s="130">
        <v>35.2</v>
      </c>
      <c r="H86" s="130">
        <v>35.0</v>
      </c>
      <c r="I86" s="130">
        <v>33.0</v>
      </c>
      <c r="J86" s="130">
        <v>30.0</v>
      </c>
      <c r="K86" s="130">
        <v>36.0</v>
      </c>
      <c r="L86" s="130">
        <v>36.0</v>
      </c>
      <c r="M86" s="9">
        <f t="shared" si="1"/>
        <v>-2.2</v>
      </c>
      <c r="N86" s="9">
        <f t="shared" si="2"/>
        <v>-1</v>
      </c>
      <c r="O86" s="9" t="str">
        <f t="shared" si="3"/>
        <v/>
      </c>
      <c r="P86" s="81">
        <f t="shared" si="4"/>
        <v>33.86666667</v>
      </c>
      <c r="Q86" s="81"/>
      <c r="R86" s="81"/>
    </row>
    <row r="87">
      <c r="A87" s="129" t="s">
        <v>139</v>
      </c>
      <c r="B87" s="130" t="s">
        <v>115</v>
      </c>
      <c r="C87" s="130" t="s">
        <v>449</v>
      </c>
      <c r="D87" s="130">
        <v>32.7</v>
      </c>
      <c r="E87" s="130">
        <v>33.4</v>
      </c>
      <c r="F87" s="130">
        <v>33.6</v>
      </c>
      <c r="G87" s="130">
        <v>33.1</v>
      </c>
      <c r="H87" s="130">
        <v>39.0</v>
      </c>
      <c r="I87" s="130">
        <v>27.0</v>
      </c>
      <c r="J87" s="130">
        <v>32.0</v>
      </c>
      <c r="K87" s="130">
        <v>39.0</v>
      </c>
      <c r="L87" s="130">
        <v>30.0</v>
      </c>
      <c r="M87" s="9">
        <f t="shared" si="1"/>
        <v>-0.9</v>
      </c>
      <c r="N87" s="9">
        <f t="shared" si="2"/>
        <v>9</v>
      </c>
      <c r="O87" s="9" t="str">
        <f t="shared" si="3"/>
        <v/>
      </c>
      <c r="P87" s="81">
        <f t="shared" si="4"/>
        <v>33.23333333</v>
      </c>
      <c r="Q87" s="81"/>
      <c r="R87" s="81"/>
    </row>
    <row r="88">
      <c r="A88" s="129" t="s">
        <v>480</v>
      </c>
      <c r="B88" s="130" t="s">
        <v>99</v>
      </c>
      <c r="C88" s="130" t="s">
        <v>1877</v>
      </c>
      <c r="D88" s="130">
        <v>32.7</v>
      </c>
      <c r="E88" s="130">
        <v>32.6</v>
      </c>
      <c r="F88" s="130">
        <v>32.2</v>
      </c>
      <c r="G88" s="130">
        <v>31.8</v>
      </c>
      <c r="H88" s="130">
        <v>25.0</v>
      </c>
      <c r="I88" s="130">
        <v>38.0</v>
      </c>
      <c r="J88" s="130">
        <v>35.0</v>
      </c>
      <c r="K88" s="130">
        <v>29.0</v>
      </c>
      <c r="L88" s="130">
        <v>36.0</v>
      </c>
      <c r="M88" s="9">
        <f t="shared" si="1"/>
        <v>0.5</v>
      </c>
      <c r="N88" s="9">
        <f t="shared" si="2"/>
        <v>-11</v>
      </c>
      <c r="O88" s="9" t="str">
        <f t="shared" si="3"/>
        <v/>
      </c>
      <c r="P88" s="81">
        <f t="shared" si="4"/>
        <v>32.5</v>
      </c>
      <c r="Q88" s="81"/>
      <c r="R88" s="81"/>
    </row>
    <row r="89">
      <c r="A89" s="129" t="s">
        <v>186</v>
      </c>
      <c r="B89" s="130" t="s">
        <v>99</v>
      </c>
      <c r="C89" s="130" t="s">
        <v>449</v>
      </c>
      <c r="D89" s="130">
        <v>32.7</v>
      </c>
      <c r="E89" s="130">
        <v>32.2</v>
      </c>
      <c r="F89" s="130">
        <v>33.3</v>
      </c>
      <c r="G89" s="130">
        <v>31.9</v>
      </c>
      <c r="H89" s="130">
        <v>28.0</v>
      </c>
      <c r="I89" s="130">
        <v>37.0</v>
      </c>
      <c r="J89" s="130">
        <v>33.0</v>
      </c>
      <c r="K89" s="130">
        <v>35.0</v>
      </c>
      <c r="L89" s="130">
        <v>28.0</v>
      </c>
      <c r="M89" s="9">
        <f t="shared" si="1"/>
        <v>-0.6</v>
      </c>
      <c r="N89" s="9">
        <f t="shared" si="2"/>
        <v>0</v>
      </c>
      <c r="O89" s="9" t="str">
        <f t="shared" si="3"/>
        <v/>
      </c>
      <c r="P89" s="81">
        <f t="shared" si="4"/>
        <v>32.73333333</v>
      </c>
      <c r="Q89" s="81"/>
      <c r="R89" s="81"/>
    </row>
    <row r="90" hidden="1">
      <c r="A90" s="129" t="s">
        <v>197</v>
      </c>
      <c r="B90" s="130" t="s">
        <v>71</v>
      </c>
      <c r="C90" s="130" t="s">
        <v>449</v>
      </c>
      <c r="D90" s="130">
        <v>31.5</v>
      </c>
      <c r="E90" s="130">
        <v>31.5</v>
      </c>
      <c r="F90" s="130">
        <v>30.7</v>
      </c>
      <c r="G90" s="130">
        <v>30.1</v>
      </c>
      <c r="H90" s="130">
        <v>33.0</v>
      </c>
      <c r="I90" s="130">
        <v>30.0</v>
      </c>
      <c r="J90" s="131"/>
      <c r="K90" s="131"/>
      <c r="L90" s="131"/>
      <c r="M90" s="9">
        <f t="shared" si="1"/>
        <v>0.8</v>
      </c>
      <c r="N90" s="9">
        <f t="shared" si="2"/>
        <v>33</v>
      </c>
      <c r="O90" s="9" t="str">
        <f t="shared" si="3"/>
        <v/>
      </c>
      <c r="P90" s="81">
        <f t="shared" si="4"/>
        <v>31.23333333</v>
      </c>
      <c r="Q90" s="81"/>
      <c r="R90" s="81"/>
    </row>
    <row r="91">
      <c r="A91" s="129" t="s">
        <v>199</v>
      </c>
      <c r="B91" s="130" t="s">
        <v>76</v>
      </c>
      <c r="C91" s="130" t="s">
        <v>449</v>
      </c>
      <c r="D91" s="130">
        <v>32.5</v>
      </c>
      <c r="E91" s="130">
        <v>33.3</v>
      </c>
      <c r="F91" s="130">
        <v>32.1</v>
      </c>
      <c r="G91" s="130">
        <v>28.4</v>
      </c>
      <c r="H91" s="131"/>
      <c r="I91" s="130">
        <v>32.0</v>
      </c>
      <c r="J91" s="130">
        <v>33.0</v>
      </c>
      <c r="K91" s="130">
        <v>35.0</v>
      </c>
      <c r="L91" s="130">
        <v>33.0</v>
      </c>
      <c r="M91" s="9">
        <f t="shared" si="1"/>
        <v>0.4</v>
      </c>
      <c r="N91" s="9">
        <f t="shared" si="2"/>
        <v>-33</v>
      </c>
      <c r="O91" s="9" t="str">
        <f t="shared" si="3"/>
        <v>DNP</v>
      </c>
      <c r="P91" s="81">
        <f t="shared" si="4"/>
        <v>32.63333333</v>
      </c>
      <c r="Q91" s="81"/>
      <c r="R91" s="81"/>
    </row>
    <row r="92">
      <c r="A92" s="129" t="s">
        <v>352</v>
      </c>
      <c r="B92" s="130" t="s">
        <v>112</v>
      </c>
      <c r="C92" s="130" t="s">
        <v>449</v>
      </c>
      <c r="D92" s="130">
        <v>32.5</v>
      </c>
      <c r="E92" s="130">
        <v>27.5</v>
      </c>
      <c r="F92" s="130">
        <v>21.5</v>
      </c>
      <c r="G92" s="130">
        <v>17.1</v>
      </c>
      <c r="H92" s="130">
        <v>33.0</v>
      </c>
      <c r="I92" s="130">
        <v>32.0</v>
      </c>
      <c r="J92" s="131"/>
      <c r="K92" s="130">
        <v>21.0</v>
      </c>
      <c r="L92" s="130">
        <v>24.0</v>
      </c>
      <c r="M92" s="9">
        <f t="shared" si="1"/>
        <v>11</v>
      </c>
      <c r="N92" s="9">
        <f t="shared" si="2"/>
        <v>9</v>
      </c>
      <c r="O92" s="9" t="str">
        <f t="shared" si="3"/>
        <v/>
      </c>
      <c r="P92" s="81">
        <f t="shared" si="4"/>
        <v>27.16666667</v>
      </c>
      <c r="Q92" s="81"/>
      <c r="R92" s="81"/>
    </row>
    <row r="93">
      <c r="A93" s="129" t="s">
        <v>285</v>
      </c>
      <c r="B93" s="130" t="s">
        <v>113</v>
      </c>
      <c r="C93" s="130" t="s">
        <v>449</v>
      </c>
      <c r="D93" s="130">
        <v>32.3</v>
      </c>
      <c r="E93" s="130">
        <v>32.8</v>
      </c>
      <c r="F93" s="130">
        <v>34.4</v>
      </c>
      <c r="G93" s="130">
        <v>34.6</v>
      </c>
      <c r="H93" s="130">
        <v>26.0</v>
      </c>
      <c r="I93" s="130">
        <v>33.0</v>
      </c>
      <c r="J93" s="130">
        <v>38.0</v>
      </c>
      <c r="K93" s="130">
        <v>31.0</v>
      </c>
      <c r="L93" s="130">
        <v>36.0</v>
      </c>
      <c r="M93" s="9">
        <f t="shared" si="1"/>
        <v>-2.1</v>
      </c>
      <c r="N93" s="9">
        <f t="shared" si="2"/>
        <v>-10</v>
      </c>
      <c r="O93" s="9" t="str">
        <f t="shared" si="3"/>
        <v/>
      </c>
      <c r="P93" s="81">
        <f t="shared" si="4"/>
        <v>33.16666667</v>
      </c>
      <c r="Q93" s="81"/>
      <c r="R93" s="81"/>
    </row>
    <row r="94">
      <c r="A94" s="129" t="s">
        <v>604</v>
      </c>
      <c r="B94" s="130" t="s">
        <v>84</v>
      </c>
      <c r="C94" s="130" t="s">
        <v>1877</v>
      </c>
      <c r="D94" s="130">
        <v>32.3</v>
      </c>
      <c r="E94" s="130">
        <v>30.4</v>
      </c>
      <c r="F94" s="130">
        <v>30.6</v>
      </c>
      <c r="G94" s="130">
        <v>32.1</v>
      </c>
      <c r="H94" s="130">
        <v>32.0</v>
      </c>
      <c r="I94" s="130">
        <v>30.0</v>
      </c>
      <c r="J94" s="130">
        <v>35.0</v>
      </c>
      <c r="K94" s="130">
        <v>24.0</v>
      </c>
      <c r="L94" s="130">
        <v>31.0</v>
      </c>
      <c r="M94" s="9">
        <f t="shared" si="1"/>
        <v>1.7</v>
      </c>
      <c r="N94" s="9">
        <f t="shared" si="2"/>
        <v>1</v>
      </c>
      <c r="O94" s="9" t="str">
        <f t="shared" si="3"/>
        <v/>
      </c>
      <c r="P94" s="81">
        <f t="shared" si="4"/>
        <v>31.1</v>
      </c>
      <c r="Q94" s="81"/>
      <c r="R94" s="81"/>
    </row>
    <row r="95">
      <c r="A95" s="129" t="s">
        <v>430</v>
      </c>
      <c r="B95" s="130" t="s">
        <v>85</v>
      </c>
      <c r="C95" s="130" t="s">
        <v>1877</v>
      </c>
      <c r="D95" s="130">
        <v>32.0</v>
      </c>
      <c r="E95" s="130">
        <v>31.2</v>
      </c>
      <c r="F95" s="130">
        <v>29.3</v>
      </c>
      <c r="G95" s="130">
        <v>30.8</v>
      </c>
      <c r="H95" s="130">
        <v>31.0</v>
      </c>
      <c r="I95" s="130">
        <v>29.0</v>
      </c>
      <c r="J95" s="130">
        <v>36.0</v>
      </c>
      <c r="K95" s="130">
        <v>31.0</v>
      </c>
      <c r="L95" s="130">
        <v>29.0</v>
      </c>
      <c r="M95" s="9">
        <f t="shared" si="1"/>
        <v>2.7</v>
      </c>
      <c r="N95" s="9">
        <f t="shared" si="2"/>
        <v>2</v>
      </c>
      <c r="O95" s="9" t="str">
        <f t="shared" si="3"/>
        <v/>
      </c>
      <c r="P95" s="81">
        <f t="shared" si="4"/>
        <v>30.83333333</v>
      </c>
      <c r="Q95" s="81"/>
      <c r="R95" s="81"/>
    </row>
    <row r="96">
      <c r="A96" s="129" t="s">
        <v>424</v>
      </c>
      <c r="B96" s="130" t="s">
        <v>71</v>
      </c>
      <c r="C96" s="130" t="s">
        <v>1877</v>
      </c>
      <c r="D96" s="130">
        <v>32.0</v>
      </c>
      <c r="E96" s="130">
        <v>30.0</v>
      </c>
      <c r="F96" s="130">
        <v>25.8</v>
      </c>
      <c r="G96" s="130">
        <v>27.3</v>
      </c>
      <c r="H96" s="130">
        <v>36.0</v>
      </c>
      <c r="I96" s="130">
        <v>29.0</v>
      </c>
      <c r="J96" s="130">
        <v>31.0</v>
      </c>
      <c r="K96" s="130">
        <v>24.0</v>
      </c>
      <c r="L96" s="131"/>
      <c r="M96" s="9">
        <f t="shared" si="1"/>
        <v>6.2</v>
      </c>
      <c r="N96" s="9">
        <f t="shared" si="2"/>
        <v>36</v>
      </c>
      <c r="O96" s="9" t="str">
        <f t="shared" si="3"/>
        <v/>
      </c>
      <c r="P96" s="81">
        <f t="shared" si="4"/>
        <v>29.26666667</v>
      </c>
      <c r="Q96" s="81"/>
      <c r="R96" s="81"/>
    </row>
    <row r="97">
      <c r="A97" s="129" t="s">
        <v>1882</v>
      </c>
      <c r="B97" s="130" t="s">
        <v>73</v>
      </c>
      <c r="C97" s="130" t="s">
        <v>69</v>
      </c>
      <c r="D97" s="130">
        <v>31.7</v>
      </c>
      <c r="E97" s="130">
        <v>30.8</v>
      </c>
      <c r="F97" s="130">
        <v>26.7</v>
      </c>
      <c r="G97" s="130">
        <v>26.3</v>
      </c>
      <c r="H97" s="130">
        <v>34.0</v>
      </c>
      <c r="I97" s="130">
        <v>37.0</v>
      </c>
      <c r="J97" s="130">
        <v>24.0</v>
      </c>
      <c r="K97" s="130">
        <v>31.0</v>
      </c>
      <c r="L97" s="130">
        <v>28.0</v>
      </c>
      <c r="M97" s="9">
        <f t="shared" si="1"/>
        <v>5</v>
      </c>
      <c r="N97" s="9">
        <f t="shared" si="2"/>
        <v>6</v>
      </c>
      <c r="O97" s="9" t="str">
        <f t="shared" si="3"/>
        <v/>
      </c>
      <c r="P97" s="81">
        <f t="shared" si="4"/>
        <v>29.73333333</v>
      </c>
      <c r="Q97" s="81"/>
      <c r="R97" s="81"/>
    </row>
    <row r="98" hidden="1">
      <c r="A98" s="129" t="s">
        <v>514</v>
      </c>
      <c r="B98" s="130" t="s">
        <v>74</v>
      </c>
      <c r="C98" s="130" t="s">
        <v>1877</v>
      </c>
      <c r="D98" s="130">
        <v>31.3</v>
      </c>
      <c r="E98" s="130">
        <v>30.3</v>
      </c>
      <c r="F98" s="130">
        <v>32.1</v>
      </c>
      <c r="G98" s="130">
        <v>33.7</v>
      </c>
      <c r="H98" s="130">
        <v>29.0</v>
      </c>
      <c r="I98" s="130">
        <v>31.0</v>
      </c>
      <c r="J98" s="130">
        <v>34.0</v>
      </c>
      <c r="K98" s="130">
        <v>27.0</v>
      </c>
      <c r="L98" s="131"/>
      <c r="M98" s="9">
        <f t="shared" si="1"/>
        <v>-0.8</v>
      </c>
      <c r="N98" s="9">
        <f t="shared" si="2"/>
        <v>29</v>
      </c>
      <c r="O98" s="9" t="str">
        <f t="shared" si="3"/>
        <v/>
      </c>
      <c r="P98" s="81">
        <f t="shared" si="4"/>
        <v>31.23333333</v>
      </c>
      <c r="Q98" s="81"/>
      <c r="R98" s="81"/>
    </row>
    <row r="99">
      <c r="A99" s="129" t="s">
        <v>170</v>
      </c>
      <c r="B99" s="130" t="s">
        <v>81</v>
      </c>
      <c r="C99" s="130" t="s">
        <v>1877</v>
      </c>
      <c r="D99" s="130">
        <v>31.5</v>
      </c>
      <c r="E99" s="130">
        <v>32.7</v>
      </c>
      <c r="F99" s="130">
        <v>34.9</v>
      </c>
      <c r="G99" s="130">
        <v>33.5</v>
      </c>
      <c r="H99" s="130">
        <v>30.0</v>
      </c>
      <c r="I99" s="131"/>
      <c r="J99" s="130">
        <v>33.0</v>
      </c>
      <c r="K99" s="131"/>
      <c r="L99" s="130">
        <v>35.0</v>
      </c>
      <c r="M99" s="9">
        <f t="shared" si="1"/>
        <v>-3.4</v>
      </c>
      <c r="N99" s="9">
        <f t="shared" si="2"/>
        <v>-5</v>
      </c>
      <c r="O99" s="9" t="str">
        <f t="shared" si="3"/>
        <v/>
      </c>
      <c r="P99" s="81">
        <f t="shared" si="4"/>
        <v>33.03333333</v>
      </c>
      <c r="Q99" s="81"/>
      <c r="R99" s="81"/>
    </row>
    <row r="100">
      <c r="A100" s="129" t="s">
        <v>1854</v>
      </c>
      <c r="B100" s="130" t="s">
        <v>112</v>
      </c>
      <c r="C100" s="130" t="s">
        <v>1877</v>
      </c>
      <c r="D100" s="130">
        <v>31.5</v>
      </c>
      <c r="E100" s="130">
        <v>31.5</v>
      </c>
      <c r="F100" s="130">
        <v>31.5</v>
      </c>
      <c r="G100" s="130">
        <v>31.5</v>
      </c>
      <c r="H100" s="130">
        <v>30.0</v>
      </c>
      <c r="I100" s="130">
        <v>33.0</v>
      </c>
      <c r="J100" s="131"/>
      <c r="K100" s="131"/>
      <c r="L100" s="131"/>
      <c r="M100" s="9">
        <f t="shared" si="1"/>
        <v>0</v>
      </c>
      <c r="N100" s="9">
        <f t="shared" si="2"/>
        <v>30</v>
      </c>
      <c r="O100" s="9" t="str">
        <f t="shared" si="3"/>
        <v/>
      </c>
      <c r="P100" s="81">
        <f t="shared" si="4"/>
        <v>31.5</v>
      </c>
      <c r="Q100" s="81"/>
      <c r="R100" s="81"/>
    </row>
    <row r="101">
      <c r="A101" s="129" t="s">
        <v>75</v>
      </c>
      <c r="B101" s="130" t="s">
        <v>70</v>
      </c>
      <c r="C101" s="130" t="s">
        <v>1877</v>
      </c>
      <c r="D101" s="130">
        <v>31.5</v>
      </c>
      <c r="E101" s="130">
        <v>31.5</v>
      </c>
      <c r="F101" s="130">
        <v>27.6</v>
      </c>
      <c r="G101" s="130">
        <v>22.6</v>
      </c>
      <c r="H101" s="130">
        <v>28.0</v>
      </c>
      <c r="I101" s="130">
        <v>35.0</v>
      </c>
      <c r="J101" s="131"/>
      <c r="K101" s="131"/>
      <c r="L101" s="131"/>
      <c r="M101" s="9">
        <f t="shared" si="1"/>
        <v>3.9</v>
      </c>
      <c r="N101" s="9">
        <f t="shared" si="2"/>
        <v>28</v>
      </c>
      <c r="O101" s="9" t="str">
        <f t="shared" si="3"/>
        <v/>
      </c>
      <c r="P101" s="81">
        <f t="shared" si="4"/>
        <v>30.2</v>
      </c>
      <c r="Q101" s="81"/>
      <c r="R101" s="81"/>
    </row>
    <row r="102">
      <c r="A102" s="129" t="s">
        <v>1856</v>
      </c>
      <c r="B102" s="130" t="s">
        <v>91</v>
      </c>
      <c r="C102" s="130" t="s">
        <v>449</v>
      </c>
      <c r="D102" s="130">
        <v>31.5</v>
      </c>
      <c r="E102" s="130">
        <v>24.0</v>
      </c>
      <c r="F102" s="130">
        <v>24.0</v>
      </c>
      <c r="G102" s="130">
        <v>24.0</v>
      </c>
      <c r="H102" s="130">
        <v>30.0</v>
      </c>
      <c r="I102" s="130">
        <v>33.0</v>
      </c>
      <c r="J102" s="131"/>
      <c r="K102" s="131"/>
      <c r="L102" s="130">
        <v>9.0</v>
      </c>
      <c r="M102" s="9">
        <f t="shared" si="1"/>
        <v>7.5</v>
      </c>
      <c r="N102" s="9">
        <f t="shared" si="2"/>
        <v>21</v>
      </c>
      <c r="O102" s="9" t="str">
        <f t="shared" si="3"/>
        <v/>
      </c>
      <c r="P102" s="81">
        <f t="shared" si="4"/>
        <v>26.5</v>
      </c>
      <c r="Q102" s="81"/>
      <c r="R102" s="81"/>
    </row>
    <row r="103">
      <c r="A103" s="129" t="s">
        <v>587</v>
      </c>
      <c r="B103" s="130" t="s">
        <v>76</v>
      </c>
      <c r="C103" s="130" t="s">
        <v>69</v>
      </c>
      <c r="D103" s="130">
        <v>31.3</v>
      </c>
      <c r="E103" s="130">
        <v>31.4</v>
      </c>
      <c r="F103" s="130">
        <v>32.2</v>
      </c>
      <c r="G103" s="130">
        <v>34.2</v>
      </c>
      <c r="H103" s="130">
        <v>31.0</v>
      </c>
      <c r="I103" s="130">
        <v>32.0</v>
      </c>
      <c r="J103" s="130">
        <v>31.0</v>
      </c>
      <c r="K103" s="130">
        <v>33.0</v>
      </c>
      <c r="L103" s="130">
        <v>30.0</v>
      </c>
      <c r="M103" s="9">
        <f t="shared" si="1"/>
        <v>-0.9</v>
      </c>
      <c r="N103" s="9">
        <f t="shared" si="2"/>
        <v>1</v>
      </c>
      <c r="O103" s="9" t="str">
        <f t="shared" si="3"/>
        <v/>
      </c>
      <c r="P103" s="81">
        <f t="shared" si="4"/>
        <v>31.63333333</v>
      </c>
      <c r="Q103" s="81"/>
      <c r="R103" s="81"/>
    </row>
    <row r="104">
      <c r="A104" s="129" t="s">
        <v>229</v>
      </c>
      <c r="B104" s="130" t="s">
        <v>97</v>
      </c>
      <c r="C104" s="130" t="s">
        <v>1877</v>
      </c>
      <c r="D104" s="130">
        <v>31.3</v>
      </c>
      <c r="E104" s="130">
        <v>31.2</v>
      </c>
      <c r="F104" s="130">
        <v>29.4</v>
      </c>
      <c r="G104" s="130">
        <v>28.6</v>
      </c>
      <c r="H104" s="130">
        <v>34.0</v>
      </c>
      <c r="I104" s="130">
        <v>32.0</v>
      </c>
      <c r="J104" s="130">
        <v>28.0</v>
      </c>
      <c r="K104" s="130">
        <v>33.0</v>
      </c>
      <c r="L104" s="130">
        <v>29.0</v>
      </c>
      <c r="M104" s="9">
        <f t="shared" si="1"/>
        <v>1.9</v>
      </c>
      <c r="N104" s="9">
        <f t="shared" si="2"/>
        <v>5</v>
      </c>
      <c r="O104" s="9" t="str">
        <f t="shared" si="3"/>
        <v/>
      </c>
      <c r="P104" s="81">
        <f t="shared" si="4"/>
        <v>30.63333333</v>
      </c>
      <c r="Q104" s="81"/>
      <c r="R104" s="81"/>
    </row>
    <row r="105" hidden="1">
      <c r="A105" s="129" t="s">
        <v>153</v>
      </c>
      <c r="B105" s="130" t="s">
        <v>81</v>
      </c>
      <c r="C105" s="130" t="s">
        <v>1877</v>
      </c>
      <c r="D105" s="130">
        <v>31.0</v>
      </c>
      <c r="E105" s="130">
        <v>27.3</v>
      </c>
      <c r="F105" s="130">
        <v>29.1</v>
      </c>
      <c r="G105" s="130">
        <v>29.7</v>
      </c>
      <c r="H105" s="130">
        <v>31.0</v>
      </c>
      <c r="I105" s="130">
        <v>32.0</v>
      </c>
      <c r="J105" s="130">
        <v>30.0</v>
      </c>
      <c r="K105" s="130">
        <v>16.0</v>
      </c>
      <c r="L105" s="131"/>
      <c r="M105" s="9">
        <f t="shared" si="1"/>
        <v>1.9</v>
      </c>
      <c r="N105" s="9">
        <f t="shared" si="2"/>
        <v>31</v>
      </c>
      <c r="O105" s="9" t="str">
        <f t="shared" si="3"/>
        <v/>
      </c>
      <c r="P105" s="81">
        <f t="shared" si="4"/>
        <v>29.13333333</v>
      </c>
      <c r="Q105" s="81"/>
      <c r="R105" s="81"/>
    </row>
    <row r="106">
      <c r="A106" s="129" t="s">
        <v>267</v>
      </c>
      <c r="B106" s="130" t="s">
        <v>94</v>
      </c>
      <c r="C106" s="130" t="s">
        <v>69</v>
      </c>
      <c r="D106" s="130">
        <v>31.0</v>
      </c>
      <c r="E106" s="130">
        <v>33.2</v>
      </c>
      <c r="F106" s="130">
        <v>34.3</v>
      </c>
      <c r="G106" s="130">
        <v>33.9</v>
      </c>
      <c r="H106" s="130">
        <v>37.0</v>
      </c>
      <c r="I106" s="130">
        <v>29.0</v>
      </c>
      <c r="J106" s="130">
        <v>27.0</v>
      </c>
      <c r="K106" s="130">
        <v>35.0</v>
      </c>
      <c r="L106" s="130">
        <v>38.0</v>
      </c>
      <c r="M106" s="9">
        <f t="shared" si="1"/>
        <v>-3.3</v>
      </c>
      <c r="N106" s="9">
        <f t="shared" si="2"/>
        <v>-1</v>
      </c>
      <c r="O106" s="9" t="str">
        <f t="shared" si="3"/>
        <v/>
      </c>
      <c r="P106" s="81">
        <f t="shared" si="4"/>
        <v>32.83333333</v>
      </c>
      <c r="Q106" s="81"/>
      <c r="R106" s="81"/>
    </row>
    <row r="107">
      <c r="A107" s="129" t="s">
        <v>160</v>
      </c>
      <c r="B107" s="130" t="s">
        <v>81</v>
      </c>
      <c r="C107" s="130" t="s">
        <v>449</v>
      </c>
      <c r="D107" s="130">
        <v>31.0</v>
      </c>
      <c r="E107" s="130">
        <v>32.5</v>
      </c>
      <c r="F107" s="130">
        <v>35.3</v>
      </c>
      <c r="G107" s="130">
        <v>32.6</v>
      </c>
      <c r="H107" s="130">
        <v>31.0</v>
      </c>
      <c r="I107" s="131"/>
      <c r="J107" s="130">
        <v>31.0</v>
      </c>
      <c r="K107" s="130">
        <v>36.0</v>
      </c>
      <c r="L107" s="130">
        <v>32.0</v>
      </c>
      <c r="M107" s="9">
        <f t="shared" si="1"/>
        <v>-4.3</v>
      </c>
      <c r="N107" s="9">
        <f t="shared" si="2"/>
        <v>-1</v>
      </c>
      <c r="O107" s="9" t="str">
        <f t="shared" si="3"/>
        <v/>
      </c>
      <c r="P107" s="81">
        <f t="shared" si="4"/>
        <v>32.93333333</v>
      </c>
      <c r="Q107" s="81"/>
      <c r="R107" s="81"/>
    </row>
    <row r="108">
      <c r="A108" s="129" t="s">
        <v>500</v>
      </c>
      <c r="B108" s="130" t="s">
        <v>94</v>
      </c>
      <c r="C108" s="130" t="s">
        <v>69</v>
      </c>
      <c r="D108" s="130">
        <v>31.0</v>
      </c>
      <c r="E108" s="130">
        <v>31.6</v>
      </c>
      <c r="F108" s="130">
        <v>30.8</v>
      </c>
      <c r="G108" s="130">
        <v>24.4</v>
      </c>
      <c r="H108" s="130">
        <v>35.0</v>
      </c>
      <c r="I108" s="130">
        <v>32.0</v>
      </c>
      <c r="J108" s="130">
        <v>26.0</v>
      </c>
      <c r="K108" s="130">
        <v>34.0</v>
      </c>
      <c r="L108" s="130">
        <v>31.0</v>
      </c>
      <c r="M108" s="9">
        <f t="shared" si="1"/>
        <v>0.2</v>
      </c>
      <c r="N108" s="9">
        <f t="shared" si="2"/>
        <v>4</v>
      </c>
      <c r="O108" s="9" t="str">
        <f t="shared" si="3"/>
        <v/>
      </c>
      <c r="P108" s="81">
        <f t="shared" si="4"/>
        <v>31.13333333</v>
      </c>
      <c r="Q108" s="81"/>
      <c r="R108" s="81"/>
    </row>
    <row r="109">
      <c r="A109" s="129" t="s">
        <v>341</v>
      </c>
      <c r="B109" s="130" t="s">
        <v>84</v>
      </c>
      <c r="C109" s="130" t="s">
        <v>1877</v>
      </c>
      <c r="D109" s="130">
        <v>31.0</v>
      </c>
      <c r="E109" s="130">
        <v>31.4</v>
      </c>
      <c r="F109" s="130">
        <v>30.3</v>
      </c>
      <c r="G109" s="130">
        <v>27.7</v>
      </c>
      <c r="H109" s="130">
        <v>40.0</v>
      </c>
      <c r="I109" s="130">
        <v>25.0</v>
      </c>
      <c r="J109" s="130">
        <v>28.0</v>
      </c>
      <c r="K109" s="130">
        <v>25.0</v>
      </c>
      <c r="L109" s="130">
        <v>39.0</v>
      </c>
      <c r="M109" s="9">
        <f t="shared" si="1"/>
        <v>0.7</v>
      </c>
      <c r="N109" s="9">
        <f t="shared" si="2"/>
        <v>1</v>
      </c>
      <c r="O109" s="9" t="str">
        <f t="shared" si="3"/>
        <v/>
      </c>
      <c r="P109" s="81">
        <f t="shared" si="4"/>
        <v>30.9</v>
      </c>
      <c r="Q109" s="81"/>
      <c r="R109" s="81"/>
    </row>
    <row r="110">
      <c r="A110" s="129" t="s">
        <v>1883</v>
      </c>
      <c r="B110" s="130" t="s">
        <v>91</v>
      </c>
      <c r="C110" s="130" t="s">
        <v>1877</v>
      </c>
      <c r="D110" s="130">
        <v>31.0</v>
      </c>
      <c r="E110" s="130">
        <v>30.6</v>
      </c>
      <c r="F110" s="130">
        <v>32.8</v>
      </c>
      <c r="G110" s="130">
        <v>24.6</v>
      </c>
      <c r="H110" s="130">
        <v>29.0</v>
      </c>
      <c r="I110" s="130">
        <v>27.0</v>
      </c>
      <c r="J110" s="130">
        <v>37.0</v>
      </c>
      <c r="K110" s="130">
        <v>30.0</v>
      </c>
      <c r="L110" s="130">
        <v>30.0</v>
      </c>
      <c r="M110" s="9">
        <f t="shared" si="1"/>
        <v>-1.8</v>
      </c>
      <c r="N110" s="9">
        <f t="shared" si="2"/>
        <v>-1</v>
      </c>
      <c r="O110" s="9" t="str">
        <f t="shared" si="3"/>
        <v/>
      </c>
      <c r="P110" s="81">
        <f t="shared" si="4"/>
        <v>31.46666667</v>
      </c>
      <c r="Q110" s="81"/>
      <c r="R110" s="81"/>
    </row>
    <row r="111">
      <c r="A111" s="129" t="s">
        <v>418</v>
      </c>
      <c r="B111" s="130" t="s">
        <v>102</v>
      </c>
      <c r="C111" s="130" t="s">
        <v>69</v>
      </c>
      <c r="D111" s="130">
        <v>31.0</v>
      </c>
      <c r="E111" s="130">
        <v>29.4</v>
      </c>
      <c r="F111" s="130">
        <v>27.6</v>
      </c>
      <c r="G111" s="130">
        <v>27.6</v>
      </c>
      <c r="H111" s="130">
        <v>43.0</v>
      </c>
      <c r="I111" s="130">
        <v>22.0</v>
      </c>
      <c r="J111" s="130">
        <v>28.0</v>
      </c>
      <c r="K111" s="130">
        <v>28.0</v>
      </c>
      <c r="L111" s="130">
        <v>26.0</v>
      </c>
      <c r="M111" s="9">
        <f t="shared" si="1"/>
        <v>3.4</v>
      </c>
      <c r="N111" s="9">
        <f t="shared" si="2"/>
        <v>17</v>
      </c>
      <c r="O111" s="9" t="str">
        <f t="shared" si="3"/>
        <v/>
      </c>
      <c r="P111" s="81">
        <f t="shared" si="4"/>
        <v>29.33333333</v>
      </c>
      <c r="Q111" s="81"/>
      <c r="R111" s="81"/>
    </row>
    <row r="112">
      <c r="A112" s="129" t="s">
        <v>404</v>
      </c>
      <c r="B112" s="130" t="s">
        <v>91</v>
      </c>
      <c r="C112" s="130" t="s">
        <v>1877</v>
      </c>
      <c r="D112" s="130">
        <v>31.0</v>
      </c>
      <c r="E112" s="130">
        <v>28.8</v>
      </c>
      <c r="F112" s="130">
        <v>30.1</v>
      </c>
      <c r="G112" s="130">
        <v>21.4</v>
      </c>
      <c r="H112" s="131"/>
      <c r="I112" s="130">
        <v>34.0</v>
      </c>
      <c r="J112" s="130">
        <v>28.0</v>
      </c>
      <c r="K112" s="130">
        <v>25.0</v>
      </c>
      <c r="L112" s="130">
        <v>28.0</v>
      </c>
      <c r="M112" s="9">
        <f t="shared" si="1"/>
        <v>0.9</v>
      </c>
      <c r="N112" s="9">
        <f t="shared" si="2"/>
        <v>-28</v>
      </c>
      <c r="O112" s="9" t="str">
        <f t="shared" si="3"/>
        <v>DNP</v>
      </c>
      <c r="P112" s="81">
        <f t="shared" si="4"/>
        <v>29.96666667</v>
      </c>
      <c r="Q112" s="81"/>
      <c r="R112" s="81"/>
    </row>
    <row r="113">
      <c r="A113" s="129" t="s">
        <v>288</v>
      </c>
      <c r="B113" s="130" t="s">
        <v>73</v>
      </c>
      <c r="C113" s="130" t="s">
        <v>449</v>
      </c>
      <c r="D113" s="130">
        <v>30.7</v>
      </c>
      <c r="E113" s="130">
        <v>31.8</v>
      </c>
      <c r="F113" s="130">
        <v>25.7</v>
      </c>
      <c r="G113" s="130">
        <v>23.6</v>
      </c>
      <c r="H113" s="130">
        <v>33.0</v>
      </c>
      <c r="I113" s="130">
        <v>29.0</v>
      </c>
      <c r="J113" s="130">
        <v>30.0</v>
      </c>
      <c r="K113" s="130">
        <v>35.0</v>
      </c>
      <c r="L113" s="131"/>
      <c r="M113" s="9">
        <f t="shared" si="1"/>
        <v>5</v>
      </c>
      <c r="N113" s="9">
        <f t="shared" si="2"/>
        <v>33</v>
      </c>
      <c r="O113" s="9" t="str">
        <f t="shared" si="3"/>
        <v/>
      </c>
      <c r="P113" s="81">
        <f t="shared" si="4"/>
        <v>29.4</v>
      </c>
      <c r="Q113" s="81"/>
      <c r="R113" s="81"/>
    </row>
    <row r="114">
      <c r="A114" s="129" t="s">
        <v>559</v>
      </c>
      <c r="B114" s="130" t="s">
        <v>81</v>
      </c>
      <c r="C114" s="130" t="s">
        <v>1877</v>
      </c>
      <c r="D114" s="130">
        <v>30.5</v>
      </c>
      <c r="E114" s="130">
        <v>32.8</v>
      </c>
      <c r="F114" s="130">
        <v>36.4</v>
      </c>
      <c r="G114" s="130">
        <v>35.8</v>
      </c>
      <c r="H114" s="131"/>
      <c r="I114" s="130">
        <v>32.0</v>
      </c>
      <c r="J114" s="130">
        <v>29.0</v>
      </c>
      <c r="K114" s="130">
        <v>34.0</v>
      </c>
      <c r="L114" s="130">
        <v>36.0</v>
      </c>
      <c r="M114" s="9">
        <f t="shared" si="1"/>
        <v>-5.9</v>
      </c>
      <c r="N114" s="9">
        <f t="shared" si="2"/>
        <v>-36</v>
      </c>
      <c r="O114" s="9" t="str">
        <f t="shared" si="3"/>
        <v>DNP</v>
      </c>
      <c r="P114" s="81">
        <f t="shared" si="4"/>
        <v>33.23333333</v>
      </c>
      <c r="Q114" s="81"/>
      <c r="R114" s="81"/>
    </row>
    <row r="115">
      <c r="A115" s="129" t="s">
        <v>202</v>
      </c>
      <c r="B115" s="130" t="s">
        <v>87</v>
      </c>
      <c r="C115" s="130" t="s">
        <v>69</v>
      </c>
      <c r="D115" s="130">
        <v>30.5</v>
      </c>
      <c r="E115" s="130">
        <v>28.3</v>
      </c>
      <c r="F115" s="130">
        <v>31.9</v>
      </c>
      <c r="G115" s="130">
        <v>29.8</v>
      </c>
      <c r="H115" s="131"/>
      <c r="I115" s="130">
        <v>30.0</v>
      </c>
      <c r="J115" s="130">
        <v>31.0</v>
      </c>
      <c r="K115" s="130">
        <v>26.0</v>
      </c>
      <c r="L115" s="130">
        <v>26.0</v>
      </c>
      <c r="M115" s="9">
        <f t="shared" si="1"/>
        <v>-1.4</v>
      </c>
      <c r="N115" s="9">
        <f t="shared" si="2"/>
        <v>-26</v>
      </c>
      <c r="O115" s="9" t="str">
        <f t="shared" si="3"/>
        <v>DNP</v>
      </c>
      <c r="P115" s="81">
        <f t="shared" si="4"/>
        <v>30.23333333</v>
      </c>
      <c r="Q115" s="81"/>
      <c r="R115" s="81"/>
    </row>
    <row r="116">
      <c r="A116" s="129" t="s">
        <v>292</v>
      </c>
      <c r="B116" s="130" t="s">
        <v>88</v>
      </c>
      <c r="C116" s="130" t="s">
        <v>1877</v>
      </c>
      <c r="D116" s="130">
        <v>30.3</v>
      </c>
      <c r="E116" s="130">
        <v>36.4</v>
      </c>
      <c r="F116" s="130">
        <v>37.8</v>
      </c>
      <c r="G116" s="130">
        <v>33.1</v>
      </c>
      <c r="H116" s="130">
        <v>37.0</v>
      </c>
      <c r="I116" s="130">
        <v>11.0</v>
      </c>
      <c r="J116" s="130">
        <v>43.0</v>
      </c>
      <c r="K116" s="130">
        <v>46.0</v>
      </c>
      <c r="L116" s="130">
        <v>45.0</v>
      </c>
      <c r="M116" s="9">
        <f t="shared" si="1"/>
        <v>-7.5</v>
      </c>
      <c r="N116" s="9">
        <f t="shared" si="2"/>
        <v>-8</v>
      </c>
      <c r="O116" s="9" t="str">
        <f t="shared" si="3"/>
        <v/>
      </c>
      <c r="P116" s="81">
        <f t="shared" si="4"/>
        <v>34.83333333</v>
      </c>
      <c r="Q116" s="81"/>
      <c r="R116" s="81"/>
    </row>
    <row r="117">
      <c r="A117" s="129" t="s">
        <v>607</v>
      </c>
      <c r="B117" s="130" t="s">
        <v>76</v>
      </c>
      <c r="C117" s="130" t="s">
        <v>449</v>
      </c>
      <c r="D117" s="130">
        <v>30.3</v>
      </c>
      <c r="E117" s="130">
        <v>34.2</v>
      </c>
      <c r="F117" s="130">
        <v>34.1</v>
      </c>
      <c r="G117" s="130">
        <v>36.4</v>
      </c>
      <c r="H117" s="130">
        <v>38.0</v>
      </c>
      <c r="I117" s="130">
        <v>14.0</v>
      </c>
      <c r="J117" s="130">
        <v>39.0</v>
      </c>
      <c r="K117" s="130">
        <v>41.0</v>
      </c>
      <c r="L117" s="130">
        <v>39.0</v>
      </c>
      <c r="M117" s="9">
        <f t="shared" si="1"/>
        <v>-3.8</v>
      </c>
      <c r="N117" s="9">
        <f t="shared" si="2"/>
        <v>-1</v>
      </c>
      <c r="O117" s="9" t="str">
        <f t="shared" si="3"/>
        <v/>
      </c>
      <c r="P117" s="81">
        <f t="shared" si="4"/>
        <v>32.86666667</v>
      </c>
      <c r="Q117" s="81"/>
      <c r="R117" s="81"/>
    </row>
    <row r="118">
      <c r="A118" s="129" t="s">
        <v>163</v>
      </c>
      <c r="B118" s="130" t="s">
        <v>87</v>
      </c>
      <c r="C118" s="130" t="s">
        <v>1877</v>
      </c>
      <c r="D118" s="130">
        <v>30.3</v>
      </c>
      <c r="E118" s="130">
        <v>31.6</v>
      </c>
      <c r="F118" s="130">
        <v>35.0</v>
      </c>
      <c r="G118" s="130">
        <v>35.2</v>
      </c>
      <c r="H118" s="130">
        <v>24.0</v>
      </c>
      <c r="I118" s="130">
        <v>31.0</v>
      </c>
      <c r="J118" s="130">
        <v>36.0</v>
      </c>
      <c r="K118" s="130">
        <v>29.0</v>
      </c>
      <c r="L118" s="130">
        <v>38.0</v>
      </c>
      <c r="M118" s="9">
        <f t="shared" si="1"/>
        <v>-4.7</v>
      </c>
      <c r="N118" s="9">
        <f t="shared" si="2"/>
        <v>-14</v>
      </c>
      <c r="O118" s="9" t="str">
        <f t="shared" si="3"/>
        <v/>
      </c>
      <c r="P118" s="81">
        <f t="shared" si="4"/>
        <v>32.3</v>
      </c>
      <c r="Q118" s="81"/>
      <c r="R118" s="81"/>
    </row>
    <row r="119">
      <c r="A119" s="129" t="s">
        <v>287</v>
      </c>
      <c r="B119" s="130" t="s">
        <v>102</v>
      </c>
      <c r="C119" s="130" t="s">
        <v>449</v>
      </c>
      <c r="D119" s="130">
        <v>30.3</v>
      </c>
      <c r="E119" s="130">
        <v>30.3</v>
      </c>
      <c r="F119" s="130">
        <v>29.3</v>
      </c>
      <c r="G119" s="130">
        <v>18.3</v>
      </c>
      <c r="H119" s="130">
        <v>33.0</v>
      </c>
      <c r="I119" s="130">
        <v>25.0</v>
      </c>
      <c r="J119" s="130">
        <v>33.0</v>
      </c>
      <c r="K119" s="131"/>
      <c r="L119" s="131"/>
      <c r="M119" s="9">
        <f t="shared" si="1"/>
        <v>1</v>
      </c>
      <c r="N119" s="9">
        <f t="shared" si="2"/>
        <v>33</v>
      </c>
      <c r="O119" s="9" t="str">
        <f t="shared" si="3"/>
        <v/>
      </c>
      <c r="P119" s="81">
        <f t="shared" si="4"/>
        <v>29.96666667</v>
      </c>
      <c r="Q119" s="81"/>
      <c r="R119" s="81"/>
    </row>
    <row r="120">
      <c r="A120" s="129" t="s">
        <v>345</v>
      </c>
      <c r="B120" s="130" t="s">
        <v>103</v>
      </c>
      <c r="C120" s="130" t="s">
        <v>1877</v>
      </c>
      <c r="D120" s="130">
        <v>30.3</v>
      </c>
      <c r="E120" s="130">
        <v>26.0</v>
      </c>
      <c r="F120" s="130">
        <v>23.0</v>
      </c>
      <c r="G120" s="130">
        <v>23.5</v>
      </c>
      <c r="H120" s="130">
        <v>26.0</v>
      </c>
      <c r="I120" s="130">
        <v>36.0</v>
      </c>
      <c r="J120" s="130">
        <v>29.0</v>
      </c>
      <c r="K120" s="130">
        <v>18.0</v>
      </c>
      <c r="L120" s="130">
        <v>21.0</v>
      </c>
      <c r="M120" s="9">
        <f t="shared" si="1"/>
        <v>7.3</v>
      </c>
      <c r="N120" s="9">
        <f t="shared" si="2"/>
        <v>5</v>
      </c>
      <c r="O120" s="9" t="str">
        <f t="shared" si="3"/>
        <v/>
      </c>
      <c r="P120" s="81">
        <f t="shared" si="4"/>
        <v>26.43333333</v>
      </c>
      <c r="Q120" s="81"/>
      <c r="R120" s="81"/>
    </row>
    <row r="121">
      <c r="A121" s="129" t="s">
        <v>281</v>
      </c>
      <c r="B121" s="130" t="s">
        <v>102</v>
      </c>
      <c r="C121" s="130" t="s">
        <v>449</v>
      </c>
      <c r="D121" s="130">
        <v>30.0</v>
      </c>
      <c r="E121" s="130">
        <v>32.4</v>
      </c>
      <c r="F121" s="130">
        <v>30.2</v>
      </c>
      <c r="G121" s="130">
        <v>28.8</v>
      </c>
      <c r="H121" s="130">
        <v>31.0</v>
      </c>
      <c r="I121" s="130">
        <v>32.0</v>
      </c>
      <c r="J121" s="130">
        <v>27.0</v>
      </c>
      <c r="K121" s="130">
        <v>35.0</v>
      </c>
      <c r="L121" s="130">
        <v>37.0</v>
      </c>
      <c r="M121" s="9">
        <f t="shared" si="1"/>
        <v>-0.2</v>
      </c>
      <c r="N121" s="9">
        <f t="shared" si="2"/>
        <v>-6</v>
      </c>
      <c r="O121" s="9" t="str">
        <f t="shared" si="3"/>
        <v/>
      </c>
      <c r="P121" s="81">
        <f t="shared" si="4"/>
        <v>30.86666667</v>
      </c>
      <c r="Q121" s="81"/>
      <c r="R121" s="81"/>
    </row>
    <row r="122">
      <c r="A122" s="129" t="s">
        <v>388</v>
      </c>
      <c r="B122" s="130" t="s">
        <v>90</v>
      </c>
      <c r="C122" s="130" t="s">
        <v>1877</v>
      </c>
      <c r="D122" s="130">
        <v>30.0</v>
      </c>
      <c r="E122" s="130">
        <v>30.6</v>
      </c>
      <c r="F122" s="130">
        <v>31.3</v>
      </c>
      <c r="G122" s="130">
        <v>26.4</v>
      </c>
      <c r="H122" s="130">
        <v>36.0</v>
      </c>
      <c r="I122" s="130">
        <v>27.0</v>
      </c>
      <c r="J122" s="130">
        <v>27.0</v>
      </c>
      <c r="K122" s="130">
        <v>26.0</v>
      </c>
      <c r="L122" s="130">
        <v>37.0</v>
      </c>
      <c r="M122" s="9">
        <f t="shared" si="1"/>
        <v>-1.3</v>
      </c>
      <c r="N122" s="9">
        <f t="shared" si="2"/>
        <v>-1</v>
      </c>
      <c r="O122" s="9" t="str">
        <f t="shared" si="3"/>
        <v/>
      </c>
      <c r="P122" s="81">
        <f t="shared" si="4"/>
        <v>30.63333333</v>
      </c>
      <c r="Q122" s="81"/>
      <c r="R122" s="81"/>
    </row>
    <row r="123">
      <c r="A123" s="129" t="s">
        <v>307</v>
      </c>
      <c r="B123" s="130" t="s">
        <v>107</v>
      </c>
      <c r="C123" s="130" t="s">
        <v>449</v>
      </c>
      <c r="D123" s="130">
        <v>30.0</v>
      </c>
      <c r="E123" s="130">
        <v>29.4</v>
      </c>
      <c r="F123" s="130">
        <v>30.1</v>
      </c>
      <c r="G123" s="130">
        <v>29.6</v>
      </c>
      <c r="H123" s="130">
        <v>28.0</v>
      </c>
      <c r="I123" s="130">
        <v>33.0</v>
      </c>
      <c r="J123" s="130">
        <v>29.0</v>
      </c>
      <c r="K123" s="130">
        <v>28.0</v>
      </c>
      <c r="L123" s="130">
        <v>29.0</v>
      </c>
      <c r="M123" s="9">
        <f t="shared" si="1"/>
        <v>-0.1</v>
      </c>
      <c r="N123" s="9">
        <f t="shared" si="2"/>
        <v>-1</v>
      </c>
      <c r="O123" s="9" t="str">
        <f t="shared" si="3"/>
        <v/>
      </c>
      <c r="P123" s="81">
        <f t="shared" si="4"/>
        <v>29.83333333</v>
      </c>
      <c r="Q123" s="81"/>
      <c r="R123" s="81"/>
    </row>
    <row r="124">
      <c r="A124" s="129" t="s">
        <v>244</v>
      </c>
      <c r="B124" s="130" t="s">
        <v>87</v>
      </c>
      <c r="C124" s="130" t="s">
        <v>1877</v>
      </c>
      <c r="D124" s="130">
        <v>30.0</v>
      </c>
      <c r="E124" s="130">
        <v>27.0</v>
      </c>
      <c r="F124" s="130">
        <v>28.1</v>
      </c>
      <c r="G124" s="130">
        <v>28.4</v>
      </c>
      <c r="H124" s="131"/>
      <c r="I124" s="130">
        <v>24.0</v>
      </c>
      <c r="J124" s="130">
        <v>36.0</v>
      </c>
      <c r="K124" s="130">
        <v>23.0</v>
      </c>
      <c r="L124" s="130">
        <v>25.0</v>
      </c>
      <c r="M124" s="9">
        <f t="shared" si="1"/>
        <v>1.9</v>
      </c>
      <c r="N124" s="9">
        <f t="shared" si="2"/>
        <v>-25</v>
      </c>
      <c r="O124" s="9" t="str">
        <f t="shared" si="3"/>
        <v>DNP</v>
      </c>
      <c r="P124" s="81">
        <f t="shared" si="4"/>
        <v>28.36666667</v>
      </c>
      <c r="Q124" s="81"/>
      <c r="R124" s="81"/>
    </row>
    <row r="125">
      <c r="A125" s="129" t="s">
        <v>242</v>
      </c>
      <c r="B125" s="130" t="s">
        <v>103</v>
      </c>
      <c r="C125" s="130" t="s">
        <v>449</v>
      </c>
      <c r="D125" s="130">
        <v>30.0</v>
      </c>
      <c r="E125" s="130">
        <v>25.8</v>
      </c>
      <c r="F125" s="130">
        <v>23.2</v>
      </c>
      <c r="G125" s="130">
        <v>20.0</v>
      </c>
      <c r="H125" s="130">
        <v>35.0</v>
      </c>
      <c r="I125" s="130">
        <v>33.0</v>
      </c>
      <c r="J125" s="130">
        <v>22.0</v>
      </c>
      <c r="K125" s="130">
        <v>21.0</v>
      </c>
      <c r="L125" s="130">
        <v>18.0</v>
      </c>
      <c r="M125" s="9">
        <f t="shared" si="1"/>
        <v>6.8</v>
      </c>
      <c r="N125" s="9">
        <f t="shared" si="2"/>
        <v>17</v>
      </c>
      <c r="O125" s="9" t="str">
        <f t="shared" si="3"/>
        <v/>
      </c>
      <c r="P125" s="81">
        <f t="shared" si="4"/>
        <v>26.33333333</v>
      </c>
      <c r="Q125" s="81"/>
      <c r="R125" s="81"/>
    </row>
    <row r="126">
      <c r="A126" s="129" t="s">
        <v>216</v>
      </c>
      <c r="B126" s="130" t="s">
        <v>85</v>
      </c>
      <c r="C126" s="130" t="s">
        <v>449</v>
      </c>
      <c r="D126" s="130">
        <v>29.7</v>
      </c>
      <c r="E126" s="130">
        <v>31.2</v>
      </c>
      <c r="F126" s="130">
        <v>30.8</v>
      </c>
      <c r="G126" s="130">
        <v>28.8</v>
      </c>
      <c r="H126" s="130">
        <v>37.0</v>
      </c>
      <c r="I126" s="130">
        <v>28.0</v>
      </c>
      <c r="J126" s="130">
        <v>24.0</v>
      </c>
      <c r="K126" s="130">
        <v>34.0</v>
      </c>
      <c r="L126" s="130">
        <v>33.0</v>
      </c>
      <c r="M126" s="9">
        <f t="shared" si="1"/>
        <v>-1.1</v>
      </c>
      <c r="N126" s="9">
        <f t="shared" si="2"/>
        <v>4</v>
      </c>
      <c r="O126" s="9" t="str">
        <f t="shared" si="3"/>
        <v/>
      </c>
      <c r="P126" s="81">
        <f t="shared" si="4"/>
        <v>30.56666667</v>
      </c>
      <c r="Q126" s="81"/>
      <c r="R126" s="81"/>
    </row>
    <row r="127">
      <c r="A127" s="129" t="s">
        <v>611</v>
      </c>
      <c r="B127" s="130" t="s">
        <v>112</v>
      </c>
      <c r="C127" s="130" t="s">
        <v>449</v>
      </c>
      <c r="D127" s="130">
        <v>29.7</v>
      </c>
      <c r="E127" s="130">
        <v>31.0</v>
      </c>
      <c r="F127" s="130">
        <v>32.2</v>
      </c>
      <c r="G127" s="130">
        <v>26.9</v>
      </c>
      <c r="H127" s="130">
        <v>34.0</v>
      </c>
      <c r="I127" s="130">
        <v>19.0</v>
      </c>
      <c r="J127" s="130">
        <v>36.0</v>
      </c>
      <c r="K127" s="130">
        <v>37.0</v>
      </c>
      <c r="L127" s="130">
        <v>29.0</v>
      </c>
      <c r="M127" s="9">
        <f t="shared" si="1"/>
        <v>-2.5</v>
      </c>
      <c r="N127" s="9">
        <f t="shared" si="2"/>
        <v>5</v>
      </c>
      <c r="O127" s="9" t="str">
        <f t="shared" si="3"/>
        <v/>
      </c>
      <c r="P127" s="81">
        <f t="shared" si="4"/>
        <v>30.96666667</v>
      </c>
      <c r="Q127" s="81"/>
      <c r="R127" s="81"/>
    </row>
    <row r="128">
      <c r="A128" s="129" t="s">
        <v>540</v>
      </c>
      <c r="B128" s="130" t="s">
        <v>115</v>
      </c>
      <c r="C128" s="130" t="s">
        <v>69</v>
      </c>
      <c r="D128" s="130">
        <v>29.7</v>
      </c>
      <c r="E128" s="130">
        <v>29.6</v>
      </c>
      <c r="F128" s="130">
        <v>28.0</v>
      </c>
      <c r="G128" s="130">
        <v>27.3</v>
      </c>
      <c r="H128" s="130">
        <v>31.0</v>
      </c>
      <c r="I128" s="130">
        <v>26.0</v>
      </c>
      <c r="J128" s="130">
        <v>32.0</v>
      </c>
      <c r="K128" s="130">
        <v>36.0</v>
      </c>
      <c r="L128" s="130">
        <v>23.0</v>
      </c>
      <c r="M128" s="9">
        <f t="shared" si="1"/>
        <v>1.7</v>
      </c>
      <c r="N128" s="9">
        <f t="shared" si="2"/>
        <v>8</v>
      </c>
      <c r="O128" s="9" t="str">
        <f t="shared" si="3"/>
        <v/>
      </c>
      <c r="P128" s="81">
        <f t="shared" si="4"/>
        <v>29.1</v>
      </c>
      <c r="Q128" s="81"/>
      <c r="R128" s="81"/>
    </row>
    <row r="129">
      <c r="A129" s="129" t="s">
        <v>486</v>
      </c>
      <c r="B129" s="130" t="s">
        <v>113</v>
      </c>
      <c r="C129" s="130" t="s">
        <v>449</v>
      </c>
      <c r="D129" s="130">
        <v>29.7</v>
      </c>
      <c r="E129" s="130">
        <v>28.6</v>
      </c>
      <c r="F129" s="130">
        <v>28.2</v>
      </c>
      <c r="G129" s="130">
        <v>26.2</v>
      </c>
      <c r="H129" s="130">
        <v>28.0</v>
      </c>
      <c r="I129" s="130">
        <v>26.0</v>
      </c>
      <c r="J129" s="130">
        <v>35.0</v>
      </c>
      <c r="K129" s="130">
        <v>28.0</v>
      </c>
      <c r="L129" s="130">
        <v>26.0</v>
      </c>
      <c r="M129" s="9">
        <f t="shared" si="1"/>
        <v>1.5</v>
      </c>
      <c r="N129" s="9">
        <f t="shared" si="2"/>
        <v>2</v>
      </c>
      <c r="O129" s="9" t="str">
        <f t="shared" si="3"/>
        <v/>
      </c>
      <c r="P129" s="81">
        <f t="shared" si="4"/>
        <v>28.83333333</v>
      </c>
      <c r="Q129" s="81"/>
      <c r="R129" s="81"/>
    </row>
    <row r="130">
      <c r="A130" s="129" t="s">
        <v>189</v>
      </c>
      <c r="B130" s="130" t="s">
        <v>93</v>
      </c>
      <c r="C130" s="130" t="s">
        <v>69</v>
      </c>
      <c r="D130" s="130">
        <v>29.7</v>
      </c>
      <c r="E130" s="130">
        <v>28.4</v>
      </c>
      <c r="F130" s="130">
        <v>27.8</v>
      </c>
      <c r="G130" s="130">
        <v>25.7</v>
      </c>
      <c r="H130" s="130">
        <v>30.0</v>
      </c>
      <c r="I130" s="130">
        <v>29.0</v>
      </c>
      <c r="J130" s="130">
        <v>30.0</v>
      </c>
      <c r="K130" s="130">
        <v>26.0</v>
      </c>
      <c r="L130" s="130">
        <v>27.0</v>
      </c>
      <c r="M130" s="9">
        <f t="shared" si="1"/>
        <v>1.9</v>
      </c>
      <c r="N130" s="9">
        <f t="shared" si="2"/>
        <v>3</v>
      </c>
      <c r="O130" s="9" t="str">
        <f t="shared" si="3"/>
        <v/>
      </c>
      <c r="P130" s="81">
        <f t="shared" si="4"/>
        <v>28.63333333</v>
      </c>
      <c r="Q130" s="81"/>
      <c r="R130" s="81"/>
    </row>
    <row r="131">
      <c r="A131" s="129" t="s">
        <v>468</v>
      </c>
      <c r="B131" s="130" t="s">
        <v>107</v>
      </c>
      <c r="C131" s="130" t="s">
        <v>449</v>
      </c>
      <c r="D131" s="130">
        <v>29.7</v>
      </c>
      <c r="E131" s="130">
        <v>26.2</v>
      </c>
      <c r="F131" s="130">
        <v>24.9</v>
      </c>
      <c r="G131" s="130">
        <v>26.4</v>
      </c>
      <c r="H131" s="130">
        <v>36.0</v>
      </c>
      <c r="I131" s="130">
        <v>31.0</v>
      </c>
      <c r="J131" s="130">
        <v>22.0</v>
      </c>
      <c r="K131" s="130">
        <v>20.0</v>
      </c>
      <c r="L131" s="130">
        <v>22.0</v>
      </c>
      <c r="M131" s="9">
        <f t="shared" si="1"/>
        <v>4.8</v>
      </c>
      <c r="N131" s="9">
        <f t="shared" si="2"/>
        <v>14</v>
      </c>
      <c r="O131" s="9" t="str">
        <f t="shared" si="3"/>
        <v/>
      </c>
      <c r="P131" s="81">
        <f t="shared" si="4"/>
        <v>26.93333333</v>
      </c>
      <c r="Q131" s="81"/>
      <c r="R131" s="81"/>
    </row>
    <row r="132">
      <c r="A132" s="129" t="s">
        <v>268</v>
      </c>
      <c r="B132" s="130" t="s">
        <v>91</v>
      </c>
      <c r="C132" s="130" t="s">
        <v>449</v>
      </c>
      <c r="D132" s="130">
        <v>29.3</v>
      </c>
      <c r="E132" s="130">
        <v>27.8</v>
      </c>
      <c r="F132" s="130">
        <v>27.3</v>
      </c>
      <c r="G132" s="130">
        <v>27.6</v>
      </c>
      <c r="H132" s="130">
        <v>31.0</v>
      </c>
      <c r="I132" s="130">
        <v>28.0</v>
      </c>
      <c r="J132" s="130">
        <v>29.0</v>
      </c>
      <c r="K132" s="130">
        <v>24.0</v>
      </c>
      <c r="L132" s="130">
        <v>27.0</v>
      </c>
      <c r="M132" s="9">
        <f t="shared" si="1"/>
        <v>2</v>
      </c>
      <c r="N132" s="9">
        <f t="shared" si="2"/>
        <v>4</v>
      </c>
      <c r="O132" s="9" t="str">
        <f t="shared" si="3"/>
        <v/>
      </c>
      <c r="P132" s="81">
        <f t="shared" si="4"/>
        <v>28.13333333</v>
      </c>
      <c r="Q132" s="81"/>
      <c r="R132" s="81"/>
    </row>
    <row r="133">
      <c r="A133" s="129" t="s">
        <v>386</v>
      </c>
      <c r="B133" s="130" t="s">
        <v>96</v>
      </c>
      <c r="C133" s="130" t="s">
        <v>69</v>
      </c>
      <c r="D133" s="130">
        <v>29.0</v>
      </c>
      <c r="E133" s="130">
        <v>29.2</v>
      </c>
      <c r="F133" s="130">
        <v>28.8</v>
      </c>
      <c r="G133" s="130">
        <v>30.7</v>
      </c>
      <c r="H133" s="130">
        <v>29.0</v>
      </c>
      <c r="I133" s="130">
        <v>20.0</v>
      </c>
      <c r="J133" s="130">
        <v>38.0</v>
      </c>
      <c r="K133" s="130">
        <v>26.0</v>
      </c>
      <c r="L133" s="130">
        <v>33.0</v>
      </c>
      <c r="M133" s="9">
        <f t="shared" si="1"/>
        <v>0.2</v>
      </c>
      <c r="N133" s="9">
        <f t="shared" si="2"/>
        <v>-4</v>
      </c>
      <c r="O133" s="9" t="str">
        <f t="shared" si="3"/>
        <v/>
      </c>
      <c r="P133" s="81">
        <f t="shared" si="4"/>
        <v>29</v>
      </c>
      <c r="Q133" s="81"/>
      <c r="R133" s="81"/>
    </row>
    <row r="134">
      <c r="A134" s="129" t="s">
        <v>293</v>
      </c>
      <c r="B134" s="130" t="s">
        <v>88</v>
      </c>
      <c r="C134" s="130" t="s">
        <v>69</v>
      </c>
      <c r="D134" s="130">
        <v>29.0</v>
      </c>
      <c r="E134" s="130">
        <v>26.8</v>
      </c>
      <c r="F134" s="130">
        <v>25.7</v>
      </c>
      <c r="G134" s="130">
        <v>25.0</v>
      </c>
      <c r="H134" s="130">
        <v>29.0</v>
      </c>
      <c r="I134" s="130">
        <v>29.0</v>
      </c>
      <c r="J134" s="130">
        <v>29.0</v>
      </c>
      <c r="K134" s="130">
        <v>18.0</v>
      </c>
      <c r="L134" s="130">
        <v>29.0</v>
      </c>
      <c r="M134" s="9">
        <f t="shared" si="1"/>
        <v>3.3</v>
      </c>
      <c r="N134" s="9">
        <f t="shared" si="2"/>
        <v>0</v>
      </c>
      <c r="O134" s="9" t="str">
        <f t="shared" si="3"/>
        <v/>
      </c>
      <c r="P134" s="81">
        <f t="shared" si="4"/>
        <v>27.16666667</v>
      </c>
      <c r="Q134" s="81"/>
      <c r="R134" s="81"/>
    </row>
    <row r="135">
      <c r="A135" s="129" t="s">
        <v>489</v>
      </c>
      <c r="B135" s="130" t="s">
        <v>81</v>
      </c>
      <c r="C135" s="130" t="s">
        <v>449</v>
      </c>
      <c r="D135" s="130">
        <v>29.0</v>
      </c>
      <c r="E135" s="130">
        <v>26.4</v>
      </c>
      <c r="F135" s="130">
        <v>28.2</v>
      </c>
      <c r="G135" s="130">
        <v>21.8</v>
      </c>
      <c r="H135" s="130">
        <v>26.0</v>
      </c>
      <c r="I135" s="130">
        <v>33.0</v>
      </c>
      <c r="J135" s="130">
        <v>28.0</v>
      </c>
      <c r="K135" s="130">
        <v>28.0</v>
      </c>
      <c r="L135" s="130">
        <v>17.0</v>
      </c>
      <c r="M135" s="9">
        <f t="shared" si="1"/>
        <v>0.8</v>
      </c>
      <c r="N135" s="9">
        <f t="shared" si="2"/>
        <v>9</v>
      </c>
      <c r="O135" s="9" t="str">
        <f t="shared" si="3"/>
        <v/>
      </c>
      <c r="P135" s="81">
        <f t="shared" si="4"/>
        <v>27.86666667</v>
      </c>
      <c r="Q135" s="81"/>
      <c r="R135" s="81"/>
    </row>
    <row r="136">
      <c r="A136" s="129" t="s">
        <v>555</v>
      </c>
      <c r="B136" s="130" t="s">
        <v>110</v>
      </c>
      <c r="C136" s="130" t="s">
        <v>1877</v>
      </c>
      <c r="D136" s="130">
        <v>28.7</v>
      </c>
      <c r="E136" s="130">
        <v>31.4</v>
      </c>
      <c r="F136" s="130">
        <v>31.8</v>
      </c>
      <c r="G136" s="130">
        <v>20.3</v>
      </c>
      <c r="H136" s="130">
        <v>26.0</v>
      </c>
      <c r="I136" s="130">
        <v>28.0</v>
      </c>
      <c r="J136" s="130">
        <v>32.0</v>
      </c>
      <c r="K136" s="130">
        <v>29.0</v>
      </c>
      <c r="L136" s="130">
        <v>42.0</v>
      </c>
      <c r="M136" s="9">
        <f t="shared" si="1"/>
        <v>-3.1</v>
      </c>
      <c r="N136" s="9">
        <f t="shared" si="2"/>
        <v>-16</v>
      </c>
      <c r="O136" s="9" t="str">
        <f t="shared" si="3"/>
        <v/>
      </c>
      <c r="P136" s="81">
        <f t="shared" si="4"/>
        <v>30.63333333</v>
      </c>
      <c r="Q136" s="81"/>
      <c r="R136" s="81"/>
    </row>
    <row r="137" hidden="1">
      <c r="A137" s="129" t="s">
        <v>147</v>
      </c>
      <c r="B137" s="130" t="s">
        <v>76</v>
      </c>
      <c r="C137" s="130" t="s">
        <v>1877</v>
      </c>
      <c r="D137" s="130">
        <v>28.0</v>
      </c>
      <c r="E137" s="130">
        <v>15.5</v>
      </c>
      <c r="F137" s="130">
        <v>15.5</v>
      </c>
      <c r="G137" s="130">
        <v>11.3</v>
      </c>
      <c r="H137" s="130">
        <v>28.0</v>
      </c>
      <c r="I137" s="131"/>
      <c r="J137" s="131"/>
      <c r="K137" s="130">
        <v>3.0</v>
      </c>
      <c r="L137" s="131"/>
      <c r="M137" s="9">
        <f t="shared" si="1"/>
        <v>12.5</v>
      </c>
      <c r="N137" s="9">
        <f t="shared" si="2"/>
        <v>28</v>
      </c>
      <c r="O137" s="9" t="str">
        <f t="shared" si="3"/>
        <v/>
      </c>
      <c r="P137" s="81">
        <f t="shared" si="4"/>
        <v>19.66666667</v>
      </c>
      <c r="Q137" s="81"/>
      <c r="R137" s="81"/>
    </row>
    <row r="138">
      <c r="A138" s="129" t="s">
        <v>218</v>
      </c>
      <c r="B138" s="130" t="s">
        <v>90</v>
      </c>
      <c r="C138" s="130" t="s">
        <v>69</v>
      </c>
      <c r="D138" s="130">
        <v>28.7</v>
      </c>
      <c r="E138" s="130">
        <v>29.8</v>
      </c>
      <c r="F138" s="130">
        <v>35.4</v>
      </c>
      <c r="G138" s="130">
        <v>35.5</v>
      </c>
      <c r="H138" s="130">
        <v>12.0</v>
      </c>
      <c r="I138" s="130">
        <v>36.0</v>
      </c>
      <c r="J138" s="130">
        <v>38.0</v>
      </c>
      <c r="K138" s="130">
        <v>28.0</v>
      </c>
      <c r="L138" s="130">
        <v>35.0</v>
      </c>
      <c r="M138" s="9">
        <f t="shared" si="1"/>
        <v>-6.7</v>
      </c>
      <c r="N138" s="9">
        <f t="shared" si="2"/>
        <v>-23</v>
      </c>
      <c r="O138" s="9" t="str">
        <f t="shared" si="3"/>
        <v/>
      </c>
      <c r="P138" s="81">
        <f t="shared" si="4"/>
        <v>31.3</v>
      </c>
      <c r="Q138" s="81"/>
      <c r="R138" s="81"/>
    </row>
    <row r="139" hidden="1">
      <c r="A139" s="129" t="s">
        <v>364</v>
      </c>
      <c r="B139" s="130" t="s">
        <v>84</v>
      </c>
      <c r="C139" s="130" t="s">
        <v>69</v>
      </c>
      <c r="D139" s="130">
        <v>27.7</v>
      </c>
      <c r="E139" s="130">
        <v>27.8</v>
      </c>
      <c r="F139" s="130">
        <v>27.9</v>
      </c>
      <c r="G139" s="130">
        <v>27.4</v>
      </c>
      <c r="H139" s="130">
        <v>27.0</v>
      </c>
      <c r="I139" s="130">
        <v>26.0</v>
      </c>
      <c r="J139" s="130">
        <v>30.0</v>
      </c>
      <c r="K139" s="130">
        <v>28.0</v>
      </c>
      <c r="L139" s="131"/>
      <c r="M139" s="9">
        <f t="shared" si="1"/>
        <v>-0.2</v>
      </c>
      <c r="N139" s="9">
        <f t="shared" si="2"/>
        <v>27</v>
      </c>
      <c r="O139" s="9" t="str">
        <f t="shared" si="3"/>
        <v/>
      </c>
      <c r="P139" s="81">
        <f t="shared" si="4"/>
        <v>27.8</v>
      </c>
      <c r="Q139" s="81"/>
      <c r="R139" s="81"/>
    </row>
    <row r="140">
      <c r="A140" s="129" t="s">
        <v>635</v>
      </c>
      <c r="B140" s="130" t="s">
        <v>113</v>
      </c>
      <c r="C140" s="130" t="s">
        <v>69</v>
      </c>
      <c r="D140" s="130">
        <v>28.7</v>
      </c>
      <c r="E140" s="130">
        <v>29.6</v>
      </c>
      <c r="F140" s="130">
        <v>28.1</v>
      </c>
      <c r="G140" s="130">
        <v>26.6</v>
      </c>
      <c r="H140" s="130">
        <v>27.0</v>
      </c>
      <c r="I140" s="130">
        <v>24.0</v>
      </c>
      <c r="J140" s="130">
        <v>35.0</v>
      </c>
      <c r="K140" s="130">
        <v>29.0</v>
      </c>
      <c r="L140" s="130">
        <v>33.0</v>
      </c>
      <c r="M140" s="9">
        <f t="shared" si="1"/>
        <v>0.6</v>
      </c>
      <c r="N140" s="9">
        <f t="shared" si="2"/>
        <v>-6</v>
      </c>
      <c r="O140" s="9" t="str">
        <f t="shared" si="3"/>
        <v/>
      </c>
      <c r="P140" s="81">
        <f t="shared" si="4"/>
        <v>28.8</v>
      </c>
      <c r="Q140" s="81"/>
      <c r="R140" s="81"/>
    </row>
    <row r="141">
      <c r="A141" s="129" t="s">
        <v>310</v>
      </c>
      <c r="B141" s="130" t="s">
        <v>97</v>
      </c>
      <c r="C141" s="130" t="s">
        <v>69</v>
      </c>
      <c r="D141" s="130">
        <v>28.7</v>
      </c>
      <c r="E141" s="130">
        <v>28.2</v>
      </c>
      <c r="F141" s="130">
        <v>27.2</v>
      </c>
      <c r="G141" s="130">
        <v>29.8</v>
      </c>
      <c r="H141" s="130">
        <v>31.0</v>
      </c>
      <c r="I141" s="130">
        <v>28.0</v>
      </c>
      <c r="J141" s="130">
        <v>27.0</v>
      </c>
      <c r="K141" s="130">
        <v>29.0</v>
      </c>
      <c r="L141" s="130">
        <v>26.0</v>
      </c>
      <c r="M141" s="9">
        <f t="shared" si="1"/>
        <v>1.5</v>
      </c>
      <c r="N141" s="9">
        <f t="shared" si="2"/>
        <v>5</v>
      </c>
      <c r="O141" s="9" t="str">
        <f t="shared" si="3"/>
        <v/>
      </c>
      <c r="P141" s="81">
        <f t="shared" si="4"/>
        <v>28.03333333</v>
      </c>
      <c r="Q141" s="81"/>
      <c r="R141" s="81"/>
    </row>
    <row r="142">
      <c r="A142" s="129" t="s">
        <v>162</v>
      </c>
      <c r="B142" s="130" t="s">
        <v>99</v>
      </c>
      <c r="C142" s="130" t="s">
        <v>449</v>
      </c>
      <c r="D142" s="130">
        <v>28.7</v>
      </c>
      <c r="E142" s="130">
        <v>28.0</v>
      </c>
      <c r="F142" s="130">
        <v>24.4</v>
      </c>
      <c r="G142" s="130">
        <v>19.9</v>
      </c>
      <c r="H142" s="130">
        <v>25.0</v>
      </c>
      <c r="I142" s="130">
        <v>34.0</v>
      </c>
      <c r="J142" s="130">
        <v>27.0</v>
      </c>
      <c r="K142" s="130">
        <v>28.0</v>
      </c>
      <c r="L142" s="130">
        <v>26.0</v>
      </c>
      <c r="M142" s="9">
        <f t="shared" si="1"/>
        <v>4.3</v>
      </c>
      <c r="N142" s="9">
        <f t="shared" si="2"/>
        <v>-1</v>
      </c>
      <c r="O142" s="9" t="str">
        <f t="shared" si="3"/>
        <v/>
      </c>
      <c r="P142" s="81">
        <f t="shared" si="4"/>
        <v>27.03333333</v>
      </c>
      <c r="Q142" s="81"/>
      <c r="R142" s="81"/>
    </row>
    <row r="143">
      <c r="A143" s="129" t="s">
        <v>466</v>
      </c>
      <c r="B143" s="130" t="s">
        <v>106</v>
      </c>
      <c r="C143" s="130" t="s">
        <v>449</v>
      </c>
      <c r="D143" s="130">
        <v>28.7</v>
      </c>
      <c r="E143" s="130">
        <v>24.4</v>
      </c>
      <c r="F143" s="130">
        <v>24.4</v>
      </c>
      <c r="G143" s="130">
        <v>22.2</v>
      </c>
      <c r="H143" s="130">
        <v>28.0</v>
      </c>
      <c r="I143" s="130">
        <v>37.0</v>
      </c>
      <c r="J143" s="130">
        <v>21.0</v>
      </c>
      <c r="K143" s="130">
        <v>25.0</v>
      </c>
      <c r="L143" s="130">
        <v>11.0</v>
      </c>
      <c r="M143" s="9">
        <f t="shared" si="1"/>
        <v>4.3</v>
      </c>
      <c r="N143" s="9">
        <f t="shared" si="2"/>
        <v>17</v>
      </c>
      <c r="O143" s="9" t="str">
        <f t="shared" si="3"/>
        <v/>
      </c>
      <c r="P143" s="81">
        <f t="shared" si="4"/>
        <v>25.83333333</v>
      </c>
      <c r="Q143" s="81"/>
      <c r="R143" s="81"/>
    </row>
    <row r="144">
      <c r="A144" s="129" t="s">
        <v>140</v>
      </c>
      <c r="B144" s="130" t="s">
        <v>96</v>
      </c>
      <c r="C144" s="130" t="s">
        <v>449</v>
      </c>
      <c r="D144" s="130">
        <v>28.3</v>
      </c>
      <c r="E144" s="130">
        <v>30.0</v>
      </c>
      <c r="F144" s="130">
        <v>30.7</v>
      </c>
      <c r="G144" s="130">
        <v>29.8</v>
      </c>
      <c r="H144" s="130">
        <v>23.0</v>
      </c>
      <c r="I144" s="130">
        <v>24.0</v>
      </c>
      <c r="J144" s="130">
        <v>38.0</v>
      </c>
      <c r="K144" s="130">
        <v>30.0</v>
      </c>
      <c r="L144" s="130">
        <v>35.0</v>
      </c>
      <c r="M144" s="9">
        <f t="shared" si="1"/>
        <v>-2.4</v>
      </c>
      <c r="N144" s="9">
        <f t="shared" si="2"/>
        <v>-12</v>
      </c>
      <c r="O144" s="9" t="str">
        <f t="shared" si="3"/>
        <v/>
      </c>
      <c r="P144" s="81">
        <f t="shared" si="4"/>
        <v>29.66666667</v>
      </c>
      <c r="Q144" s="81"/>
      <c r="R144" s="81"/>
    </row>
    <row r="145">
      <c r="A145" s="129" t="s">
        <v>482</v>
      </c>
      <c r="B145" s="130" t="s">
        <v>96</v>
      </c>
      <c r="C145" s="130" t="s">
        <v>1877</v>
      </c>
      <c r="D145" s="130">
        <v>28.3</v>
      </c>
      <c r="E145" s="130">
        <v>26.2</v>
      </c>
      <c r="F145" s="130">
        <v>26.8</v>
      </c>
      <c r="G145" s="130">
        <v>24.4</v>
      </c>
      <c r="H145" s="130">
        <v>29.0</v>
      </c>
      <c r="I145" s="130">
        <v>28.0</v>
      </c>
      <c r="J145" s="130">
        <v>28.0</v>
      </c>
      <c r="K145" s="130">
        <v>25.0</v>
      </c>
      <c r="L145" s="130">
        <v>21.0</v>
      </c>
      <c r="M145" s="9">
        <f t="shared" si="1"/>
        <v>1.5</v>
      </c>
      <c r="N145" s="9">
        <f t="shared" si="2"/>
        <v>8</v>
      </c>
      <c r="O145" s="9" t="str">
        <f t="shared" si="3"/>
        <v/>
      </c>
      <c r="P145" s="81">
        <f t="shared" si="4"/>
        <v>27.1</v>
      </c>
      <c r="Q145" s="81"/>
      <c r="R145" s="81"/>
    </row>
    <row r="146">
      <c r="A146" s="129" t="s">
        <v>294</v>
      </c>
      <c r="B146" s="130" t="s">
        <v>81</v>
      </c>
      <c r="C146" s="130" t="s">
        <v>1877</v>
      </c>
      <c r="D146" s="130">
        <v>28.3</v>
      </c>
      <c r="E146" s="130">
        <v>24.6</v>
      </c>
      <c r="F146" s="130">
        <v>25.4</v>
      </c>
      <c r="G146" s="130">
        <v>21.7</v>
      </c>
      <c r="H146" s="130">
        <v>27.0</v>
      </c>
      <c r="I146" s="130">
        <v>36.0</v>
      </c>
      <c r="J146" s="130">
        <v>22.0</v>
      </c>
      <c r="K146" s="130">
        <v>24.0</v>
      </c>
      <c r="L146" s="130">
        <v>14.0</v>
      </c>
      <c r="M146" s="9">
        <f t="shared" si="1"/>
        <v>2.9</v>
      </c>
      <c r="N146" s="9">
        <f t="shared" si="2"/>
        <v>13</v>
      </c>
      <c r="O146" s="9" t="str">
        <f t="shared" si="3"/>
        <v/>
      </c>
      <c r="P146" s="81">
        <f t="shared" si="4"/>
        <v>26.1</v>
      </c>
      <c r="Q146" s="81"/>
      <c r="R146" s="81"/>
    </row>
    <row r="147">
      <c r="A147" s="129" t="s">
        <v>142</v>
      </c>
      <c r="B147" s="130" t="s">
        <v>81</v>
      </c>
      <c r="C147" s="130" t="s">
        <v>449</v>
      </c>
      <c r="D147" s="130">
        <v>28.0</v>
      </c>
      <c r="E147" s="130">
        <v>29.8</v>
      </c>
      <c r="F147" s="130">
        <v>31.0</v>
      </c>
      <c r="G147" s="130">
        <v>32.9</v>
      </c>
      <c r="H147" s="130">
        <v>21.0</v>
      </c>
      <c r="I147" s="130">
        <v>31.0</v>
      </c>
      <c r="J147" s="130">
        <v>32.0</v>
      </c>
      <c r="K147" s="130">
        <v>30.0</v>
      </c>
      <c r="L147" s="130">
        <v>35.0</v>
      </c>
      <c r="M147" s="9">
        <f t="shared" si="1"/>
        <v>-3</v>
      </c>
      <c r="N147" s="9">
        <f t="shared" si="2"/>
        <v>-14</v>
      </c>
      <c r="O147" s="9" t="str">
        <f t="shared" si="3"/>
        <v/>
      </c>
      <c r="P147" s="81">
        <f t="shared" si="4"/>
        <v>29.6</v>
      </c>
      <c r="Q147" s="81"/>
      <c r="R147" s="81"/>
    </row>
    <row r="148">
      <c r="A148" s="129" t="s">
        <v>298</v>
      </c>
      <c r="B148" s="130" t="s">
        <v>107</v>
      </c>
      <c r="C148" s="130" t="s">
        <v>1877</v>
      </c>
      <c r="D148" s="130">
        <v>28.0</v>
      </c>
      <c r="E148" s="130">
        <v>29.4</v>
      </c>
      <c r="F148" s="130">
        <v>27.2</v>
      </c>
      <c r="G148" s="130">
        <v>26.9</v>
      </c>
      <c r="H148" s="130">
        <v>21.0</v>
      </c>
      <c r="I148" s="130">
        <v>34.0</v>
      </c>
      <c r="J148" s="130">
        <v>29.0</v>
      </c>
      <c r="K148" s="130">
        <v>31.0</v>
      </c>
      <c r="L148" s="130">
        <v>32.0</v>
      </c>
      <c r="M148" s="9">
        <f t="shared" si="1"/>
        <v>0.8</v>
      </c>
      <c r="N148" s="9">
        <f t="shared" si="2"/>
        <v>-11</v>
      </c>
      <c r="O148" s="9" t="str">
        <f t="shared" si="3"/>
        <v/>
      </c>
      <c r="P148" s="81">
        <f t="shared" si="4"/>
        <v>28.2</v>
      </c>
      <c r="Q148" s="81"/>
      <c r="R148" s="81"/>
    </row>
    <row r="149">
      <c r="A149" s="129" t="s">
        <v>597</v>
      </c>
      <c r="B149" s="130" t="s">
        <v>70</v>
      </c>
      <c r="C149" s="130" t="s">
        <v>1877</v>
      </c>
      <c r="D149" s="130">
        <v>28.0</v>
      </c>
      <c r="E149" s="130">
        <v>29.4</v>
      </c>
      <c r="F149" s="130">
        <v>30.9</v>
      </c>
      <c r="G149" s="130">
        <v>20.6</v>
      </c>
      <c r="H149" s="130">
        <v>24.0</v>
      </c>
      <c r="I149" s="130">
        <v>26.0</v>
      </c>
      <c r="J149" s="130">
        <v>34.0</v>
      </c>
      <c r="K149" s="130">
        <v>32.0</v>
      </c>
      <c r="L149" s="130">
        <v>31.0</v>
      </c>
      <c r="M149" s="9">
        <f t="shared" si="1"/>
        <v>-2.9</v>
      </c>
      <c r="N149" s="9">
        <f t="shared" si="2"/>
        <v>-7</v>
      </c>
      <c r="O149" s="9" t="str">
        <f t="shared" si="3"/>
        <v/>
      </c>
      <c r="P149" s="81">
        <f t="shared" si="4"/>
        <v>29.43333333</v>
      </c>
      <c r="Q149" s="81"/>
      <c r="R149" s="81"/>
    </row>
    <row r="150">
      <c r="A150" s="129" t="s">
        <v>240</v>
      </c>
      <c r="B150" s="130" t="s">
        <v>74</v>
      </c>
      <c r="C150" s="130" t="s">
        <v>69</v>
      </c>
      <c r="D150" s="130">
        <v>28.0</v>
      </c>
      <c r="E150" s="130">
        <v>28.3</v>
      </c>
      <c r="F150" s="130">
        <v>28.3</v>
      </c>
      <c r="G150" s="130">
        <v>33.6</v>
      </c>
      <c r="H150" s="131"/>
      <c r="I150" s="130">
        <v>23.0</v>
      </c>
      <c r="J150" s="130">
        <v>33.0</v>
      </c>
      <c r="K150" s="130">
        <v>29.0</v>
      </c>
      <c r="L150" s="131"/>
      <c r="M150" s="9">
        <f t="shared" si="1"/>
        <v>-0.3</v>
      </c>
      <c r="N150" s="9">
        <f t="shared" si="2"/>
        <v>0</v>
      </c>
      <c r="O150" s="9" t="str">
        <f t="shared" si="3"/>
        <v>DNP</v>
      </c>
      <c r="P150" s="81">
        <f t="shared" si="4"/>
        <v>28.2</v>
      </c>
      <c r="Q150" s="81"/>
      <c r="R150" s="81"/>
    </row>
    <row r="151">
      <c r="A151" s="129" t="s">
        <v>301</v>
      </c>
      <c r="B151" s="130" t="s">
        <v>71</v>
      </c>
      <c r="C151" s="130" t="s">
        <v>449</v>
      </c>
      <c r="D151" s="130">
        <v>28.0</v>
      </c>
      <c r="E151" s="130">
        <v>28.0</v>
      </c>
      <c r="F151" s="130">
        <v>28.0</v>
      </c>
      <c r="G151" s="130">
        <v>33.3</v>
      </c>
      <c r="H151" s="130">
        <v>31.0</v>
      </c>
      <c r="I151" s="130">
        <v>25.0</v>
      </c>
      <c r="J151" s="131"/>
      <c r="K151" s="131"/>
      <c r="L151" s="131"/>
      <c r="M151" s="133">
        <f t="shared" si="1"/>
        <v>0</v>
      </c>
      <c r="N151" s="134">
        <f t="shared" si="2"/>
        <v>31</v>
      </c>
      <c r="O151" s="135" t="str">
        <f t="shared" si="3"/>
        <v/>
      </c>
      <c r="P151" s="136">
        <f t="shared" si="4"/>
        <v>28</v>
      </c>
      <c r="Q151" s="136"/>
      <c r="R151" s="136"/>
    </row>
    <row r="152">
      <c r="A152" s="129" t="s">
        <v>1841</v>
      </c>
      <c r="B152" s="130" t="s">
        <v>91</v>
      </c>
      <c r="C152" s="130" t="s">
        <v>69</v>
      </c>
      <c r="D152" s="130">
        <v>27.7</v>
      </c>
      <c r="E152" s="130">
        <v>27.7</v>
      </c>
      <c r="F152" s="130">
        <v>23.8</v>
      </c>
      <c r="G152" s="130">
        <v>22.7</v>
      </c>
      <c r="H152" s="130">
        <v>33.0</v>
      </c>
      <c r="I152" s="130">
        <v>31.0</v>
      </c>
      <c r="J152" s="130">
        <v>19.0</v>
      </c>
      <c r="K152" s="131"/>
      <c r="L152" s="131"/>
      <c r="M152" s="9">
        <f t="shared" si="1"/>
        <v>3.9</v>
      </c>
      <c r="N152" s="9">
        <f t="shared" si="2"/>
        <v>33</v>
      </c>
      <c r="O152" s="9" t="str">
        <f t="shared" si="3"/>
        <v/>
      </c>
      <c r="P152" s="81">
        <f t="shared" si="4"/>
        <v>26.4</v>
      </c>
      <c r="Q152" s="81"/>
      <c r="R152" s="81"/>
    </row>
    <row r="153">
      <c r="A153" s="129" t="s">
        <v>1845</v>
      </c>
      <c r="B153" s="130" t="s">
        <v>102</v>
      </c>
      <c r="C153" s="130" t="s">
        <v>1877</v>
      </c>
      <c r="D153" s="130">
        <v>27.5</v>
      </c>
      <c r="E153" s="130">
        <v>30.8</v>
      </c>
      <c r="F153" s="130">
        <v>28.7</v>
      </c>
      <c r="G153" s="130">
        <v>22.5</v>
      </c>
      <c r="H153" s="131"/>
      <c r="I153" s="130">
        <v>24.0</v>
      </c>
      <c r="J153" s="130">
        <v>31.0</v>
      </c>
      <c r="K153" s="130">
        <v>35.0</v>
      </c>
      <c r="L153" s="130">
        <v>33.0</v>
      </c>
      <c r="M153" s="9">
        <f t="shared" si="1"/>
        <v>-1.2</v>
      </c>
      <c r="N153" s="9">
        <f t="shared" si="2"/>
        <v>-33</v>
      </c>
      <c r="O153" s="9" t="str">
        <f t="shared" si="3"/>
        <v>DNP</v>
      </c>
      <c r="P153" s="81">
        <f t="shared" si="4"/>
        <v>29</v>
      </c>
      <c r="Q153" s="81"/>
      <c r="R153" s="81"/>
    </row>
    <row r="154">
      <c r="A154" s="129" t="s">
        <v>389</v>
      </c>
      <c r="B154" s="130" t="s">
        <v>74</v>
      </c>
      <c r="C154" s="130" t="s">
        <v>449</v>
      </c>
      <c r="D154" s="130">
        <v>27.5</v>
      </c>
      <c r="E154" s="130">
        <v>30.0</v>
      </c>
      <c r="F154" s="130">
        <v>28.9</v>
      </c>
      <c r="G154" s="130">
        <v>28.8</v>
      </c>
      <c r="H154" s="131"/>
      <c r="I154" s="130">
        <v>21.0</v>
      </c>
      <c r="J154" s="130">
        <v>34.0</v>
      </c>
      <c r="K154" s="130">
        <v>27.0</v>
      </c>
      <c r="L154" s="130">
        <v>38.0</v>
      </c>
      <c r="M154" s="9">
        <f t="shared" si="1"/>
        <v>-1.4</v>
      </c>
      <c r="N154" s="9">
        <f t="shared" si="2"/>
        <v>-38</v>
      </c>
      <c r="O154" s="9" t="str">
        <f t="shared" si="3"/>
        <v>DNP</v>
      </c>
      <c r="P154" s="81">
        <f t="shared" si="4"/>
        <v>28.8</v>
      </c>
      <c r="Q154" s="81"/>
      <c r="R154" s="81"/>
    </row>
    <row r="155">
      <c r="A155" s="129" t="s">
        <v>364</v>
      </c>
      <c r="B155" s="130" t="s">
        <v>84</v>
      </c>
      <c r="C155" s="130" t="s">
        <v>69</v>
      </c>
      <c r="D155" s="130">
        <v>27.5</v>
      </c>
      <c r="E155" s="130">
        <v>24.3</v>
      </c>
      <c r="F155" s="130">
        <v>24.8</v>
      </c>
      <c r="G155" s="130">
        <v>27.1</v>
      </c>
      <c r="H155" s="130">
        <v>37.0</v>
      </c>
      <c r="I155" s="130">
        <v>18.0</v>
      </c>
      <c r="J155" s="131"/>
      <c r="K155" s="130">
        <v>14.0</v>
      </c>
      <c r="L155" s="130">
        <v>28.0</v>
      </c>
      <c r="M155" s="9">
        <f t="shared" si="1"/>
        <v>2.7</v>
      </c>
      <c r="N155" s="9">
        <f t="shared" si="2"/>
        <v>9</v>
      </c>
      <c r="O155" s="9" t="str">
        <f t="shared" si="3"/>
        <v/>
      </c>
      <c r="P155" s="81">
        <f t="shared" si="4"/>
        <v>25.53333333</v>
      </c>
      <c r="Q155" s="81"/>
      <c r="R155" s="81"/>
    </row>
    <row r="156">
      <c r="A156" s="129" t="s">
        <v>1826</v>
      </c>
      <c r="B156" s="130" t="s">
        <v>76</v>
      </c>
      <c r="C156" s="130" t="s">
        <v>1877</v>
      </c>
      <c r="D156" s="130">
        <v>27.5</v>
      </c>
      <c r="E156" s="130">
        <v>21.8</v>
      </c>
      <c r="F156" s="130">
        <v>21.2</v>
      </c>
      <c r="G156" s="130">
        <v>21.2</v>
      </c>
      <c r="H156" s="130">
        <v>22.0</v>
      </c>
      <c r="I156" s="130">
        <v>33.0</v>
      </c>
      <c r="J156" s="131"/>
      <c r="K156" s="130">
        <v>16.0</v>
      </c>
      <c r="L156" s="130">
        <v>16.0</v>
      </c>
      <c r="M156" s="9">
        <f t="shared" si="1"/>
        <v>6.3</v>
      </c>
      <c r="N156" s="9">
        <f t="shared" si="2"/>
        <v>6</v>
      </c>
      <c r="O156" s="9" t="str">
        <f t="shared" si="3"/>
        <v/>
      </c>
      <c r="P156" s="81">
        <f t="shared" si="4"/>
        <v>23.5</v>
      </c>
      <c r="Q156" s="81"/>
      <c r="R156" s="81"/>
    </row>
    <row r="157">
      <c r="A157" s="129" t="s">
        <v>153</v>
      </c>
      <c r="B157" s="130" t="s">
        <v>81</v>
      </c>
      <c r="C157" s="130" t="s">
        <v>1877</v>
      </c>
      <c r="D157" s="130">
        <v>27.3</v>
      </c>
      <c r="E157" s="130">
        <v>28.6</v>
      </c>
      <c r="F157" s="130">
        <v>30.2</v>
      </c>
      <c r="G157" s="130">
        <v>29.7</v>
      </c>
      <c r="H157" s="130">
        <v>27.0</v>
      </c>
      <c r="I157" s="130">
        <v>24.0</v>
      </c>
      <c r="J157" s="130">
        <v>31.0</v>
      </c>
      <c r="K157" s="130">
        <v>30.0</v>
      </c>
      <c r="L157" s="130">
        <v>31.0</v>
      </c>
      <c r="M157" s="9">
        <f t="shared" si="1"/>
        <v>-2.9</v>
      </c>
      <c r="N157" s="9">
        <f t="shared" si="2"/>
        <v>-4</v>
      </c>
      <c r="O157" s="9" t="str">
        <f t="shared" si="3"/>
        <v/>
      </c>
      <c r="P157" s="81">
        <f t="shared" si="4"/>
        <v>28.7</v>
      </c>
      <c r="Q157" s="81"/>
      <c r="R157" s="81"/>
    </row>
    <row r="158">
      <c r="A158" s="129" t="s">
        <v>204</v>
      </c>
      <c r="B158" s="130" t="s">
        <v>113</v>
      </c>
      <c r="C158" s="130" t="s">
        <v>1877</v>
      </c>
      <c r="D158" s="130">
        <v>27.3</v>
      </c>
      <c r="E158" s="130">
        <v>24.4</v>
      </c>
      <c r="F158" s="130">
        <v>24.1</v>
      </c>
      <c r="G158" s="130">
        <v>20.0</v>
      </c>
      <c r="H158" s="130">
        <v>28.0</v>
      </c>
      <c r="I158" s="130">
        <v>31.0</v>
      </c>
      <c r="J158" s="130">
        <v>23.0</v>
      </c>
      <c r="K158" s="130">
        <v>24.0</v>
      </c>
      <c r="L158" s="130">
        <v>16.0</v>
      </c>
      <c r="M158" s="9">
        <f t="shared" si="1"/>
        <v>3.2</v>
      </c>
      <c r="N158" s="9">
        <f t="shared" si="2"/>
        <v>12</v>
      </c>
      <c r="O158" s="9" t="str">
        <f t="shared" si="3"/>
        <v/>
      </c>
      <c r="P158" s="81">
        <f t="shared" si="4"/>
        <v>25.26666667</v>
      </c>
      <c r="Q158" s="81"/>
      <c r="R158" s="81"/>
    </row>
    <row r="159">
      <c r="A159" s="129" t="s">
        <v>353</v>
      </c>
      <c r="B159" s="130" t="s">
        <v>91</v>
      </c>
      <c r="C159" s="130" t="s">
        <v>449</v>
      </c>
      <c r="D159" s="130">
        <v>27.0</v>
      </c>
      <c r="E159" s="130">
        <v>31.0</v>
      </c>
      <c r="F159" s="130">
        <v>31.0</v>
      </c>
      <c r="G159" s="130">
        <v>25.6</v>
      </c>
      <c r="H159" s="131"/>
      <c r="I159" s="131"/>
      <c r="J159" s="130">
        <v>27.0</v>
      </c>
      <c r="K159" s="130">
        <v>36.0</v>
      </c>
      <c r="L159" s="130">
        <v>30.0</v>
      </c>
      <c r="M159" s="9">
        <f t="shared" si="1"/>
        <v>-4</v>
      </c>
      <c r="N159" s="9">
        <f t="shared" si="2"/>
        <v>-30</v>
      </c>
      <c r="O159" s="9" t="str">
        <f t="shared" si="3"/>
        <v>DNP</v>
      </c>
      <c r="P159" s="81">
        <f t="shared" si="4"/>
        <v>29.66666667</v>
      </c>
      <c r="Q159" s="81"/>
      <c r="R159" s="81"/>
    </row>
    <row r="160" hidden="1">
      <c r="A160" s="129" t="s">
        <v>357</v>
      </c>
      <c r="B160" s="130" t="s">
        <v>103</v>
      </c>
      <c r="C160" s="130" t="s">
        <v>1877</v>
      </c>
      <c r="D160" s="130">
        <v>25.5</v>
      </c>
      <c r="E160" s="130">
        <v>25.7</v>
      </c>
      <c r="F160" s="130">
        <v>26.3</v>
      </c>
      <c r="G160" s="130">
        <v>22.1</v>
      </c>
      <c r="H160" s="131"/>
      <c r="I160" s="130">
        <v>27.0</v>
      </c>
      <c r="J160" s="130">
        <v>24.0</v>
      </c>
      <c r="K160" s="130">
        <v>26.0</v>
      </c>
      <c r="L160" s="131"/>
      <c r="M160" s="9">
        <f t="shared" si="1"/>
        <v>-0.8</v>
      </c>
      <c r="N160" s="9">
        <f t="shared" si="2"/>
        <v>0</v>
      </c>
      <c r="O160" s="9" t="str">
        <f t="shared" si="3"/>
        <v>DNP</v>
      </c>
      <c r="P160" s="81">
        <f t="shared" si="4"/>
        <v>25.83333333</v>
      </c>
      <c r="Q160" s="81"/>
      <c r="R160" s="81"/>
    </row>
    <row r="161">
      <c r="A161" s="129" t="s">
        <v>589</v>
      </c>
      <c r="B161" s="130" t="s">
        <v>73</v>
      </c>
      <c r="C161" s="130" t="s">
        <v>1877</v>
      </c>
      <c r="D161" s="130">
        <v>27.0</v>
      </c>
      <c r="E161" s="130">
        <v>28.6</v>
      </c>
      <c r="F161" s="130">
        <v>29.7</v>
      </c>
      <c r="G161" s="130">
        <v>32.4</v>
      </c>
      <c r="H161" s="130">
        <v>20.0</v>
      </c>
      <c r="I161" s="130">
        <v>28.0</v>
      </c>
      <c r="J161" s="130">
        <v>33.0</v>
      </c>
      <c r="K161" s="130">
        <v>33.0</v>
      </c>
      <c r="L161" s="130">
        <v>29.0</v>
      </c>
      <c r="M161" s="9">
        <f t="shared" si="1"/>
        <v>-2.7</v>
      </c>
      <c r="N161" s="9">
        <f t="shared" si="2"/>
        <v>-9</v>
      </c>
      <c r="O161" s="9" t="str">
        <f t="shared" si="3"/>
        <v/>
      </c>
      <c r="P161" s="81">
        <f t="shared" si="4"/>
        <v>28.43333333</v>
      </c>
      <c r="Q161" s="81"/>
      <c r="R161" s="81"/>
    </row>
    <row r="162">
      <c r="A162" s="129" t="s">
        <v>556</v>
      </c>
      <c r="B162" s="130" t="s">
        <v>73</v>
      </c>
      <c r="C162" s="130" t="s">
        <v>449</v>
      </c>
      <c r="D162" s="130">
        <v>27.0</v>
      </c>
      <c r="E162" s="130">
        <v>27.6</v>
      </c>
      <c r="F162" s="130">
        <v>28.5</v>
      </c>
      <c r="G162" s="130">
        <v>26.9</v>
      </c>
      <c r="H162" s="130">
        <v>29.0</v>
      </c>
      <c r="I162" s="130">
        <v>22.0</v>
      </c>
      <c r="J162" s="130">
        <v>30.0</v>
      </c>
      <c r="K162" s="130">
        <v>33.0</v>
      </c>
      <c r="L162" s="130">
        <v>24.0</v>
      </c>
      <c r="M162" s="9">
        <f t="shared" si="1"/>
        <v>-1.5</v>
      </c>
      <c r="N162" s="9">
        <f t="shared" si="2"/>
        <v>5</v>
      </c>
      <c r="O162" s="9" t="str">
        <f t="shared" si="3"/>
        <v/>
      </c>
      <c r="P162" s="81">
        <f t="shared" si="4"/>
        <v>27.7</v>
      </c>
      <c r="Q162" s="81"/>
      <c r="R162" s="81"/>
    </row>
    <row r="163">
      <c r="A163" s="129" t="s">
        <v>447</v>
      </c>
      <c r="B163" s="130" t="s">
        <v>84</v>
      </c>
      <c r="C163" s="130" t="s">
        <v>449</v>
      </c>
      <c r="D163" s="130">
        <v>27.0</v>
      </c>
      <c r="E163" s="130">
        <v>27.0</v>
      </c>
      <c r="F163" s="130">
        <v>27.8</v>
      </c>
      <c r="G163" s="130">
        <v>24.8</v>
      </c>
      <c r="H163" s="130">
        <v>25.0</v>
      </c>
      <c r="I163" s="130">
        <v>27.0</v>
      </c>
      <c r="J163" s="130">
        <v>29.0</v>
      </c>
      <c r="K163" s="130">
        <v>24.0</v>
      </c>
      <c r="L163" s="130">
        <v>30.0</v>
      </c>
      <c r="M163" s="9">
        <f t="shared" si="1"/>
        <v>-0.8</v>
      </c>
      <c r="N163" s="9">
        <f t="shared" si="2"/>
        <v>-5</v>
      </c>
      <c r="O163" s="9" t="str">
        <f t="shared" si="3"/>
        <v/>
      </c>
      <c r="P163" s="81">
        <f t="shared" si="4"/>
        <v>27.26666667</v>
      </c>
      <c r="Q163" s="81"/>
      <c r="R163" s="81"/>
    </row>
    <row r="164">
      <c r="A164" s="129" t="s">
        <v>300</v>
      </c>
      <c r="B164" s="130" t="s">
        <v>107</v>
      </c>
      <c r="C164" s="130" t="s">
        <v>1877</v>
      </c>
      <c r="D164" s="130">
        <v>27.0</v>
      </c>
      <c r="E164" s="130">
        <v>27.0</v>
      </c>
      <c r="F164" s="130">
        <v>29.8</v>
      </c>
      <c r="G164" s="130">
        <v>26.4</v>
      </c>
      <c r="H164" s="130">
        <v>27.0</v>
      </c>
      <c r="I164" s="131"/>
      <c r="J164" s="131"/>
      <c r="K164" s="131"/>
      <c r="L164" s="131"/>
      <c r="M164" s="9">
        <f t="shared" si="1"/>
        <v>-2.8</v>
      </c>
      <c r="N164" s="9">
        <f t="shared" si="2"/>
        <v>27</v>
      </c>
      <c r="O164" s="9" t="str">
        <f t="shared" si="3"/>
        <v/>
      </c>
      <c r="P164" s="81">
        <f t="shared" si="4"/>
        <v>27.93333333</v>
      </c>
      <c r="Q164" s="81"/>
      <c r="R164" s="81"/>
    </row>
    <row r="165">
      <c r="A165" s="129" t="s">
        <v>491</v>
      </c>
      <c r="B165" s="130" t="s">
        <v>97</v>
      </c>
      <c r="C165" s="130" t="s">
        <v>1877</v>
      </c>
      <c r="D165" s="130">
        <v>27.0</v>
      </c>
      <c r="E165" s="130">
        <v>25.4</v>
      </c>
      <c r="F165" s="130">
        <v>23.1</v>
      </c>
      <c r="G165" s="130">
        <v>15.5</v>
      </c>
      <c r="H165" s="130">
        <v>36.0</v>
      </c>
      <c r="I165" s="130">
        <v>16.0</v>
      </c>
      <c r="J165" s="130">
        <v>29.0</v>
      </c>
      <c r="K165" s="130">
        <v>32.0</v>
      </c>
      <c r="L165" s="130">
        <v>14.0</v>
      </c>
      <c r="M165" s="9">
        <f t="shared" si="1"/>
        <v>3.9</v>
      </c>
      <c r="N165" s="9">
        <f t="shared" si="2"/>
        <v>22</v>
      </c>
      <c r="O165" s="9" t="str">
        <f t="shared" si="3"/>
        <v/>
      </c>
      <c r="P165" s="81">
        <f t="shared" si="4"/>
        <v>25.16666667</v>
      </c>
      <c r="Q165" s="81"/>
      <c r="R165" s="81"/>
    </row>
    <row r="166">
      <c r="A166" s="129" t="s">
        <v>1884</v>
      </c>
      <c r="B166" s="130" t="s">
        <v>102</v>
      </c>
      <c r="C166" s="130" t="s">
        <v>1877</v>
      </c>
      <c r="D166" s="130">
        <v>27.0</v>
      </c>
      <c r="E166" s="130">
        <v>23.6</v>
      </c>
      <c r="F166" s="130">
        <v>22.9</v>
      </c>
      <c r="G166" s="130">
        <v>17.9</v>
      </c>
      <c r="H166" s="130">
        <v>34.0</v>
      </c>
      <c r="I166" s="130">
        <v>23.0</v>
      </c>
      <c r="J166" s="130">
        <v>24.0</v>
      </c>
      <c r="K166" s="130">
        <v>18.0</v>
      </c>
      <c r="L166" s="130">
        <v>19.0</v>
      </c>
      <c r="M166" s="9">
        <f t="shared" si="1"/>
        <v>4.1</v>
      </c>
      <c r="N166" s="9">
        <f t="shared" si="2"/>
        <v>15</v>
      </c>
      <c r="O166" s="9" t="str">
        <f t="shared" si="3"/>
        <v/>
      </c>
      <c r="P166" s="81">
        <f t="shared" si="4"/>
        <v>24.5</v>
      </c>
      <c r="Q166" s="81"/>
      <c r="R166" s="81"/>
    </row>
    <row r="167">
      <c r="A167" s="129" t="s">
        <v>197</v>
      </c>
      <c r="B167" s="130" t="s">
        <v>71</v>
      </c>
      <c r="C167" s="130" t="s">
        <v>449</v>
      </c>
      <c r="D167" s="130">
        <v>26.7</v>
      </c>
      <c r="E167" s="130">
        <v>30.0</v>
      </c>
      <c r="F167" s="130">
        <v>30.5</v>
      </c>
      <c r="G167" s="130">
        <v>31.5</v>
      </c>
      <c r="H167" s="130">
        <v>22.0</v>
      </c>
      <c r="I167" s="130">
        <v>25.0</v>
      </c>
      <c r="J167" s="130">
        <v>33.0</v>
      </c>
      <c r="K167" s="130">
        <v>35.0</v>
      </c>
      <c r="L167" s="130">
        <v>35.0</v>
      </c>
      <c r="M167" s="9">
        <f t="shared" si="1"/>
        <v>-3.8</v>
      </c>
      <c r="N167" s="9">
        <f t="shared" si="2"/>
        <v>-13</v>
      </c>
      <c r="O167" s="9" t="str">
        <f t="shared" si="3"/>
        <v/>
      </c>
      <c r="P167" s="81">
        <f t="shared" si="4"/>
        <v>29.06666667</v>
      </c>
      <c r="Q167" s="81"/>
      <c r="R167" s="81"/>
    </row>
    <row r="168">
      <c r="A168" s="129" t="s">
        <v>450</v>
      </c>
      <c r="B168" s="130" t="s">
        <v>94</v>
      </c>
      <c r="C168" s="130" t="s">
        <v>1877</v>
      </c>
      <c r="D168" s="130">
        <v>26.7</v>
      </c>
      <c r="E168" s="130">
        <v>28.0</v>
      </c>
      <c r="F168" s="130">
        <v>29.8</v>
      </c>
      <c r="G168" s="130">
        <v>29.2</v>
      </c>
      <c r="H168" s="130">
        <v>29.0</v>
      </c>
      <c r="I168" s="130">
        <v>26.0</v>
      </c>
      <c r="J168" s="130">
        <v>25.0</v>
      </c>
      <c r="K168" s="130">
        <v>27.0</v>
      </c>
      <c r="L168" s="130">
        <v>33.0</v>
      </c>
      <c r="M168" s="9">
        <f t="shared" si="1"/>
        <v>-3.1</v>
      </c>
      <c r="N168" s="9">
        <f t="shared" si="2"/>
        <v>-4</v>
      </c>
      <c r="O168" s="9" t="str">
        <f t="shared" si="3"/>
        <v/>
      </c>
      <c r="P168" s="81">
        <f t="shared" si="4"/>
        <v>28.16666667</v>
      </c>
      <c r="Q168" s="81"/>
      <c r="R168" s="81"/>
    </row>
    <row r="169">
      <c r="A169" s="129" t="s">
        <v>303</v>
      </c>
      <c r="B169" s="130" t="s">
        <v>107</v>
      </c>
      <c r="C169" s="130" t="s">
        <v>449</v>
      </c>
      <c r="D169" s="130">
        <v>26.7</v>
      </c>
      <c r="E169" s="130">
        <v>27.0</v>
      </c>
      <c r="F169" s="130">
        <v>25.0</v>
      </c>
      <c r="G169" s="130">
        <v>26.7</v>
      </c>
      <c r="H169" s="130">
        <v>31.0</v>
      </c>
      <c r="I169" s="130">
        <v>25.0</v>
      </c>
      <c r="J169" s="130">
        <v>24.0</v>
      </c>
      <c r="K169" s="130">
        <v>31.0</v>
      </c>
      <c r="L169" s="130">
        <v>24.0</v>
      </c>
      <c r="M169" s="9">
        <f t="shared" si="1"/>
        <v>1.7</v>
      </c>
      <c r="N169" s="9">
        <f t="shared" si="2"/>
        <v>7</v>
      </c>
      <c r="O169" s="9" t="str">
        <f t="shared" si="3"/>
        <v/>
      </c>
      <c r="P169" s="81">
        <f t="shared" si="4"/>
        <v>26.23333333</v>
      </c>
      <c r="Q169" s="81"/>
      <c r="R169" s="81"/>
    </row>
    <row r="170">
      <c r="A170" s="129" t="s">
        <v>227</v>
      </c>
      <c r="B170" s="130" t="s">
        <v>90</v>
      </c>
      <c r="C170" s="130" t="s">
        <v>449</v>
      </c>
      <c r="D170" s="130">
        <v>26.7</v>
      </c>
      <c r="E170" s="130">
        <v>25.2</v>
      </c>
      <c r="F170" s="130">
        <v>27.2</v>
      </c>
      <c r="G170" s="130">
        <v>24.8</v>
      </c>
      <c r="H170" s="130">
        <v>36.0</v>
      </c>
      <c r="I170" s="130">
        <v>25.0</v>
      </c>
      <c r="J170" s="130">
        <v>19.0</v>
      </c>
      <c r="K170" s="130">
        <v>25.0</v>
      </c>
      <c r="L170" s="130">
        <v>21.0</v>
      </c>
      <c r="M170" s="9">
        <f t="shared" si="1"/>
        <v>-0.5</v>
      </c>
      <c r="N170" s="9">
        <f t="shared" si="2"/>
        <v>15</v>
      </c>
      <c r="O170" s="9" t="str">
        <f t="shared" si="3"/>
        <v/>
      </c>
      <c r="P170" s="81">
        <f t="shared" si="4"/>
        <v>26.36666667</v>
      </c>
      <c r="Q170" s="81"/>
      <c r="R170" s="81"/>
    </row>
    <row r="171">
      <c r="A171" s="129" t="s">
        <v>531</v>
      </c>
      <c r="B171" s="130" t="s">
        <v>112</v>
      </c>
      <c r="C171" s="130" t="s">
        <v>449</v>
      </c>
      <c r="D171" s="130">
        <v>26.3</v>
      </c>
      <c r="E171" s="130">
        <v>30.4</v>
      </c>
      <c r="F171" s="130">
        <v>31.9</v>
      </c>
      <c r="G171" s="130">
        <v>26.6</v>
      </c>
      <c r="H171" s="130">
        <v>27.0</v>
      </c>
      <c r="I171" s="130">
        <v>18.0</v>
      </c>
      <c r="J171" s="130">
        <v>34.0</v>
      </c>
      <c r="K171" s="130">
        <v>29.0</v>
      </c>
      <c r="L171" s="130">
        <v>44.0</v>
      </c>
      <c r="M171" s="9">
        <f t="shared" si="1"/>
        <v>-5.6</v>
      </c>
      <c r="N171" s="9">
        <f t="shared" si="2"/>
        <v>-17</v>
      </c>
      <c r="O171" s="9" t="str">
        <f t="shared" si="3"/>
        <v/>
      </c>
      <c r="P171" s="81">
        <f t="shared" si="4"/>
        <v>29.53333333</v>
      </c>
      <c r="Q171" s="81"/>
      <c r="R171" s="81"/>
    </row>
    <row r="172">
      <c r="A172" s="129" t="s">
        <v>271</v>
      </c>
      <c r="B172" s="130" t="s">
        <v>100</v>
      </c>
      <c r="C172" s="130" t="s">
        <v>449</v>
      </c>
      <c r="D172" s="130">
        <v>26.3</v>
      </c>
      <c r="E172" s="130">
        <v>24.3</v>
      </c>
      <c r="F172" s="130">
        <v>21.2</v>
      </c>
      <c r="G172" s="130">
        <v>11.6</v>
      </c>
      <c r="H172" s="130">
        <v>35.0</v>
      </c>
      <c r="I172" s="130">
        <v>25.0</v>
      </c>
      <c r="J172" s="130">
        <v>19.0</v>
      </c>
      <c r="K172" s="130">
        <v>18.0</v>
      </c>
      <c r="L172" s="131"/>
      <c r="M172" s="9">
        <f t="shared" si="1"/>
        <v>5.1</v>
      </c>
      <c r="N172" s="9">
        <f t="shared" si="2"/>
        <v>35</v>
      </c>
      <c r="O172" s="9" t="str">
        <f t="shared" si="3"/>
        <v/>
      </c>
      <c r="P172" s="81">
        <f t="shared" si="4"/>
        <v>23.93333333</v>
      </c>
      <c r="Q172" s="81"/>
      <c r="R172" s="81"/>
    </row>
    <row r="173">
      <c r="A173" s="129" t="s">
        <v>264</v>
      </c>
      <c r="B173" s="130" t="s">
        <v>77</v>
      </c>
      <c r="C173" s="130" t="s">
        <v>1877</v>
      </c>
      <c r="D173" s="130">
        <v>26.0</v>
      </c>
      <c r="E173" s="130">
        <v>27.5</v>
      </c>
      <c r="F173" s="130">
        <v>23.1</v>
      </c>
      <c r="G173" s="130">
        <v>8.5</v>
      </c>
      <c r="H173" s="131"/>
      <c r="I173" s="130">
        <v>31.0</v>
      </c>
      <c r="J173" s="130">
        <v>21.0</v>
      </c>
      <c r="K173" s="130">
        <v>38.0</v>
      </c>
      <c r="L173" s="130">
        <v>20.0</v>
      </c>
      <c r="M173" s="9">
        <f t="shared" si="1"/>
        <v>2.9</v>
      </c>
      <c r="N173" s="9">
        <f t="shared" si="2"/>
        <v>-20</v>
      </c>
      <c r="O173" s="9" t="str">
        <f t="shared" si="3"/>
        <v>DNP</v>
      </c>
      <c r="P173" s="81">
        <f t="shared" si="4"/>
        <v>25.53333333</v>
      </c>
      <c r="Q173" s="81"/>
      <c r="R173" s="81"/>
    </row>
    <row r="174" hidden="1">
      <c r="A174" s="137" t="s">
        <v>603</v>
      </c>
      <c r="B174" s="138" t="s">
        <v>70</v>
      </c>
      <c r="C174" s="138" t="s">
        <v>1877</v>
      </c>
      <c r="D174" s="138">
        <v>0.0</v>
      </c>
      <c r="E174" s="138">
        <v>0.0</v>
      </c>
      <c r="F174" s="138">
        <v>0.0</v>
      </c>
      <c r="G174" s="138">
        <v>4.0</v>
      </c>
      <c r="H174" s="139"/>
      <c r="I174" s="139"/>
      <c r="J174" s="139"/>
      <c r="K174" s="139"/>
      <c r="L174" s="139"/>
      <c r="M174" s="9">
        <f t="shared" ref="M174:M192" si="5">H174-L174</f>
        <v>0</v>
      </c>
      <c r="N174" s="9">
        <f t="shared" ref="N174:N192" si="6">D174-F174</f>
        <v>0</v>
      </c>
    </row>
    <row r="175" hidden="1">
      <c r="A175" s="137" t="s">
        <v>111</v>
      </c>
      <c r="B175" s="138" t="s">
        <v>93</v>
      </c>
      <c r="C175" s="138" t="s">
        <v>69</v>
      </c>
      <c r="D175" s="138">
        <v>0.0</v>
      </c>
      <c r="E175" s="138">
        <v>0.0</v>
      </c>
      <c r="F175" s="138">
        <v>0.0</v>
      </c>
      <c r="G175" s="138">
        <v>2.0</v>
      </c>
      <c r="H175" s="139"/>
      <c r="I175" s="139"/>
      <c r="J175" s="139"/>
      <c r="K175" s="139"/>
      <c r="L175" s="139"/>
      <c r="M175" s="9">
        <f t="shared" si="5"/>
        <v>0</v>
      </c>
      <c r="N175" s="9">
        <f t="shared" si="6"/>
        <v>0</v>
      </c>
    </row>
    <row r="176" hidden="1">
      <c r="A176" s="137" t="s">
        <v>1885</v>
      </c>
      <c r="B176" s="138" t="s">
        <v>74</v>
      </c>
      <c r="C176" s="138" t="s">
        <v>449</v>
      </c>
      <c r="D176" s="138">
        <v>0.0</v>
      </c>
      <c r="E176" s="138">
        <v>0.0</v>
      </c>
      <c r="F176" s="138">
        <v>0.0</v>
      </c>
      <c r="G176" s="138">
        <v>9.5</v>
      </c>
      <c r="H176" s="139"/>
      <c r="I176" s="139"/>
      <c r="J176" s="139"/>
      <c r="K176" s="139"/>
      <c r="L176" s="139"/>
      <c r="M176" s="9">
        <f t="shared" si="5"/>
        <v>0</v>
      </c>
      <c r="N176" s="9">
        <f t="shared" si="6"/>
        <v>0</v>
      </c>
    </row>
    <row r="177" hidden="1">
      <c r="A177" s="137" t="s">
        <v>1886</v>
      </c>
      <c r="B177" s="138" t="s">
        <v>106</v>
      </c>
      <c r="C177" s="138" t="s">
        <v>1877</v>
      </c>
      <c r="D177" s="138">
        <v>0.0</v>
      </c>
      <c r="E177" s="138">
        <v>0.0</v>
      </c>
      <c r="F177" s="138">
        <v>0.0</v>
      </c>
      <c r="G177" s="138">
        <v>7.0</v>
      </c>
      <c r="H177" s="139"/>
      <c r="I177" s="139"/>
      <c r="J177" s="139"/>
      <c r="K177" s="139"/>
      <c r="L177" s="139"/>
      <c r="M177" s="9">
        <f t="shared" si="5"/>
        <v>0</v>
      </c>
      <c r="N177" s="9">
        <f t="shared" si="6"/>
        <v>0</v>
      </c>
    </row>
    <row r="178" hidden="1">
      <c r="A178" s="137" t="s">
        <v>253</v>
      </c>
      <c r="B178" s="138" t="s">
        <v>73</v>
      </c>
      <c r="C178" s="138" t="s">
        <v>449</v>
      </c>
      <c r="D178" s="138">
        <v>0.0</v>
      </c>
      <c r="E178" s="138">
        <v>0.0</v>
      </c>
      <c r="F178" s="138">
        <v>0.0</v>
      </c>
      <c r="G178" s="138">
        <v>28.8</v>
      </c>
      <c r="H178" s="139"/>
      <c r="I178" s="139"/>
      <c r="J178" s="139"/>
      <c r="K178" s="139"/>
      <c r="L178" s="139"/>
      <c r="M178" s="9">
        <f t="shared" si="5"/>
        <v>0</v>
      </c>
      <c r="N178" s="9">
        <f t="shared" si="6"/>
        <v>0</v>
      </c>
    </row>
    <row r="179" hidden="1">
      <c r="A179" s="137" t="s">
        <v>387</v>
      </c>
      <c r="B179" s="138" t="s">
        <v>90</v>
      </c>
      <c r="C179" s="138" t="s">
        <v>1877</v>
      </c>
      <c r="D179" s="138">
        <v>0.0</v>
      </c>
      <c r="E179" s="138">
        <v>0.0</v>
      </c>
      <c r="F179" s="138">
        <v>0.0</v>
      </c>
      <c r="G179" s="138">
        <v>3.5</v>
      </c>
      <c r="H179" s="139"/>
      <c r="I179" s="139"/>
      <c r="J179" s="139"/>
      <c r="K179" s="139"/>
      <c r="L179" s="139"/>
      <c r="M179" s="9">
        <f t="shared" si="5"/>
        <v>0</v>
      </c>
      <c r="N179" s="9">
        <f t="shared" si="6"/>
        <v>0</v>
      </c>
    </row>
    <row r="180" hidden="1">
      <c r="A180" s="137" t="s">
        <v>249</v>
      </c>
      <c r="B180" s="138" t="s">
        <v>88</v>
      </c>
      <c r="C180" s="138" t="s">
        <v>449</v>
      </c>
      <c r="D180" s="138">
        <v>0.0</v>
      </c>
      <c r="E180" s="138">
        <v>0.0</v>
      </c>
      <c r="F180" s="138">
        <v>0.0</v>
      </c>
      <c r="G180" s="138">
        <v>16.0</v>
      </c>
      <c r="H180" s="139"/>
      <c r="I180" s="139"/>
      <c r="J180" s="139"/>
      <c r="K180" s="139"/>
      <c r="L180" s="139"/>
      <c r="M180" s="9">
        <f t="shared" si="5"/>
        <v>0</v>
      </c>
      <c r="N180" s="9">
        <f t="shared" si="6"/>
        <v>0</v>
      </c>
    </row>
    <row r="181" hidden="1">
      <c r="A181" s="137" t="s">
        <v>224</v>
      </c>
      <c r="B181" s="138" t="s">
        <v>113</v>
      </c>
      <c r="C181" s="138" t="s">
        <v>1877</v>
      </c>
      <c r="D181" s="138">
        <v>0.0</v>
      </c>
      <c r="E181" s="138">
        <v>0.0</v>
      </c>
      <c r="F181" s="138">
        <v>0.0</v>
      </c>
      <c r="G181" s="138">
        <v>6.2</v>
      </c>
      <c r="H181" s="139"/>
      <c r="I181" s="139"/>
      <c r="J181" s="139"/>
      <c r="K181" s="139"/>
      <c r="L181" s="139"/>
      <c r="M181" s="9">
        <f t="shared" si="5"/>
        <v>0</v>
      </c>
      <c r="N181" s="9">
        <f t="shared" si="6"/>
        <v>0</v>
      </c>
    </row>
    <row r="182" hidden="1">
      <c r="A182" s="137" t="s">
        <v>213</v>
      </c>
      <c r="B182" s="138" t="s">
        <v>96</v>
      </c>
      <c r="C182" s="138" t="s">
        <v>1877</v>
      </c>
      <c r="D182" s="138">
        <v>0.0</v>
      </c>
      <c r="E182" s="138">
        <v>0.0</v>
      </c>
      <c r="F182" s="138">
        <v>0.0</v>
      </c>
      <c r="G182" s="138">
        <v>26.7</v>
      </c>
      <c r="H182" s="139"/>
      <c r="I182" s="139"/>
      <c r="J182" s="139"/>
      <c r="K182" s="139"/>
      <c r="L182" s="139"/>
      <c r="M182" s="9">
        <f t="shared" si="5"/>
        <v>0</v>
      </c>
      <c r="N182" s="9">
        <f t="shared" si="6"/>
        <v>0</v>
      </c>
    </row>
    <row r="183" hidden="1">
      <c r="A183" s="137" t="s">
        <v>513</v>
      </c>
      <c r="B183" s="138" t="s">
        <v>113</v>
      </c>
      <c r="C183" s="138" t="s">
        <v>1877</v>
      </c>
      <c r="D183" s="138">
        <v>0.0</v>
      </c>
      <c r="E183" s="138">
        <v>0.0</v>
      </c>
      <c r="F183" s="138">
        <v>0.0</v>
      </c>
      <c r="G183" s="138">
        <v>23.0</v>
      </c>
      <c r="H183" s="139"/>
      <c r="I183" s="139"/>
      <c r="J183" s="139"/>
      <c r="K183" s="139"/>
      <c r="L183" s="139"/>
      <c r="M183" s="9">
        <f t="shared" si="5"/>
        <v>0</v>
      </c>
      <c r="N183" s="9">
        <f t="shared" si="6"/>
        <v>0</v>
      </c>
    </row>
    <row r="184" hidden="1">
      <c r="A184" s="137" t="s">
        <v>276</v>
      </c>
      <c r="B184" s="138" t="s">
        <v>102</v>
      </c>
      <c r="C184" s="138" t="s">
        <v>449</v>
      </c>
      <c r="D184" s="138">
        <v>0.0</v>
      </c>
      <c r="E184" s="138">
        <v>0.0</v>
      </c>
      <c r="F184" s="138">
        <v>0.0</v>
      </c>
      <c r="G184" s="138">
        <v>3.0</v>
      </c>
      <c r="H184" s="139"/>
      <c r="I184" s="139"/>
      <c r="J184" s="139"/>
      <c r="K184" s="139"/>
      <c r="L184" s="139"/>
      <c r="M184" s="9">
        <f t="shared" si="5"/>
        <v>0</v>
      </c>
      <c r="N184" s="9">
        <f t="shared" si="6"/>
        <v>0</v>
      </c>
    </row>
    <row r="185" hidden="1">
      <c r="A185" s="137" t="s">
        <v>98</v>
      </c>
      <c r="B185" s="138" t="s">
        <v>93</v>
      </c>
      <c r="C185" s="138" t="s">
        <v>449</v>
      </c>
      <c r="D185" s="138">
        <v>0.0</v>
      </c>
      <c r="E185" s="138">
        <v>0.0</v>
      </c>
      <c r="F185" s="138">
        <v>0.0</v>
      </c>
      <c r="G185" s="138">
        <v>2.0</v>
      </c>
      <c r="H185" s="139"/>
      <c r="I185" s="139"/>
      <c r="J185" s="139"/>
      <c r="K185" s="139"/>
      <c r="L185" s="139"/>
      <c r="M185" s="9">
        <f t="shared" si="5"/>
        <v>0</v>
      </c>
      <c r="N185" s="9">
        <f t="shared" si="6"/>
        <v>0</v>
      </c>
    </row>
    <row r="186" hidden="1">
      <c r="A186" s="137" t="s">
        <v>331</v>
      </c>
      <c r="B186" s="138" t="s">
        <v>84</v>
      </c>
      <c r="C186" s="138" t="s">
        <v>1877</v>
      </c>
      <c r="D186" s="138">
        <v>0.0</v>
      </c>
      <c r="E186" s="138">
        <v>0.0</v>
      </c>
      <c r="F186" s="138">
        <v>0.0</v>
      </c>
      <c r="G186" s="138">
        <v>1.0</v>
      </c>
      <c r="H186" s="139"/>
      <c r="I186" s="139"/>
      <c r="J186" s="139"/>
      <c r="K186" s="139"/>
      <c r="L186" s="139"/>
      <c r="M186" s="9">
        <f t="shared" si="5"/>
        <v>0</v>
      </c>
      <c r="N186" s="9">
        <f t="shared" si="6"/>
        <v>0</v>
      </c>
    </row>
    <row r="187" hidden="1">
      <c r="A187" s="137" t="s">
        <v>547</v>
      </c>
      <c r="B187" s="138" t="s">
        <v>110</v>
      </c>
      <c r="C187" s="138" t="s">
        <v>449</v>
      </c>
      <c r="D187" s="138">
        <v>0.0</v>
      </c>
      <c r="E187" s="138">
        <v>0.0</v>
      </c>
      <c r="F187" s="138">
        <v>0.0</v>
      </c>
      <c r="G187" s="138">
        <v>9.5</v>
      </c>
      <c r="H187" s="139"/>
      <c r="I187" s="139"/>
      <c r="J187" s="139"/>
      <c r="K187" s="139"/>
      <c r="L187" s="139"/>
      <c r="M187" s="9">
        <f t="shared" si="5"/>
        <v>0</v>
      </c>
      <c r="N187" s="9">
        <f t="shared" si="6"/>
        <v>0</v>
      </c>
    </row>
    <row r="188" hidden="1">
      <c r="A188" s="137" t="s">
        <v>155</v>
      </c>
      <c r="B188" s="138" t="s">
        <v>96</v>
      </c>
      <c r="C188" s="138" t="s">
        <v>69</v>
      </c>
      <c r="D188" s="138">
        <v>0.0</v>
      </c>
      <c r="E188" s="138">
        <v>0.0</v>
      </c>
      <c r="F188" s="138">
        <v>0.0</v>
      </c>
      <c r="G188" s="138">
        <v>1.5</v>
      </c>
      <c r="H188" s="139"/>
      <c r="I188" s="139"/>
      <c r="J188" s="139"/>
      <c r="K188" s="139"/>
      <c r="L188" s="139"/>
      <c r="M188" s="9">
        <f t="shared" si="5"/>
        <v>0</v>
      </c>
      <c r="N188" s="9">
        <f t="shared" si="6"/>
        <v>0</v>
      </c>
    </row>
    <row r="189" hidden="1">
      <c r="A189" s="137" t="s">
        <v>147</v>
      </c>
      <c r="B189" s="138" t="s">
        <v>76</v>
      </c>
      <c r="C189" s="138" t="s">
        <v>1877</v>
      </c>
      <c r="D189" s="138">
        <v>0.0</v>
      </c>
      <c r="E189" s="138">
        <v>0.0</v>
      </c>
      <c r="F189" s="138">
        <v>0.0</v>
      </c>
      <c r="G189" s="138">
        <v>3.0</v>
      </c>
      <c r="H189" s="139"/>
      <c r="I189" s="139"/>
      <c r="J189" s="139"/>
      <c r="K189" s="139"/>
      <c r="L189" s="139"/>
      <c r="M189" s="9">
        <f t="shared" si="5"/>
        <v>0</v>
      </c>
      <c r="N189" s="9">
        <f t="shared" si="6"/>
        <v>0</v>
      </c>
    </row>
    <row r="190" hidden="1">
      <c r="A190" s="137" t="s">
        <v>510</v>
      </c>
      <c r="B190" s="138" t="s">
        <v>113</v>
      </c>
      <c r="C190" s="138" t="s">
        <v>1877</v>
      </c>
      <c r="D190" s="138">
        <v>0.0</v>
      </c>
      <c r="E190" s="138">
        <v>0.0</v>
      </c>
      <c r="F190" s="138">
        <v>0.0</v>
      </c>
      <c r="G190" s="138">
        <v>18.0</v>
      </c>
      <c r="H190" s="139"/>
      <c r="I190" s="139"/>
      <c r="J190" s="139"/>
      <c r="K190" s="139"/>
      <c r="L190" s="139"/>
      <c r="M190" s="9">
        <f t="shared" si="5"/>
        <v>0</v>
      </c>
      <c r="N190" s="9">
        <f t="shared" si="6"/>
        <v>0</v>
      </c>
    </row>
    <row r="191" hidden="1">
      <c r="A191" s="137" t="s">
        <v>134</v>
      </c>
      <c r="B191" s="138" t="s">
        <v>100</v>
      </c>
      <c r="C191" s="138" t="s">
        <v>69</v>
      </c>
      <c r="D191" s="138">
        <v>0.0</v>
      </c>
      <c r="E191" s="138">
        <v>0.0</v>
      </c>
      <c r="F191" s="138">
        <v>0.0</v>
      </c>
      <c r="G191" s="138">
        <v>10.7</v>
      </c>
      <c r="H191" s="139"/>
      <c r="I191" s="139"/>
      <c r="J191" s="139"/>
      <c r="K191" s="139"/>
      <c r="L191" s="139"/>
      <c r="M191" s="9">
        <f t="shared" si="5"/>
        <v>0</v>
      </c>
      <c r="N191" s="9">
        <f t="shared" si="6"/>
        <v>0</v>
      </c>
    </row>
    <row r="192" hidden="1">
      <c r="A192" s="137" t="s">
        <v>183</v>
      </c>
      <c r="B192" s="138" t="s">
        <v>80</v>
      </c>
      <c r="C192" s="138" t="s">
        <v>449</v>
      </c>
      <c r="D192" s="138">
        <v>0.0</v>
      </c>
      <c r="E192" s="138">
        <v>0.0</v>
      </c>
      <c r="F192" s="138">
        <v>0.0</v>
      </c>
      <c r="G192" s="138">
        <v>33.5</v>
      </c>
      <c r="H192" s="139"/>
      <c r="I192" s="139"/>
      <c r="J192" s="139"/>
      <c r="K192" s="139"/>
      <c r="L192" s="139"/>
      <c r="M192" s="9">
        <f t="shared" si="5"/>
        <v>0</v>
      </c>
      <c r="N192" s="9">
        <f t="shared" si="6"/>
        <v>0</v>
      </c>
    </row>
    <row r="193" hidden="1">
      <c r="A193" s="129" t="s">
        <v>468</v>
      </c>
      <c r="B193" s="130" t="s">
        <v>107</v>
      </c>
      <c r="C193" s="130" t="s">
        <v>449</v>
      </c>
      <c r="D193" s="130">
        <v>24.0</v>
      </c>
      <c r="E193" s="130">
        <v>24.0</v>
      </c>
      <c r="F193" s="130">
        <v>24.0</v>
      </c>
      <c r="G193" s="130">
        <v>27.4</v>
      </c>
      <c r="H193" s="130">
        <v>26.0</v>
      </c>
      <c r="I193" s="130">
        <v>22.0</v>
      </c>
      <c r="J193" s="131"/>
      <c r="K193" s="131"/>
      <c r="L193" s="131"/>
      <c r="M193" s="9">
        <f t="shared" ref="M193:M199" si="7">D193-F193</f>
        <v>0</v>
      </c>
      <c r="N193" s="9">
        <f t="shared" ref="N193:N199" si="8">H193-L193</f>
        <v>26</v>
      </c>
      <c r="O193" s="9" t="str">
        <f t="shared" ref="O193:O199" si="9">IF(H193=0,"DNP","")</f>
        <v/>
      </c>
      <c r="P193" s="81">
        <f t="shared" ref="P193:P199" si="10">AVERAGE(D193:F193)</f>
        <v>24</v>
      </c>
      <c r="Q193" s="81"/>
      <c r="R193" s="81"/>
    </row>
    <row r="194">
      <c r="A194" s="129" t="s">
        <v>1887</v>
      </c>
      <c r="B194" s="130" t="s">
        <v>91</v>
      </c>
      <c r="C194" s="130" t="s">
        <v>1877</v>
      </c>
      <c r="D194" s="130">
        <v>26.0</v>
      </c>
      <c r="E194" s="130">
        <v>26.0</v>
      </c>
      <c r="F194" s="130">
        <v>26.0</v>
      </c>
      <c r="G194" s="130">
        <v>26.0</v>
      </c>
      <c r="H194" s="130">
        <v>26.0</v>
      </c>
      <c r="I194" s="131"/>
      <c r="J194" s="131"/>
      <c r="K194" s="131"/>
      <c r="L194" s="131"/>
      <c r="M194" s="9">
        <f t="shared" si="7"/>
        <v>0</v>
      </c>
      <c r="N194" s="9">
        <f t="shared" si="8"/>
        <v>26</v>
      </c>
      <c r="O194" s="9" t="str">
        <f t="shared" si="9"/>
        <v/>
      </c>
      <c r="P194" s="81">
        <f t="shared" si="10"/>
        <v>26</v>
      </c>
      <c r="Q194" s="81"/>
      <c r="R194" s="81"/>
    </row>
    <row r="195">
      <c r="A195" s="129" t="s">
        <v>428</v>
      </c>
      <c r="B195" s="130" t="s">
        <v>116</v>
      </c>
      <c r="C195" s="130" t="s">
        <v>449</v>
      </c>
      <c r="D195" s="130">
        <v>26.0</v>
      </c>
      <c r="E195" s="130">
        <v>24.8</v>
      </c>
      <c r="F195" s="130">
        <v>21.5</v>
      </c>
      <c r="G195" s="130">
        <v>14.8</v>
      </c>
      <c r="H195" s="130">
        <v>28.0</v>
      </c>
      <c r="I195" s="130">
        <v>25.0</v>
      </c>
      <c r="J195" s="130">
        <v>25.0</v>
      </c>
      <c r="K195" s="130">
        <v>25.0</v>
      </c>
      <c r="L195" s="130">
        <v>21.0</v>
      </c>
      <c r="M195" s="9">
        <f t="shared" si="7"/>
        <v>4.5</v>
      </c>
      <c r="N195" s="9">
        <f t="shared" si="8"/>
        <v>7</v>
      </c>
      <c r="O195" s="9" t="str">
        <f t="shared" si="9"/>
        <v/>
      </c>
      <c r="P195" s="81">
        <f t="shared" si="10"/>
        <v>24.1</v>
      </c>
      <c r="Q195" s="81"/>
      <c r="R195" s="81"/>
    </row>
    <row r="196">
      <c r="A196" s="129" t="s">
        <v>552</v>
      </c>
      <c r="B196" s="130" t="s">
        <v>91</v>
      </c>
      <c r="C196" s="130" t="s">
        <v>1877</v>
      </c>
      <c r="D196" s="130">
        <v>26.0</v>
      </c>
      <c r="E196" s="130">
        <v>24.0</v>
      </c>
      <c r="F196" s="130">
        <v>23.2</v>
      </c>
      <c r="G196" s="130">
        <v>22.2</v>
      </c>
      <c r="H196" s="131"/>
      <c r="I196" s="130">
        <v>28.0</v>
      </c>
      <c r="J196" s="130">
        <v>24.0</v>
      </c>
      <c r="K196" s="130">
        <v>23.0</v>
      </c>
      <c r="L196" s="130">
        <v>21.0</v>
      </c>
      <c r="M196" s="9">
        <f t="shared" si="7"/>
        <v>2.8</v>
      </c>
      <c r="N196" s="9">
        <f t="shared" si="8"/>
        <v>-21</v>
      </c>
      <c r="O196" s="9" t="str">
        <f t="shared" si="9"/>
        <v>DNP</v>
      </c>
      <c r="P196" s="81">
        <f t="shared" si="10"/>
        <v>24.4</v>
      </c>
      <c r="Q196" s="81"/>
      <c r="R196" s="81"/>
    </row>
    <row r="197">
      <c r="A197" s="129" t="s">
        <v>1888</v>
      </c>
      <c r="B197" s="130" t="s">
        <v>91</v>
      </c>
      <c r="C197" s="130" t="s">
        <v>449</v>
      </c>
      <c r="D197" s="130">
        <v>26.0</v>
      </c>
      <c r="E197" s="130">
        <v>24.0</v>
      </c>
      <c r="F197" s="130">
        <v>24.4</v>
      </c>
      <c r="G197" s="130">
        <v>23.7</v>
      </c>
      <c r="H197" s="130">
        <v>30.0</v>
      </c>
      <c r="I197" s="130">
        <v>29.0</v>
      </c>
      <c r="J197" s="130">
        <v>19.0</v>
      </c>
      <c r="K197" s="130">
        <v>21.0</v>
      </c>
      <c r="L197" s="130">
        <v>21.0</v>
      </c>
      <c r="M197" s="9">
        <f t="shared" si="7"/>
        <v>1.6</v>
      </c>
      <c r="N197" s="9">
        <f t="shared" si="8"/>
        <v>9</v>
      </c>
      <c r="O197" s="9" t="str">
        <f t="shared" si="9"/>
        <v/>
      </c>
      <c r="P197" s="81">
        <f t="shared" si="10"/>
        <v>24.8</v>
      </c>
      <c r="Q197" s="81"/>
      <c r="R197" s="81"/>
    </row>
    <row r="198">
      <c r="A198" s="129" t="s">
        <v>235</v>
      </c>
      <c r="B198" s="130" t="s">
        <v>102</v>
      </c>
      <c r="C198" s="130" t="s">
        <v>69</v>
      </c>
      <c r="D198" s="130">
        <v>26.0</v>
      </c>
      <c r="E198" s="130">
        <v>23.0</v>
      </c>
      <c r="F198" s="130">
        <v>24.0</v>
      </c>
      <c r="G198" s="130">
        <v>29.1</v>
      </c>
      <c r="H198" s="131"/>
      <c r="I198" s="130">
        <v>24.0</v>
      </c>
      <c r="J198" s="130">
        <v>28.0</v>
      </c>
      <c r="K198" s="130">
        <v>5.0</v>
      </c>
      <c r="L198" s="130">
        <v>35.0</v>
      </c>
      <c r="M198" s="9">
        <f t="shared" si="7"/>
        <v>2</v>
      </c>
      <c r="N198" s="9">
        <f t="shared" si="8"/>
        <v>-35</v>
      </c>
      <c r="O198" s="9" t="str">
        <f t="shared" si="9"/>
        <v>DNP</v>
      </c>
      <c r="P198" s="81">
        <f t="shared" si="10"/>
        <v>24.33333333</v>
      </c>
      <c r="Q198" s="81"/>
      <c r="R198" s="81"/>
    </row>
    <row r="199">
      <c r="A199" s="129" t="s">
        <v>433</v>
      </c>
      <c r="B199" s="130" t="s">
        <v>107</v>
      </c>
      <c r="C199" s="130" t="s">
        <v>1877</v>
      </c>
      <c r="D199" s="130">
        <v>25.7</v>
      </c>
      <c r="E199" s="130">
        <v>23.8</v>
      </c>
      <c r="F199" s="130">
        <v>20.0</v>
      </c>
      <c r="G199" s="130">
        <v>17.8</v>
      </c>
      <c r="H199" s="130">
        <v>26.0</v>
      </c>
      <c r="I199" s="130">
        <v>27.0</v>
      </c>
      <c r="J199" s="130">
        <v>24.0</v>
      </c>
      <c r="K199" s="130">
        <v>20.0</v>
      </c>
      <c r="L199" s="130">
        <v>22.0</v>
      </c>
      <c r="M199" s="9">
        <f t="shared" si="7"/>
        <v>5.7</v>
      </c>
      <c r="N199" s="9">
        <f t="shared" si="8"/>
        <v>4</v>
      </c>
      <c r="O199" s="9" t="str">
        <f t="shared" si="9"/>
        <v/>
      </c>
      <c r="P199" s="81">
        <f t="shared" si="10"/>
        <v>23.16666667</v>
      </c>
      <c r="Q199" s="81"/>
      <c r="R199" s="81"/>
    </row>
    <row r="200" hidden="1">
      <c r="A200" s="137" t="s">
        <v>506</v>
      </c>
      <c r="B200" s="138" t="s">
        <v>107</v>
      </c>
      <c r="C200" s="138" t="s">
        <v>449</v>
      </c>
      <c r="D200" s="138">
        <v>3.0</v>
      </c>
      <c r="E200" s="138">
        <v>2.7</v>
      </c>
      <c r="F200" s="138">
        <v>2.7</v>
      </c>
      <c r="G200" s="138">
        <v>3.3</v>
      </c>
      <c r="H200" s="138">
        <v>2.0</v>
      </c>
      <c r="I200" s="139"/>
      <c r="J200" s="138">
        <v>4.0</v>
      </c>
      <c r="K200" s="138">
        <v>2.0</v>
      </c>
      <c r="L200" s="139"/>
      <c r="M200" s="9">
        <f>H200-L200</f>
        <v>2</v>
      </c>
      <c r="N200" s="9">
        <f>D200-F200</f>
        <v>0.3</v>
      </c>
    </row>
    <row r="201">
      <c r="A201" s="129" t="s">
        <v>619</v>
      </c>
      <c r="B201" s="130" t="s">
        <v>97</v>
      </c>
      <c r="C201" s="130" t="s">
        <v>1877</v>
      </c>
      <c r="D201" s="130">
        <v>25.7</v>
      </c>
      <c r="E201" s="130">
        <v>20.2</v>
      </c>
      <c r="F201" s="130">
        <v>20.0</v>
      </c>
      <c r="G201" s="130">
        <v>15.0</v>
      </c>
      <c r="H201" s="130">
        <v>26.0</v>
      </c>
      <c r="I201" s="130">
        <v>26.0</v>
      </c>
      <c r="J201" s="130">
        <v>25.0</v>
      </c>
      <c r="K201" s="130">
        <v>14.0</v>
      </c>
      <c r="L201" s="130">
        <v>10.0</v>
      </c>
      <c r="M201" s="9">
        <f t="shared" ref="M201:M205" si="11">D201-F201</f>
        <v>5.7</v>
      </c>
      <c r="N201" s="9">
        <f t="shared" ref="N201:N205" si="12">H201-L201</f>
        <v>16</v>
      </c>
      <c r="O201" s="9" t="str">
        <f t="shared" ref="O201:O205" si="13">IF(H201=0,"DNP","")</f>
        <v/>
      </c>
      <c r="P201" s="81">
        <f t="shared" ref="P201:P205" si="14">AVERAGE(D201:F201)</f>
        <v>21.96666667</v>
      </c>
      <c r="Q201" s="81"/>
      <c r="R201" s="81"/>
    </row>
    <row r="202">
      <c r="A202" s="129" t="s">
        <v>207</v>
      </c>
      <c r="B202" s="130" t="s">
        <v>94</v>
      </c>
      <c r="C202" s="130" t="s">
        <v>449</v>
      </c>
      <c r="D202" s="130">
        <v>25.5</v>
      </c>
      <c r="E202" s="130">
        <v>27.5</v>
      </c>
      <c r="F202" s="130">
        <v>28.7</v>
      </c>
      <c r="G202" s="130">
        <v>28.8</v>
      </c>
      <c r="H202" s="130">
        <v>26.0</v>
      </c>
      <c r="I202" s="130">
        <v>25.0</v>
      </c>
      <c r="J202" s="131"/>
      <c r="K202" s="130">
        <v>30.0</v>
      </c>
      <c r="L202" s="130">
        <v>29.0</v>
      </c>
      <c r="M202" s="9">
        <f t="shared" si="11"/>
        <v>-3.2</v>
      </c>
      <c r="N202" s="9">
        <f t="shared" si="12"/>
        <v>-3</v>
      </c>
      <c r="O202" s="9" t="str">
        <f t="shared" si="13"/>
        <v/>
      </c>
      <c r="P202" s="81">
        <f t="shared" si="14"/>
        <v>27.23333333</v>
      </c>
      <c r="Q202" s="81"/>
      <c r="R202" s="81"/>
    </row>
    <row r="203">
      <c r="A203" s="129" t="s">
        <v>357</v>
      </c>
      <c r="B203" s="130" t="s">
        <v>103</v>
      </c>
      <c r="C203" s="130" t="s">
        <v>1877</v>
      </c>
      <c r="D203" s="130">
        <v>25.5</v>
      </c>
      <c r="E203" s="130">
        <v>22.0</v>
      </c>
      <c r="F203" s="130">
        <v>18.8</v>
      </c>
      <c r="G203" s="130">
        <v>20.5</v>
      </c>
      <c r="H203" s="130">
        <v>30.0</v>
      </c>
      <c r="I203" s="131"/>
      <c r="J203" s="130">
        <v>21.0</v>
      </c>
      <c r="K203" s="130">
        <v>17.0</v>
      </c>
      <c r="L203" s="130">
        <v>20.0</v>
      </c>
      <c r="M203" s="9">
        <f t="shared" si="11"/>
        <v>6.7</v>
      </c>
      <c r="N203" s="9">
        <f t="shared" si="12"/>
        <v>10</v>
      </c>
      <c r="O203" s="9" t="str">
        <f t="shared" si="13"/>
        <v/>
      </c>
      <c r="P203" s="81">
        <f t="shared" si="14"/>
        <v>22.1</v>
      </c>
      <c r="Q203" s="81"/>
      <c r="R203" s="81"/>
    </row>
    <row r="204">
      <c r="A204" s="129" t="s">
        <v>161</v>
      </c>
      <c r="B204" s="130" t="s">
        <v>87</v>
      </c>
      <c r="C204" s="130" t="s">
        <v>1877</v>
      </c>
      <c r="D204" s="130">
        <v>25.3</v>
      </c>
      <c r="E204" s="130">
        <v>22.6</v>
      </c>
      <c r="F204" s="130">
        <v>17.6</v>
      </c>
      <c r="G204" s="130">
        <v>13.1</v>
      </c>
      <c r="H204" s="130">
        <v>35.0</v>
      </c>
      <c r="I204" s="130">
        <v>24.0</v>
      </c>
      <c r="J204" s="130">
        <v>17.0</v>
      </c>
      <c r="K204" s="130">
        <v>22.0</v>
      </c>
      <c r="L204" s="130">
        <v>15.0</v>
      </c>
      <c r="M204" s="9">
        <f t="shared" si="11"/>
        <v>7.7</v>
      </c>
      <c r="N204" s="9">
        <f t="shared" si="12"/>
        <v>20</v>
      </c>
      <c r="O204" s="9" t="str">
        <f t="shared" si="13"/>
        <v/>
      </c>
      <c r="P204" s="81">
        <f t="shared" si="14"/>
        <v>21.83333333</v>
      </c>
      <c r="Q204" s="81"/>
      <c r="R204" s="81"/>
    </row>
    <row r="205">
      <c r="A205" s="129" t="s">
        <v>417</v>
      </c>
      <c r="B205" s="130" t="s">
        <v>71</v>
      </c>
      <c r="C205" s="130" t="s">
        <v>1877</v>
      </c>
      <c r="D205" s="130">
        <v>25.0</v>
      </c>
      <c r="E205" s="130">
        <v>26.4</v>
      </c>
      <c r="F205" s="130">
        <v>24.2</v>
      </c>
      <c r="G205" s="130">
        <v>20.2</v>
      </c>
      <c r="H205" s="130">
        <v>19.0</v>
      </c>
      <c r="I205" s="130">
        <v>27.0</v>
      </c>
      <c r="J205" s="130">
        <v>29.0</v>
      </c>
      <c r="K205" s="130">
        <v>28.0</v>
      </c>
      <c r="L205" s="130">
        <v>29.0</v>
      </c>
      <c r="M205" s="9">
        <f t="shared" si="11"/>
        <v>0.8</v>
      </c>
      <c r="N205" s="9">
        <f t="shared" si="12"/>
        <v>-10</v>
      </c>
      <c r="O205" s="9" t="str">
        <f t="shared" si="13"/>
        <v/>
      </c>
      <c r="P205" s="81">
        <f t="shared" si="14"/>
        <v>25.2</v>
      </c>
      <c r="Q205" s="81"/>
      <c r="R205" s="81"/>
    </row>
    <row r="206" hidden="1">
      <c r="A206" s="137" t="s">
        <v>164</v>
      </c>
      <c r="B206" s="138" t="s">
        <v>80</v>
      </c>
      <c r="C206" s="138" t="s">
        <v>1877</v>
      </c>
      <c r="D206" s="138">
        <v>36.3</v>
      </c>
      <c r="E206" s="138">
        <v>36.5</v>
      </c>
      <c r="F206" s="138">
        <v>35.8</v>
      </c>
      <c r="G206" s="138">
        <v>36.2</v>
      </c>
      <c r="H206" s="138">
        <v>33.0</v>
      </c>
      <c r="I206" s="138">
        <v>38.0</v>
      </c>
      <c r="J206" s="138">
        <v>38.0</v>
      </c>
      <c r="K206" s="138">
        <v>37.0</v>
      </c>
      <c r="L206" s="139"/>
      <c r="M206" s="9">
        <f>H206-L206</f>
        <v>33</v>
      </c>
      <c r="N206" s="9">
        <f>D206-F206</f>
        <v>0.5</v>
      </c>
    </row>
    <row r="207">
      <c r="A207" s="129" t="s">
        <v>462</v>
      </c>
      <c r="B207" s="130" t="s">
        <v>85</v>
      </c>
      <c r="C207" s="130" t="s">
        <v>1877</v>
      </c>
      <c r="D207" s="130">
        <v>25.0</v>
      </c>
      <c r="E207" s="130">
        <v>25.0</v>
      </c>
      <c r="F207" s="130">
        <v>25.2</v>
      </c>
      <c r="G207" s="130">
        <v>27.4</v>
      </c>
      <c r="H207" s="130">
        <v>25.0</v>
      </c>
      <c r="I207" s="131"/>
      <c r="J207" s="131"/>
      <c r="K207" s="131"/>
      <c r="L207" s="131"/>
      <c r="M207" s="9">
        <f t="shared" ref="M207:M211" si="15">D207-F207</f>
        <v>-0.2</v>
      </c>
      <c r="N207" s="9">
        <f t="shared" ref="N207:N211" si="16">H207-L207</f>
        <v>25</v>
      </c>
      <c r="O207" s="9" t="str">
        <f t="shared" ref="O207:O211" si="17">IF(H207=0,"DNP","")</f>
        <v/>
      </c>
      <c r="P207" s="81">
        <f t="shared" ref="P207:P211" si="18">AVERAGE(D207:F207)</f>
        <v>25.06666667</v>
      </c>
      <c r="Q207" s="81"/>
      <c r="R207" s="81"/>
    </row>
    <row r="208">
      <c r="A208" s="129" t="s">
        <v>591</v>
      </c>
      <c r="B208" s="130" t="s">
        <v>100</v>
      </c>
      <c r="C208" s="130" t="s">
        <v>69</v>
      </c>
      <c r="D208" s="130">
        <v>25.0</v>
      </c>
      <c r="E208" s="130">
        <v>25.0</v>
      </c>
      <c r="F208" s="130">
        <v>21.6</v>
      </c>
      <c r="G208" s="130">
        <v>8.1</v>
      </c>
      <c r="H208" s="130">
        <v>24.0</v>
      </c>
      <c r="I208" s="130">
        <v>27.0</v>
      </c>
      <c r="J208" s="130">
        <v>24.0</v>
      </c>
      <c r="K208" s="130">
        <v>25.0</v>
      </c>
      <c r="L208" s="131"/>
      <c r="M208" s="9">
        <f t="shared" si="15"/>
        <v>3.4</v>
      </c>
      <c r="N208" s="9">
        <f t="shared" si="16"/>
        <v>24</v>
      </c>
      <c r="O208" s="9" t="str">
        <f t="shared" si="17"/>
        <v/>
      </c>
      <c r="P208" s="81">
        <f t="shared" si="18"/>
        <v>23.86666667</v>
      </c>
      <c r="Q208" s="81"/>
      <c r="R208" s="81"/>
    </row>
    <row r="209">
      <c r="A209" s="129" t="s">
        <v>391</v>
      </c>
      <c r="B209" s="130" t="s">
        <v>116</v>
      </c>
      <c r="C209" s="130" t="s">
        <v>1877</v>
      </c>
      <c r="D209" s="130">
        <v>25.0</v>
      </c>
      <c r="E209" s="130">
        <v>24.0</v>
      </c>
      <c r="F209" s="130">
        <v>24.0</v>
      </c>
      <c r="G209" s="130">
        <v>20.1</v>
      </c>
      <c r="H209" s="130">
        <v>29.0</v>
      </c>
      <c r="I209" s="130">
        <v>17.0</v>
      </c>
      <c r="J209" s="130">
        <v>29.0</v>
      </c>
      <c r="K209" s="130">
        <v>26.0</v>
      </c>
      <c r="L209" s="130">
        <v>19.0</v>
      </c>
      <c r="M209" s="9">
        <f t="shared" si="15"/>
        <v>1</v>
      </c>
      <c r="N209" s="9">
        <f t="shared" si="16"/>
        <v>10</v>
      </c>
      <c r="O209" s="9" t="str">
        <f t="shared" si="17"/>
        <v/>
      </c>
      <c r="P209" s="81">
        <f t="shared" si="18"/>
        <v>24.33333333</v>
      </c>
      <c r="Q209" s="81"/>
      <c r="R209" s="81"/>
    </row>
    <row r="210">
      <c r="A210" s="129" t="s">
        <v>336</v>
      </c>
      <c r="B210" s="130" t="s">
        <v>97</v>
      </c>
      <c r="C210" s="130" t="s">
        <v>449</v>
      </c>
      <c r="D210" s="130">
        <v>24.3</v>
      </c>
      <c r="E210" s="130">
        <v>23.4</v>
      </c>
      <c r="F210" s="130">
        <v>21.3</v>
      </c>
      <c r="G210" s="130">
        <v>18.8</v>
      </c>
      <c r="H210" s="130">
        <v>21.0</v>
      </c>
      <c r="I210" s="130">
        <v>32.0</v>
      </c>
      <c r="J210" s="130">
        <v>20.0</v>
      </c>
      <c r="K210" s="130">
        <v>28.0</v>
      </c>
      <c r="L210" s="130">
        <v>16.0</v>
      </c>
      <c r="M210" s="9">
        <f t="shared" si="15"/>
        <v>3</v>
      </c>
      <c r="N210" s="9">
        <f t="shared" si="16"/>
        <v>5</v>
      </c>
      <c r="O210" s="9" t="str">
        <f t="shared" si="17"/>
        <v/>
      </c>
      <c r="P210" s="81">
        <f t="shared" si="18"/>
        <v>23</v>
      </c>
      <c r="Q210" s="81"/>
      <c r="R210" s="81"/>
    </row>
    <row r="211" hidden="1">
      <c r="A211" s="129" t="s">
        <v>563</v>
      </c>
      <c r="B211" s="130" t="s">
        <v>113</v>
      </c>
      <c r="C211" s="130" t="s">
        <v>69</v>
      </c>
      <c r="D211" s="130">
        <v>22.5</v>
      </c>
      <c r="E211" s="130">
        <v>22.5</v>
      </c>
      <c r="F211" s="130">
        <v>15.2</v>
      </c>
      <c r="G211" s="130">
        <v>17.2</v>
      </c>
      <c r="H211" s="130">
        <v>31.0</v>
      </c>
      <c r="I211" s="130">
        <v>14.0</v>
      </c>
      <c r="J211" s="131"/>
      <c r="K211" s="131"/>
      <c r="L211" s="131"/>
      <c r="M211" s="9">
        <f t="shared" si="15"/>
        <v>7.3</v>
      </c>
      <c r="N211" s="9">
        <f t="shared" si="16"/>
        <v>31</v>
      </c>
      <c r="O211" s="9" t="str">
        <f t="shared" si="17"/>
        <v/>
      </c>
      <c r="P211" s="81">
        <f t="shared" si="18"/>
        <v>20.06666667</v>
      </c>
      <c r="Q211" s="81"/>
      <c r="R211" s="81"/>
    </row>
    <row r="212" hidden="1">
      <c r="A212" s="137" t="s">
        <v>349</v>
      </c>
      <c r="B212" s="138" t="s">
        <v>99</v>
      </c>
      <c r="C212" s="138" t="s">
        <v>69</v>
      </c>
      <c r="D212" s="138">
        <v>13.0</v>
      </c>
      <c r="E212" s="138">
        <v>9.5</v>
      </c>
      <c r="F212" s="138">
        <v>12.4</v>
      </c>
      <c r="G212" s="138">
        <v>13.2</v>
      </c>
      <c r="H212" s="138">
        <v>13.0</v>
      </c>
      <c r="I212" s="139"/>
      <c r="J212" s="139"/>
      <c r="K212" s="138">
        <v>6.0</v>
      </c>
      <c r="L212" s="139"/>
      <c r="M212" s="9">
        <f>H212-L212</f>
        <v>13</v>
      </c>
      <c r="N212" s="9">
        <f>D212-F212</f>
        <v>0.6</v>
      </c>
    </row>
    <row r="213">
      <c r="A213" s="129" t="s">
        <v>490</v>
      </c>
      <c r="B213" s="130" t="s">
        <v>97</v>
      </c>
      <c r="C213" s="130" t="s">
        <v>449</v>
      </c>
      <c r="D213" s="130">
        <v>24.3</v>
      </c>
      <c r="E213" s="130">
        <v>20.6</v>
      </c>
      <c r="F213" s="130">
        <v>22.1</v>
      </c>
      <c r="G213" s="130">
        <v>20.7</v>
      </c>
      <c r="H213" s="130">
        <v>24.0</v>
      </c>
      <c r="I213" s="130">
        <v>21.0</v>
      </c>
      <c r="J213" s="130">
        <v>28.0</v>
      </c>
      <c r="K213" s="130">
        <v>14.0</v>
      </c>
      <c r="L213" s="130">
        <v>16.0</v>
      </c>
      <c r="M213" s="9">
        <f t="shared" ref="M213:M215" si="19">D213-F213</f>
        <v>2.2</v>
      </c>
      <c r="N213" s="9">
        <f t="shared" ref="N213:N215" si="20">H213-L213</f>
        <v>8</v>
      </c>
      <c r="O213" s="9" t="str">
        <f t="shared" ref="O213:O215" si="21">IF(H213=0,"DNP","")</f>
        <v/>
      </c>
      <c r="P213" s="81">
        <f t="shared" ref="P213:P215" si="22">AVERAGE(D213:F213)</f>
        <v>22.33333333</v>
      </c>
      <c r="Q213" s="81"/>
      <c r="R213" s="81"/>
    </row>
    <row r="214" hidden="1">
      <c r="A214" s="129" t="s">
        <v>389</v>
      </c>
      <c r="B214" s="130" t="s">
        <v>74</v>
      </c>
      <c r="C214" s="130" t="s">
        <v>449</v>
      </c>
      <c r="D214" s="130">
        <v>22.0</v>
      </c>
      <c r="E214" s="130">
        <v>23.0</v>
      </c>
      <c r="F214" s="130">
        <v>23.0</v>
      </c>
      <c r="G214" s="130">
        <v>23.0</v>
      </c>
      <c r="H214" s="130">
        <v>23.0</v>
      </c>
      <c r="I214" s="130">
        <v>21.0</v>
      </c>
      <c r="J214" s="131"/>
      <c r="K214" s="130">
        <v>25.0</v>
      </c>
      <c r="L214" s="131"/>
      <c r="M214" s="9">
        <f t="shared" si="19"/>
        <v>-1</v>
      </c>
      <c r="N214" s="9">
        <f t="shared" si="20"/>
        <v>23</v>
      </c>
      <c r="O214" s="9" t="str">
        <f t="shared" si="21"/>
        <v/>
      </c>
      <c r="P214" s="81">
        <f t="shared" si="22"/>
        <v>22.66666667</v>
      </c>
      <c r="Q214" s="81"/>
      <c r="R214" s="81"/>
    </row>
    <row r="215">
      <c r="A215" s="129" t="s">
        <v>339</v>
      </c>
      <c r="B215" s="130" t="s">
        <v>100</v>
      </c>
      <c r="C215" s="130" t="s">
        <v>1877</v>
      </c>
      <c r="D215" s="130">
        <v>24.0</v>
      </c>
      <c r="E215" s="130">
        <v>29.5</v>
      </c>
      <c r="F215" s="130">
        <v>28.5</v>
      </c>
      <c r="G215" s="130">
        <v>29.6</v>
      </c>
      <c r="H215" s="130">
        <v>24.0</v>
      </c>
      <c r="I215" s="131"/>
      <c r="J215" s="131"/>
      <c r="K215" s="131"/>
      <c r="L215" s="130">
        <v>35.0</v>
      </c>
      <c r="M215" s="9">
        <f t="shared" si="19"/>
        <v>-4.5</v>
      </c>
      <c r="N215" s="9">
        <f t="shared" si="20"/>
        <v>-11</v>
      </c>
      <c r="O215" s="9" t="str">
        <f t="shared" si="21"/>
        <v/>
      </c>
      <c r="P215" s="81">
        <f t="shared" si="22"/>
        <v>27.33333333</v>
      </c>
      <c r="Q215" s="81"/>
      <c r="R215" s="81"/>
    </row>
    <row r="216" hidden="1">
      <c r="A216" s="137" t="s">
        <v>1889</v>
      </c>
      <c r="B216" s="138" t="s">
        <v>103</v>
      </c>
      <c r="C216" s="138" t="s">
        <v>69</v>
      </c>
      <c r="D216" s="138">
        <v>24.0</v>
      </c>
      <c r="E216" s="138">
        <v>24.0</v>
      </c>
      <c r="F216" s="138">
        <v>23.3</v>
      </c>
      <c r="G216" s="138">
        <v>25.2</v>
      </c>
      <c r="H216" s="138">
        <v>15.0</v>
      </c>
      <c r="I216" s="138">
        <v>25.0</v>
      </c>
      <c r="J216" s="138">
        <v>32.0</v>
      </c>
      <c r="K216" s="139"/>
      <c r="L216" s="139"/>
      <c r="M216" s="9">
        <f>H216-L216</f>
        <v>15</v>
      </c>
      <c r="N216" s="9">
        <f>D216-F216</f>
        <v>0.7</v>
      </c>
    </row>
    <row r="217" hidden="1">
      <c r="A217" s="129" t="s">
        <v>315</v>
      </c>
      <c r="B217" s="130" t="s">
        <v>73</v>
      </c>
      <c r="C217" s="130" t="s">
        <v>1877</v>
      </c>
      <c r="D217" s="130">
        <v>21.7</v>
      </c>
      <c r="E217" s="130">
        <v>21.7</v>
      </c>
      <c r="F217" s="130">
        <v>14.0</v>
      </c>
      <c r="G217" s="130">
        <v>15.4</v>
      </c>
      <c r="H217" s="130">
        <v>14.0</v>
      </c>
      <c r="I217" s="130">
        <v>31.0</v>
      </c>
      <c r="J217" s="130">
        <v>20.0</v>
      </c>
      <c r="K217" s="131"/>
      <c r="L217" s="131"/>
      <c r="M217" s="9">
        <f t="shared" ref="M217:M223" si="23">D217-F217</f>
        <v>7.7</v>
      </c>
      <c r="N217" s="9">
        <f t="shared" ref="N217:N223" si="24">H217-L217</f>
        <v>14</v>
      </c>
      <c r="O217" s="9" t="str">
        <f t="shared" ref="O217:O223" si="25">IF(H217=0,"DNP","")</f>
        <v/>
      </c>
      <c r="P217" s="81">
        <f t="shared" ref="P217:P223" si="26">AVERAGE(D217:F217)</f>
        <v>19.13333333</v>
      </c>
      <c r="Q217" s="81"/>
      <c r="R217" s="81"/>
    </row>
    <row r="218">
      <c r="A218" s="129" t="s">
        <v>245</v>
      </c>
      <c r="B218" s="130" t="s">
        <v>102</v>
      </c>
      <c r="C218" s="130" t="s">
        <v>449</v>
      </c>
      <c r="D218" s="130">
        <v>24.0</v>
      </c>
      <c r="E218" s="130">
        <v>20.0</v>
      </c>
      <c r="F218" s="130">
        <v>19.7</v>
      </c>
      <c r="G218" s="130">
        <v>13.4</v>
      </c>
      <c r="H218" s="130">
        <v>15.0</v>
      </c>
      <c r="I218" s="130">
        <v>23.0</v>
      </c>
      <c r="J218" s="130">
        <v>34.0</v>
      </c>
      <c r="K218" s="130">
        <v>14.0</v>
      </c>
      <c r="L218" s="130">
        <v>14.0</v>
      </c>
      <c r="M218" s="9">
        <f t="shared" si="23"/>
        <v>4.3</v>
      </c>
      <c r="N218" s="9">
        <f t="shared" si="24"/>
        <v>1</v>
      </c>
      <c r="O218" s="9" t="str">
        <f t="shared" si="25"/>
        <v/>
      </c>
      <c r="P218" s="81">
        <f t="shared" si="26"/>
        <v>21.23333333</v>
      </c>
      <c r="Q218" s="81"/>
      <c r="R218" s="81"/>
    </row>
    <row r="219" hidden="1">
      <c r="A219" s="129" t="s">
        <v>404</v>
      </c>
      <c r="B219" s="130" t="s">
        <v>91</v>
      </c>
      <c r="C219" s="130" t="s">
        <v>1877</v>
      </c>
      <c r="D219" s="130">
        <v>21.3</v>
      </c>
      <c r="E219" s="130">
        <v>21.3</v>
      </c>
      <c r="F219" s="130">
        <v>21.3</v>
      </c>
      <c r="G219" s="130">
        <v>13.2</v>
      </c>
      <c r="H219" s="130">
        <v>19.0</v>
      </c>
      <c r="I219" s="130">
        <v>28.0</v>
      </c>
      <c r="J219" s="130">
        <v>17.0</v>
      </c>
      <c r="K219" s="131"/>
      <c r="L219" s="131"/>
      <c r="M219" s="9">
        <f t="shared" si="23"/>
        <v>0</v>
      </c>
      <c r="N219" s="9">
        <f t="shared" si="24"/>
        <v>19</v>
      </c>
      <c r="O219" s="9" t="str">
        <f t="shared" si="25"/>
        <v/>
      </c>
      <c r="P219" s="81">
        <f t="shared" si="26"/>
        <v>21.3</v>
      </c>
      <c r="Q219" s="81"/>
      <c r="R219" s="81"/>
    </row>
    <row r="220" hidden="1">
      <c r="A220" s="129" t="s">
        <v>279</v>
      </c>
      <c r="B220" s="130" t="s">
        <v>102</v>
      </c>
      <c r="C220" s="130" t="s">
        <v>449</v>
      </c>
      <c r="D220" s="130">
        <v>21.3</v>
      </c>
      <c r="E220" s="130">
        <v>21.3</v>
      </c>
      <c r="F220" s="130">
        <v>21.3</v>
      </c>
      <c r="G220" s="130">
        <v>21.3</v>
      </c>
      <c r="H220" s="130">
        <v>14.0</v>
      </c>
      <c r="I220" s="130">
        <v>24.0</v>
      </c>
      <c r="J220" s="130">
        <v>26.0</v>
      </c>
      <c r="K220" s="131"/>
      <c r="L220" s="131"/>
      <c r="M220" s="9">
        <f t="shared" si="23"/>
        <v>0</v>
      </c>
      <c r="N220" s="9">
        <f t="shared" si="24"/>
        <v>14</v>
      </c>
      <c r="O220" s="9" t="str">
        <f t="shared" si="25"/>
        <v/>
      </c>
      <c r="P220" s="81">
        <f t="shared" si="26"/>
        <v>21.3</v>
      </c>
      <c r="Q220" s="81"/>
      <c r="R220" s="81"/>
    </row>
    <row r="221">
      <c r="A221" s="129" t="s">
        <v>554</v>
      </c>
      <c r="B221" s="130" t="s">
        <v>110</v>
      </c>
      <c r="C221" s="130" t="s">
        <v>1877</v>
      </c>
      <c r="D221" s="130">
        <v>24.0</v>
      </c>
      <c r="E221" s="130">
        <v>19.7</v>
      </c>
      <c r="F221" s="130">
        <v>12.2</v>
      </c>
      <c r="G221" s="130">
        <v>8.8</v>
      </c>
      <c r="H221" s="130">
        <v>23.0</v>
      </c>
      <c r="I221" s="130">
        <v>25.0</v>
      </c>
      <c r="J221" s="131"/>
      <c r="K221" s="131"/>
      <c r="L221" s="130">
        <v>11.0</v>
      </c>
      <c r="M221" s="9">
        <f t="shared" si="23"/>
        <v>11.8</v>
      </c>
      <c r="N221" s="9">
        <f t="shared" si="24"/>
        <v>12</v>
      </c>
      <c r="O221" s="9" t="str">
        <f t="shared" si="25"/>
        <v/>
      </c>
      <c r="P221" s="81">
        <f t="shared" si="26"/>
        <v>18.63333333</v>
      </c>
      <c r="Q221" s="81"/>
      <c r="R221" s="81"/>
    </row>
    <row r="222">
      <c r="A222" s="129" t="s">
        <v>261</v>
      </c>
      <c r="B222" s="130" t="s">
        <v>99</v>
      </c>
      <c r="C222" s="130" t="s">
        <v>449</v>
      </c>
      <c r="D222" s="130">
        <v>23.7</v>
      </c>
      <c r="E222" s="130">
        <v>26.0</v>
      </c>
      <c r="F222" s="130">
        <v>24.2</v>
      </c>
      <c r="G222" s="130">
        <v>22.2</v>
      </c>
      <c r="H222" s="130">
        <v>24.0</v>
      </c>
      <c r="I222" s="130">
        <v>21.0</v>
      </c>
      <c r="J222" s="130">
        <v>26.0</v>
      </c>
      <c r="K222" s="130">
        <v>23.0</v>
      </c>
      <c r="L222" s="130">
        <v>36.0</v>
      </c>
      <c r="M222" s="9">
        <f t="shared" si="23"/>
        <v>-0.5</v>
      </c>
      <c r="N222" s="9">
        <f t="shared" si="24"/>
        <v>-12</v>
      </c>
      <c r="O222" s="9" t="str">
        <f t="shared" si="25"/>
        <v/>
      </c>
      <c r="P222" s="81">
        <f t="shared" si="26"/>
        <v>24.63333333</v>
      </c>
      <c r="Q222" s="81"/>
      <c r="R222" s="81"/>
    </row>
    <row r="223" hidden="1">
      <c r="A223" s="129" t="s">
        <v>189</v>
      </c>
      <c r="B223" s="130" t="s">
        <v>93</v>
      </c>
      <c r="C223" s="130" t="s">
        <v>69</v>
      </c>
      <c r="D223" s="130">
        <v>21.0</v>
      </c>
      <c r="E223" s="130">
        <v>20.5</v>
      </c>
      <c r="F223" s="130">
        <v>20.5</v>
      </c>
      <c r="G223" s="130">
        <v>25.3</v>
      </c>
      <c r="H223" s="130">
        <v>21.0</v>
      </c>
      <c r="I223" s="130">
        <v>25.0</v>
      </c>
      <c r="J223" s="130">
        <v>17.0</v>
      </c>
      <c r="K223" s="130">
        <v>19.0</v>
      </c>
      <c r="L223" s="131"/>
      <c r="M223" s="9">
        <f t="shared" si="23"/>
        <v>0.5</v>
      </c>
      <c r="N223" s="9">
        <f t="shared" si="24"/>
        <v>21</v>
      </c>
      <c r="O223" s="9" t="str">
        <f t="shared" si="25"/>
        <v/>
      </c>
      <c r="P223" s="81">
        <f t="shared" si="26"/>
        <v>20.66666667</v>
      </c>
      <c r="Q223" s="81"/>
      <c r="R223" s="81"/>
    </row>
    <row r="224" hidden="1">
      <c r="A224" s="137" t="s">
        <v>413</v>
      </c>
      <c r="B224" s="138" t="s">
        <v>116</v>
      </c>
      <c r="C224" s="138" t="s">
        <v>69</v>
      </c>
      <c r="D224" s="138">
        <v>8.0</v>
      </c>
      <c r="E224" s="138">
        <v>9.0</v>
      </c>
      <c r="F224" s="138">
        <v>7.2</v>
      </c>
      <c r="G224" s="138">
        <v>8.7</v>
      </c>
      <c r="H224" s="138">
        <v>5.0</v>
      </c>
      <c r="I224" s="138">
        <v>9.0</v>
      </c>
      <c r="J224" s="138">
        <v>10.0</v>
      </c>
      <c r="K224" s="138">
        <v>12.0</v>
      </c>
      <c r="L224" s="139"/>
      <c r="M224" s="9">
        <f>H224-L224</f>
        <v>5</v>
      </c>
      <c r="N224" s="9">
        <f>D224-F224</f>
        <v>0.8</v>
      </c>
    </row>
    <row r="225">
      <c r="A225" s="129" t="s">
        <v>299</v>
      </c>
      <c r="B225" s="130" t="s">
        <v>107</v>
      </c>
      <c r="C225" s="130" t="s">
        <v>69</v>
      </c>
      <c r="D225" s="130">
        <v>23.7</v>
      </c>
      <c r="E225" s="130">
        <v>24.0</v>
      </c>
      <c r="F225" s="130">
        <v>26.4</v>
      </c>
      <c r="G225" s="130">
        <v>16.3</v>
      </c>
      <c r="H225" s="130">
        <v>23.0</v>
      </c>
      <c r="I225" s="130">
        <v>20.0</v>
      </c>
      <c r="J225" s="130">
        <v>28.0</v>
      </c>
      <c r="K225" s="130">
        <v>21.0</v>
      </c>
      <c r="L225" s="130">
        <v>28.0</v>
      </c>
      <c r="M225" s="9">
        <f t="shared" ref="M225:M228" si="27">D225-F225</f>
        <v>-2.7</v>
      </c>
      <c r="N225" s="9">
        <f t="shared" ref="N225:N228" si="28">H225-L225</f>
        <v>-5</v>
      </c>
      <c r="O225" s="9" t="str">
        <f t="shared" ref="O225:O228" si="29">IF(H225=0,"DNP","")</f>
        <v/>
      </c>
      <c r="P225" s="81">
        <f t="shared" ref="P225:P228" si="30">AVERAGE(D225:F225)</f>
        <v>24.7</v>
      </c>
      <c r="Q225" s="81"/>
      <c r="R225" s="81"/>
    </row>
    <row r="226">
      <c r="A226" s="129" t="s">
        <v>143</v>
      </c>
      <c r="B226" s="130" t="s">
        <v>80</v>
      </c>
      <c r="C226" s="130" t="s">
        <v>1877</v>
      </c>
      <c r="D226" s="130">
        <v>23.7</v>
      </c>
      <c r="E226" s="130">
        <v>23.8</v>
      </c>
      <c r="F226" s="130">
        <v>21.1</v>
      </c>
      <c r="G226" s="130">
        <v>20.8</v>
      </c>
      <c r="H226" s="130">
        <v>24.0</v>
      </c>
      <c r="I226" s="130">
        <v>20.0</v>
      </c>
      <c r="J226" s="130">
        <v>27.0</v>
      </c>
      <c r="K226" s="130">
        <v>23.0</v>
      </c>
      <c r="L226" s="130">
        <v>25.0</v>
      </c>
      <c r="M226" s="9">
        <f t="shared" si="27"/>
        <v>2.6</v>
      </c>
      <c r="N226" s="9">
        <f t="shared" si="28"/>
        <v>-1</v>
      </c>
      <c r="O226" s="9" t="str">
        <f t="shared" si="29"/>
        <v/>
      </c>
      <c r="P226" s="81">
        <f t="shared" si="30"/>
        <v>22.86666667</v>
      </c>
      <c r="Q226" s="81"/>
      <c r="R226" s="81"/>
    </row>
    <row r="227">
      <c r="A227" s="129" t="s">
        <v>420</v>
      </c>
      <c r="B227" s="130" t="s">
        <v>96</v>
      </c>
      <c r="C227" s="130" t="s">
        <v>1877</v>
      </c>
      <c r="D227" s="130">
        <v>23.5</v>
      </c>
      <c r="E227" s="130">
        <v>28.5</v>
      </c>
      <c r="F227" s="130">
        <v>30.8</v>
      </c>
      <c r="G227" s="130">
        <v>26.9</v>
      </c>
      <c r="H227" s="130">
        <v>13.0</v>
      </c>
      <c r="I227" s="130">
        <v>34.0</v>
      </c>
      <c r="J227" s="131"/>
      <c r="K227" s="130">
        <v>31.0</v>
      </c>
      <c r="L227" s="130">
        <v>36.0</v>
      </c>
      <c r="M227" s="9">
        <f t="shared" si="27"/>
        <v>-7.3</v>
      </c>
      <c r="N227" s="9">
        <f t="shared" si="28"/>
        <v>-23</v>
      </c>
      <c r="O227" s="9" t="str">
        <f t="shared" si="29"/>
        <v/>
      </c>
      <c r="P227" s="81">
        <f t="shared" si="30"/>
        <v>27.6</v>
      </c>
      <c r="Q227" s="81"/>
      <c r="R227" s="81"/>
    </row>
    <row r="228">
      <c r="A228" s="129" t="s">
        <v>233</v>
      </c>
      <c r="B228" s="130" t="s">
        <v>112</v>
      </c>
      <c r="C228" s="130" t="s">
        <v>449</v>
      </c>
      <c r="D228" s="130">
        <v>23.5</v>
      </c>
      <c r="E228" s="130">
        <v>24.0</v>
      </c>
      <c r="F228" s="130">
        <v>20.7</v>
      </c>
      <c r="G228" s="130">
        <v>18.9</v>
      </c>
      <c r="H228" s="131"/>
      <c r="I228" s="130">
        <v>24.0</v>
      </c>
      <c r="J228" s="130">
        <v>23.0</v>
      </c>
      <c r="K228" s="130">
        <v>27.0</v>
      </c>
      <c r="L228" s="130">
        <v>22.0</v>
      </c>
      <c r="M228" s="9">
        <f t="shared" si="27"/>
        <v>2.8</v>
      </c>
      <c r="N228" s="9">
        <f t="shared" si="28"/>
        <v>-22</v>
      </c>
      <c r="O228" s="9" t="str">
        <f t="shared" si="29"/>
        <v>DNP</v>
      </c>
      <c r="P228" s="81">
        <f t="shared" si="30"/>
        <v>22.73333333</v>
      </c>
      <c r="Q228" s="81"/>
      <c r="R228" s="81"/>
    </row>
    <row r="229" hidden="1">
      <c r="A229" s="137" t="s">
        <v>543</v>
      </c>
      <c r="B229" s="138" t="s">
        <v>87</v>
      </c>
      <c r="C229" s="138" t="s">
        <v>449</v>
      </c>
      <c r="D229" s="138">
        <v>23.3</v>
      </c>
      <c r="E229" s="138">
        <v>22.3</v>
      </c>
      <c r="F229" s="138">
        <v>22.3</v>
      </c>
      <c r="G229" s="138">
        <v>18.7</v>
      </c>
      <c r="H229" s="138">
        <v>30.0</v>
      </c>
      <c r="I229" s="138">
        <v>21.0</v>
      </c>
      <c r="J229" s="138">
        <v>19.0</v>
      </c>
      <c r="K229" s="138">
        <v>19.0</v>
      </c>
      <c r="L229" s="139"/>
      <c r="M229" s="9">
        <f>H229-L229</f>
        <v>30</v>
      </c>
      <c r="N229" s="9">
        <f>D229-F229</f>
        <v>1</v>
      </c>
    </row>
    <row r="230">
      <c r="A230" s="129" t="s">
        <v>615</v>
      </c>
      <c r="B230" s="130" t="s">
        <v>112</v>
      </c>
      <c r="C230" s="130" t="s">
        <v>1877</v>
      </c>
      <c r="D230" s="130">
        <v>23.3</v>
      </c>
      <c r="E230" s="130">
        <v>25.8</v>
      </c>
      <c r="F230" s="130">
        <v>22.5</v>
      </c>
      <c r="G230" s="130">
        <v>17.5</v>
      </c>
      <c r="H230" s="130">
        <v>27.0</v>
      </c>
      <c r="I230" s="130">
        <v>13.0</v>
      </c>
      <c r="J230" s="130">
        <v>30.0</v>
      </c>
      <c r="K230" s="130">
        <v>34.0</v>
      </c>
      <c r="L230" s="130">
        <v>25.0</v>
      </c>
      <c r="M230" s="9">
        <f>D230-F230</f>
        <v>0.8</v>
      </c>
      <c r="N230" s="9">
        <f>H230-L230</f>
        <v>2</v>
      </c>
      <c r="O230" s="9" t="str">
        <f>IF(H230=0,"DNP","")</f>
        <v/>
      </c>
      <c r="P230" s="81">
        <f>AVERAGE(D230:F230)</f>
        <v>23.86666667</v>
      </c>
      <c r="Q230" s="81"/>
      <c r="R230" s="81"/>
    </row>
    <row r="231" hidden="1">
      <c r="A231" s="137" t="s">
        <v>608</v>
      </c>
      <c r="B231" s="138" t="s">
        <v>70</v>
      </c>
      <c r="C231" s="138" t="s">
        <v>1877</v>
      </c>
      <c r="D231" s="138">
        <v>5.0</v>
      </c>
      <c r="E231" s="138">
        <v>5.0</v>
      </c>
      <c r="F231" s="138">
        <v>4.0</v>
      </c>
      <c r="G231" s="138">
        <v>3.6</v>
      </c>
      <c r="H231" s="138">
        <v>5.0</v>
      </c>
      <c r="I231" s="139"/>
      <c r="J231" s="139"/>
      <c r="K231" s="139"/>
      <c r="L231" s="139"/>
      <c r="M231" s="9">
        <f>H231-L231</f>
        <v>5</v>
      </c>
      <c r="N231" s="9">
        <f>D231-F231</f>
        <v>1</v>
      </c>
    </row>
    <row r="232">
      <c r="A232" s="129" t="s">
        <v>394</v>
      </c>
      <c r="B232" s="130" t="s">
        <v>113</v>
      </c>
      <c r="C232" s="130" t="s">
        <v>449</v>
      </c>
      <c r="D232" s="130">
        <v>23.3</v>
      </c>
      <c r="E232" s="130">
        <v>24.4</v>
      </c>
      <c r="F232" s="130">
        <v>24.4</v>
      </c>
      <c r="G232" s="130">
        <v>25.3</v>
      </c>
      <c r="H232" s="130">
        <v>29.0</v>
      </c>
      <c r="I232" s="130">
        <v>23.0</v>
      </c>
      <c r="J232" s="130">
        <v>18.0</v>
      </c>
      <c r="K232" s="130">
        <v>27.0</v>
      </c>
      <c r="L232" s="130">
        <v>25.0</v>
      </c>
      <c r="M232" s="9">
        <f t="shared" ref="M232:M233" si="31">D232-F232</f>
        <v>-1.1</v>
      </c>
      <c r="N232" s="9">
        <f t="shared" ref="N232:N233" si="32">H232-L232</f>
        <v>4</v>
      </c>
      <c r="O232" s="9" t="str">
        <f t="shared" ref="O232:O233" si="33">IF(H232=0,"DNP","")</f>
        <v/>
      </c>
      <c r="P232" s="81">
        <f t="shared" ref="P232:P233" si="34">AVERAGE(D232:F232)</f>
        <v>24.03333333</v>
      </c>
      <c r="Q232" s="81"/>
      <c r="R232" s="81"/>
    </row>
    <row r="233">
      <c r="A233" s="129" t="s">
        <v>254</v>
      </c>
      <c r="B233" s="130" t="s">
        <v>103</v>
      </c>
      <c r="C233" s="130" t="s">
        <v>69</v>
      </c>
      <c r="D233" s="130">
        <v>23.3</v>
      </c>
      <c r="E233" s="130">
        <v>23.8</v>
      </c>
      <c r="F233" s="130">
        <v>24.3</v>
      </c>
      <c r="G233" s="130">
        <v>21.5</v>
      </c>
      <c r="H233" s="130">
        <v>16.0</v>
      </c>
      <c r="I233" s="130">
        <v>31.0</v>
      </c>
      <c r="J233" s="130">
        <v>23.0</v>
      </c>
      <c r="K233" s="130">
        <v>27.0</v>
      </c>
      <c r="L233" s="130">
        <v>22.0</v>
      </c>
      <c r="M233" s="9">
        <f t="shared" si="31"/>
        <v>-1</v>
      </c>
      <c r="N233" s="9">
        <f t="shared" si="32"/>
        <v>-6</v>
      </c>
      <c r="O233" s="9" t="str">
        <f t="shared" si="33"/>
        <v/>
      </c>
      <c r="P233" s="81">
        <f t="shared" si="34"/>
        <v>23.8</v>
      </c>
      <c r="Q233" s="81"/>
      <c r="R233" s="81"/>
    </row>
    <row r="234" hidden="1">
      <c r="A234" s="137" t="s">
        <v>129</v>
      </c>
      <c r="B234" s="138" t="s">
        <v>81</v>
      </c>
      <c r="C234" s="138" t="s">
        <v>449</v>
      </c>
      <c r="D234" s="138">
        <v>4.0</v>
      </c>
      <c r="E234" s="138">
        <v>4.0</v>
      </c>
      <c r="F234" s="138">
        <v>3.0</v>
      </c>
      <c r="G234" s="138">
        <v>7.5</v>
      </c>
      <c r="H234" s="139"/>
      <c r="I234" s="139"/>
      <c r="J234" s="138">
        <v>4.0</v>
      </c>
      <c r="K234" s="139"/>
      <c r="L234" s="139"/>
      <c r="M234" s="9">
        <f t="shared" ref="M234:M236" si="35">H234-L234</f>
        <v>0</v>
      </c>
      <c r="N234" s="9">
        <f t="shared" ref="N234:N236" si="36">D234-F234</f>
        <v>1</v>
      </c>
    </row>
    <row r="235" hidden="1">
      <c r="A235" s="137" t="s">
        <v>257</v>
      </c>
      <c r="B235" s="138" t="s">
        <v>107</v>
      </c>
      <c r="C235" s="138" t="s">
        <v>69</v>
      </c>
      <c r="D235" s="138">
        <v>4.0</v>
      </c>
      <c r="E235" s="138">
        <v>3.0</v>
      </c>
      <c r="F235" s="138">
        <v>3.0</v>
      </c>
      <c r="G235" s="138">
        <v>3.0</v>
      </c>
      <c r="H235" s="139"/>
      <c r="I235" s="139"/>
      <c r="J235" s="138">
        <v>4.0</v>
      </c>
      <c r="K235" s="138">
        <v>2.0</v>
      </c>
      <c r="L235" s="139"/>
      <c r="M235" s="9">
        <f t="shared" si="35"/>
        <v>0</v>
      </c>
      <c r="N235" s="9">
        <f t="shared" si="36"/>
        <v>1</v>
      </c>
    </row>
    <row r="236" hidden="1">
      <c r="A236" s="137" t="s">
        <v>610</v>
      </c>
      <c r="B236" s="138" t="s">
        <v>112</v>
      </c>
      <c r="C236" s="138" t="s">
        <v>449</v>
      </c>
      <c r="D236" s="138">
        <v>27.0</v>
      </c>
      <c r="E236" s="138">
        <v>27.0</v>
      </c>
      <c r="F236" s="138">
        <v>25.8</v>
      </c>
      <c r="G236" s="138">
        <v>30.4</v>
      </c>
      <c r="H236" s="138">
        <v>24.0</v>
      </c>
      <c r="I236" s="138">
        <v>27.0</v>
      </c>
      <c r="J236" s="138">
        <v>30.0</v>
      </c>
      <c r="K236" s="139"/>
      <c r="L236" s="139"/>
      <c r="M236" s="9">
        <f t="shared" si="35"/>
        <v>24</v>
      </c>
      <c r="N236" s="9">
        <f t="shared" si="36"/>
        <v>1.2</v>
      </c>
    </row>
    <row r="237">
      <c r="A237" s="129" t="s">
        <v>383</v>
      </c>
      <c r="B237" s="130" t="s">
        <v>113</v>
      </c>
      <c r="C237" s="130" t="s">
        <v>449</v>
      </c>
      <c r="D237" s="130">
        <v>23.3</v>
      </c>
      <c r="E237" s="130">
        <v>22.8</v>
      </c>
      <c r="F237" s="130">
        <v>20.9</v>
      </c>
      <c r="G237" s="130">
        <v>22.3</v>
      </c>
      <c r="H237" s="130">
        <v>25.0</v>
      </c>
      <c r="I237" s="130">
        <v>21.0</v>
      </c>
      <c r="J237" s="130">
        <v>24.0</v>
      </c>
      <c r="K237" s="130">
        <v>24.0</v>
      </c>
      <c r="L237" s="130">
        <v>20.0</v>
      </c>
      <c r="M237" s="9">
        <f>D237-F237</f>
        <v>2.4</v>
      </c>
      <c r="N237" s="9">
        <f>H237-L237</f>
        <v>5</v>
      </c>
      <c r="O237" s="9" t="str">
        <f>IF(H237=0,"DNP","")</f>
        <v/>
      </c>
      <c r="P237" s="81">
        <f>AVERAGE(D237:F237)</f>
        <v>22.33333333</v>
      </c>
      <c r="Q237" s="81"/>
      <c r="R237" s="81"/>
    </row>
    <row r="238" hidden="1">
      <c r="A238" s="137" t="s">
        <v>130</v>
      </c>
      <c r="B238" s="138" t="s">
        <v>93</v>
      </c>
      <c r="C238" s="138" t="s">
        <v>449</v>
      </c>
      <c r="D238" s="138">
        <v>12.0</v>
      </c>
      <c r="E238" s="138">
        <v>12.0</v>
      </c>
      <c r="F238" s="138">
        <v>10.8</v>
      </c>
      <c r="G238" s="138">
        <v>9.6</v>
      </c>
      <c r="H238" s="139"/>
      <c r="I238" s="139"/>
      <c r="J238" s="138">
        <v>12.0</v>
      </c>
      <c r="K238" s="139"/>
      <c r="L238" s="139"/>
      <c r="M238" s="9">
        <f>H238-L238</f>
        <v>0</v>
      </c>
      <c r="N238" s="9">
        <f>D238-F238</f>
        <v>1.2</v>
      </c>
    </row>
    <row r="239">
      <c r="A239" s="129" t="s">
        <v>82</v>
      </c>
      <c r="B239" s="130" t="s">
        <v>94</v>
      </c>
      <c r="C239" s="130" t="s">
        <v>449</v>
      </c>
      <c r="D239" s="130">
        <v>23.3</v>
      </c>
      <c r="E239" s="130">
        <v>22.2</v>
      </c>
      <c r="F239" s="130">
        <v>22.5</v>
      </c>
      <c r="G239" s="130">
        <v>23.5</v>
      </c>
      <c r="H239" s="130">
        <v>25.0</v>
      </c>
      <c r="I239" s="130">
        <v>22.0</v>
      </c>
      <c r="J239" s="130">
        <v>23.0</v>
      </c>
      <c r="K239" s="130">
        <v>19.0</v>
      </c>
      <c r="L239" s="130">
        <v>22.0</v>
      </c>
      <c r="M239" s="9">
        <f t="shared" ref="M239:M242" si="37">D239-F239</f>
        <v>0.8</v>
      </c>
      <c r="N239" s="9">
        <f t="shared" ref="N239:N242" si="38">H239-L239</f>
        <v>3</v>
      </c>
      <c r="O239" s="9" t="str">
        <f t="shared" ref="O239:O242" si="39">IF(H239=0,"DNP","")</f>
        <v/>
      </c>
      <c r="P239" s="81">
        <f t="shared" ref="P239:P242" si="40">AVERAGE(D239:F239)</f>
        <v>22.66666667</v>
      </c>
      <c r="Q239" s="81"/>
      <c r="R239" s="81"/>
    </row>
    <row r="240">
      <c r="A240" s="129" t="s">
        <v>253</v>
      </c>
      <c r="B240" s="130" t="s">
        <v>73</v>
      </c>
      <c r="C240" s="130" t="s">
        <v>449</v>
      </c>
      <c r="D240" s="130">
        <v>23.3</v>
      </c>
      <c r="E240" s="130">
        <v>21.6</v>
      </c>
      <c r="F240" s="130">
        <v>20.1</v>
      </c>
      <c r="G240" s="130">
        <v>21.4</v>
      </c>
      <c r="H240" s="130">
        <v>23.0</v>
      </c>
      <c r="I240" s="130">
        <v>32.0</v>
      </c>
      <c r="J240" s="130">
        <v>15.0</v>
      </c>
      <c r="K240" s="130">
        <v>13.0</v>
      </c>
      <c r="L240" s="130">
        <v>25.0</v>
      </c>
      <c r="M240" s="9">
        <f t="shared" si="37"/>
        <v>3.2</v>
      </c>
      <c r="N240" s="9">
        <f t="shared" si="38"/>
        <v>-2</v>
      </c>
      <c r="O240" s="9" t="str">
        <f t="shared" si="39"/>
        <v/>
      </c>
      <c r="P240" s="81">
        <f t="shared" si="40"/>
        <v>21.66666667</v>
      </c>
      <c r="Q240" s="81"/>
      <c r="R240" s="81"/>
    </row>
    <row r="241">
      <c r="A241" s="129" t="s">
        <v>633</v>
      </c>
      <c r="B241" s="130" t="s">
        <v>112</v>
      </c>
      <c r="C241" s="130" t="s">
        <v>69</v>
      </c>
      <c r="D241" s="130">
        <v>23.3</v>
      </c>
      <c r="E241" s="130">
        <v>20.5</v>
      </c>
      <c r="F241" s="130">
        <v>13.9</v>
      </c>
      <c r="G241" s="130">
        <v>10.2</v>
      </c>
      <c r="H241" s="130">
        <v>19.0</v>
      </c>
      <c r="I241" s="130">
        <v>21.0</v>
      </c>
      <c r="J241" s="130">
        <v>30.0</v>
      </c>
      <c r="K241" s="130">
        <v>12.0</v>
      </c>
      <c r="L241" s="131"/>
      <c r="M241" s="9">
        <f t="shared" si="37"/>
        <v>9.4</v>
      </c>
      <c r="N241" s="9">
        <f t="shared" si="38"/>
        <v>19</v>
      </c>
      <c r="O241" s="9" t="str">
        <f t="shared" si="39"/>
        <v/>
      </c>
      <c r="P241" s="81">
        <f t="shared" si="40"/>
        <v>19.23333333</v>
      </c>
      <c r="Q241" s="81"/>
      <c r="R241" s="81"/>
    </row>
    <row r="242">
      <c r="A242" s="129" t="s">
        <v>309</v>
      </c>
      <c r="B242" s="130" t="s">
        <v>107</v>
      </c>
      <c r="C242" s="130" t="s">
        <v>1877</v>
      </c>
      <c r="D242" s="130">
        <v>23.0</v>
      </c>
      <c r="E242" s="130">
        <v>26.0</v>
      </c>
      <c r="F242" s="130">
        <v>28.3</v>
      </c>
      <c r="G242" s="130">
        <v>27.0</v>
      </c>
      <c r="H242" s="131"/>
      <c r="I242" s="131"/>
      <c r="J242" s="130">
        <v>23.0</v>
      </c>
      <c r="K242" s="130">
        <v>33.0</v>
      </c>
      <c r="L242" s="130">
        <v>22.0</v>
      </c>
      <c r="M242" s="9">
        <f t="shared" si="37"/>
        <v>-5.3</v>
      </c>
      <c r="N242" s="9">
        <f t="shared" si="38"/>
        <v>-22</v>
      </c>
      <c r="O242" s="9" t="str">
        <f t="shared" si="39"/>
        <v>DNP</v>
      </c>
      <c r="P242" s="81">
        <f t="shared" si="40"/>
        <v>25.76666667</v>
      </c>
      <c r="Q242" s="81"/>
      <c r="R242" s="81"/>
    </row>
    <row r="243" hidden="1">
      <c r="A243" s="137" t="s">
        <v>180</v>
      </c>
      <c r="B243" s="138" t="s">
        <v>109</v>
      </c>
      <c r="C243" s="138" t="s">
        <v>1877</v>
      </c>
      <c r="D243" s="138">
        <v>7.0</v>
      </c>
      <c r="E243" s="138">
        <v>7.0</v>
      </c>
      <c r="F243" s="138">
        <v>5.7</v>
      </c>
      <c r="G243" s="138">
        <v>8.3</v>
      </c>
      <c r="H243" s="138">
        <v>7.0</v>
      </c>
      <c r="I243" s="139"/>
      <c r="J243" s="139"/>
      <c r="K243" s="139"/>
      <c r="L243" s="139"/>
      <c r="M243" s="9">
        <f t="shared" ref="M243:M244" si="41">H243-L243</f>
        <v>7</v>
      </c>
      <c r="N243" s="9">
        <f t="shared" ref="N243:N244" si="42">D243-F243</f>
        <v>1.3</v>
      </c>
    </row>
    <row r="244" hidden="1">
      <c r="A244" s="137" t="s">
        <v>362</v>
      </c>
      <c r="B244" s="138" t="s">
        <v>74</v>
      </c>
      <c r="C244" s="138" t="s">
        <v>449</v>
      </c>
      <c r="D244" s="138">
        <v>7.0</v>
      </c>
      <c r="E244" s="138">
        <v>4.5</v>
      </c>
      <c r="F244" s="138">
        <v>5.7</v>
      </c>
      <c r="G244" s="138">
        <v>6.9</v>
      </c>
      <c r="H244" s="139"/>
      <c r="I244" s="139"/>
      <c r="J244" s="138">
        <v>7.0</v>
      </c>
      <c r="K244" s="138">
        <v>2.0</v>
      </c>
      <c r="L244" s="139"/>
      <c r="M244" s="9">
        <f t="shared" si="41"/>
        <v>0</v>
      </c>
      <c r="N244" s="9">
        <f t="shared" si="42"/>
        <v>1.3</v>
      </c>
    </row>
    <row r="245">
      <c r="A245" s="129" t="s">
        <v>1890</v>
      </c>
      <c r="B245" s="130" t="s">
        <v>103</v>
      </c>
      <c r="C245" s="130" t="s">
        <v>449</v>
      </c>
      <c r="D245" s="130">
        <v>23.0</v>
      </c>
      <c r="E245" s="130">
        <v>23.8</v>
      </c>
      <c r="F245" s="130">
        <v>22.8</v>
      </c>
      <c r="G245" s="130">
        <v>27.3</v>
      </c>
      <c r="H245" s="130">
        <v>18.0</v>
      </c>
      <c r="I245" s="130">
        <v>30.0</v>
      </c>
      <c r="J245" s="130">
        <v>21.0</v>
      </c>
      <c r="K245" s="130">
        <v>26.0</v>
      </c>
      <c r="L245" s="130">
        <v>24.0</v>
      </c>
      <c r="M245" s="9">
        <f t="shared" ref="M245:M249" si="43">D245-F245</f>
        <v>0.2</v>
      </c>
      <c r="N245" s="9">
        <f t="shared" ref="N245:N249" si="44">H245-L245</f>
        <v>-6</v>
      </c>
      <c r="O245" s="9" t="str">
        <f t="shared" ref="O245:O249" si="45">IF(H245=0,"DNP","")</f>
        <v/>
      </c>
      <c r="P245" s="81">
        <f t="shared" ref="P245:P249" si="46">AVERAGE(D245:F245)</f>
        <v>23.2</v>
      </c>
      <c r="Q245" s="81"/>
      <c r="R245" s="81"/>
    </row>
    <row r="246">
      <c r="A246" s="129" t="s">
        <v>525</v>
      </c>
      <c r="B246" s="130" t="s">
        <v>74</v>
      </c>
      <c r="C246" s="130" t="s">
        <v>69</v>
      </c>
      <c r="D246" s="130">
        <v>23.0</v>
      </c>
      <c r="E246" s="130">
        <v>21.2</v>
      </c>
      <c r="F246" s="130">
        <v>21.3</v>
      </c>
      <c r="G246" s="130">
        <v>19.4</v>
      </c>
      <c r="H246" s="130">
        <v>31.0</v>
      </c>
      <c r="I246" s="130">
        <v>23.0</v>
      </c>
      <c r="J246" s="130">
        <v>15.0</v>
      </c>
      <c r="K246" s="130">
        <v>19.0</v>
      </c>
      <c r="L246" s="130">
        <v>18.0</v>
      </c>
      <c r="M246" s="9">
        <f t="shared" si="43"/>
        <v>1.7</v>
      </c>
      <c r="N246" s="9">
        <f t="shared" si="44"/>
        <v>13</v>
      </c>
      <c r="O246" s="9" t="str">
        <f t="shared" si="45"/>
        <v/>
      </c>
      <c r="P246" s="81">
        <f t="shared" si="46"/>
        <v>21.83333333</v>
      </c>
      <c r="Q246" s="81"/>
      <c r="R246" s="81"/>
    </row>
    <row r="247">
      <c r="A247" s="129" t="s">
        <v>458</v>
      </c>
      <c r="B247" s="130" t="s">
        <v>115</v>
      </c>
      <c r="C247" s="130" t="s">
        <v>1877</v>
      </c>
      <c r="D247" s="130">
        <v>23.0</v>
      </c>
      <c r="E247" s="130">
        <v>21.2</v>
      </c>
      <c r="F247" s="130">
        <v>19.1</v>
      </c>
      <c r="G247" s="130">
        <v>24.7</v>
      </c>
      <c r="H247" s="130">
        <v>14.0</v>
      </c>
      <c r="I247" s="130">
        <v>20.0</v>
      </c>
      <c r="J247" s="130">
        <v>35.0</v>
      </c>
      <c r="K247" s="130">
        <v>15.0</v>
      </c>
      <c r="L247" s="130">
        <v>22.0</v>
      </c>
      <c r="M247" s="9">
        <f t="shared" si="43"/>
        <v>3.9</v>
      </c>
      <c r="N247" s="9">
        <f t="shared" si="44"/>
        <v>-8</v>
      </c>
      <c r="O247" s="9" t="str">
        <f t="shared" si="45"/>
        <v/>
      </c>
      <c r="P247" s="81">
        <f t="shared" si="46"/>
        <v>21.1</v>
      </c>
      <c r="Q247" s="81"/>
      <c r="R247" s="81"/>
    </row>
    <row r="248">
      <c r="A248" s="129" t="s">
        <v>231</v>
      </c>
      <c r="B248" s="130" t="s">
        <v>76</v>
      </c>
      <c r="C248" s="130" t="s">
        <v>69</v>
      </c>
      <c r="D248" s="130">
        <v>23.0</v>
      </c>
      <c r="E248" s="130">
        <v>20.6</v>
      </c>
      <c r="F248" s="130">
        <v>19.4</v>
      </c>
      <c r="G248" s="130">
        <v>17.2</v>
      </c>
      <c r="H248" s="130">
        <v>25.0</v>
      </c>
      <c r="I248" s="130">
        <v>24.0</v>
      </c>
      <c r="J248" s="130">
        <v>20.0</v>
      </c>
      <c r="K248" s="130">
        <v>17.0</v>
      </c>
      <c r="L248" s="130">
        <v>17.0</v>
      </c>
      <c r="M248" s="9">
        <f t="shared" si="43"/>
        <v>3.6</v>
      </c>
      <c r="N248" s="9">
        <f t="shared" si="44"/>
        <v>8</v>
      </c>
      <c r="O248" s="9" t="str">
        <f t="shared" si="45"/>
        <v/>
      </c>
      <c r="P248" s="81">
        <f t="shared" si="46"/>
        <v>21</v>
      </c>
      <c r="Q248" s="81"/>
      <c r="R248" s="81"/>
    </row>
    <row r="249">
      <c r="A249" s="129" t="s">
        <v>1828</v>
      </c>
      <c r="B249" s="130" t="s">
        <v>77</v>
      </c>
      <c r="C249" s="130" t="s">
        <v>69</v>
      </c>
      <c r="D249" s="130">
        <v>22.7</v>
      </c>
      <c r="E249" s="130">
        <v>22.4</v>
      </c>
      <c r="F249" s="130">
        <v>14.4</v>
      </c>
      <c r="G249" s="130">
        <v>14.4</v>
      </c>
      <c r="H249" s="130">
        <v>23.0</v>
      </c>
      <c r="I249" s="130">
        <v>24.0</v>
      </c>
      <c r="J249" s="130">
        <v>21.0</v>
      </c>
      <c r="K249" s="130">
        <v>31.0</v>
      </c>
      <c r="L249" s="130">
        <v>13.0</v>
      </c>
      <c r="M249" s="9">
        <f t="shared" si="43"/>
        <v>8.3</v>
      </c>
      <c r="N249" s="9">
        <f t="shared" si="44"/>
        <v>10</v>
      </c>
      <c r="O249" s="9" t="str">
        <f t="shared" si="45"/>
        <v/>
      </c>
      <c r="P249" s="81">
        <f t="shared" si="46"/>
        <v>19.83333333</v>
      </c>
      <c r="Q249" s="81"/>
      <c r="R249" s="81"/>
    </row>
    <row r="250" hidden="1">
      <c r="A250" s="137" t="s">
        <v>228</v>
      </c>
      <c r="B250" s="138" t="s">
        <v>103</v>
      </c>
      <c r="C250" s="138" t="s">
        <v>449</v>
      </c>
      <c r="D250" s="138">
        <v>40.5</v>
      </c>
      <c r="E250" s="138">
        <v>37.7</v>
      </c>
      <c r="F250" s="138">
        <v>39.0</v>
      </c>
      <c r="G250" s="138">
        <v>37.0</v>
      </c>
      <c r="H250" s="139"/>
      <c r="I250" s="138">
        <v>37.0</v>
      </c>
      <c r="J250" s="138">
        <v>44.0</v>
      </c>
      <c r="K250" s="138">
        <v>32.0</v>
      </c>
      <c r="L250" s="139"/>
      <c r="M250" s="9">
        <f>H250-L250</f>
        <v>0</v>
      </c>
      <c r="N250" s="9">
        <f>D250-F250</f>
        <v>1.5</v>
      </c>
    </row>
    <row r="251" hidden="1">
      <c r="A251" s="129" t="s">
        <v>608</v>
      </c>
      <c r="B251" s="130" t="s">
        <v>115</v>
      </c>
      <c r="C251" s="130" t="s">
        <v>1877</v>
      </c>
      <c r="D251" s="130">
        <v>19.0</v>
      </c>
      <c r="E251" s="130">
        <v>19.0</v>
      </c>
      <c r="F251" s="130">
        <v>19.0</v>
      </c>
      <c r="G251" s="130">
        <v>19.0</v>
      </c>
      <c r="H251" s="131"/>
      <c r="I251" s="131"/>
      <c r="J251" s="130">
        <v>19.0</v>
      </c>
      <c r="K251" s="131"/>
      <c r="L251" s="131"/>
      <c r="M251" s="9">
        <f t="shared" ref="M251:M257" si="47">D251-F251</f>
        <v>0</v>
      </c>
      <c r="N251" s="9">
        <f t="shared" ref="N251:N257" si="48">H251-L251</f>
        <v>0</v>
      </c>
      <c r="O251" s="9" t="str">
        <f t="shared" ref="O251:O257" si="49">IF(H251=0,"DNP","")</f>
        <v>DNP</v>
      </c>
      <c r="P251" s="81">
        <f t="shared" ref="P251:P257" si="50">AVERAGE(D251:F251)</f>
        <v>19</v>
      </c>
      <c r="Q251" s="81"/>
      <c r="R251" s="81"/>
    </row>
    <row r="252">
      <c r="A252" s="129" t="s">
        <v>565</v>
      </c>
      <c r="B252" s="130" t="s">
        <v>116</v>
      </c>
      <c r="C252" s="130" t="s">
        <v>449</v>
      </c>
      <c r="D252" s="130">
        <v>22.3</v>
      </c>
      <c r="E252" s="130">
        <v>23.2</v>
      </c>
      <c r="F252" s="130">
        <v>26.4</v>
      </c>
      <c r="G252" s="130">
        <v>16.2</v>
      </c>
      <c r="H252" s="130">
        <v>19.0</v>
      </c>
      <c r="I252" s="130">
        <v>17.0</v>
      </c>
      <c r="J252" s="130">
        <v>31.0</v>
      </c>
      <c r="K252" s="130">
        <v>22.0</v>
      </c>
      <c r="L252" s="130">
        <v>27.0</v>
      </c>
      <c r="M252" s="9">
        <f t="shared" si="47"/>
        <v>-4.1</v>
      </c>
      <c r="N252" s="9">
        <f t="shared" si="48"/>
        <v>-8</v>
      </c>
      <c r="O252" s="9" t="str">
        <f t="shared" si="49"/>
        <v/>
      </c>
      <c r="P252" s="81">
        <f t="shared" si="50"/>
        <v>23.96666667</v>
      </c>
      <c r="Q252" s="81"/>
      <c r="R252" s="81"/>
    </row>
    <row r="253">
      <c r="A253" s="129" t="s">
        <v>337</v>
      </c>
      <c r="B253" s="130" t="s">
        <v>84</v>
      </c>
      <c r="C253" s="130" t="s">
        <v>449</v>
      </c>
      <c r="D253" s="130">
        <v>22.3</v>
      </c>
      <c r="E253" s="130">
        <v>20.8</v>
      </c>
      <c r="F253" s="130">
        <v>20.2</v>
      </c>
      <c r="G253" s="130">
        <v>18.2</v>
      </c>
      <c r="H253" s="130">
        <v>27.0</v>
      </c>
      <c r="I253" s="130">
        <v>21.0</v>
      </c>
      <c r="J253" s="130">
        <v>19.0</v>
      </c>
      <c r="K253" s="130">
        <v>18.0</v>
      </c>
      <c r="L253" s="130">
        <v>19.0</v>
      </c>
      <c r="M253" s="9">
        <f t="shared" si="47"/>
        <v>2.1</v>
      </c>
      <c r="N253" s="9">
        <f t="shared" si="48"/>
        <v>8</v>
      </c>
      <c r="O253" s="9" t="str">
        <f t="shared" si="49"/>
        <v/>
      </c>
      <c r="P253" s="81">
        <f t="shared" si="50"/>
        <v>21.1</v>
      </c>
      <c r="Q253" s="81"/>
      <c r="R253" s="81"/>
    </row>
    <row r="254">
      <c r="A254" s="129" t="s">
        <v>612</v>
      </c>
      <c r="B254" s="130" t="s">
        <v>112</v>
      </c>
      <c r="C254" s="130" t="s">
        <v>1877</v>
      </c>
      <c r="D254" s="130">
        <v>22.0</v>
      </c>
      <c r="E254" s="130">
        <v>25.8</v>
      </c>
      <c r="F254" s="130">
        <v>27.0</v>
      </c>
      <c r="G254" s="130">
        <v>20.9</v>
      </c>
      <c r="H254" s="130">
        <v>26.0</v>
      </c>
      <c r="I254" s="130">
        <v>12.0</v>
      </c>
      <c r="J254" s="130">
        <v>28.0</v>
      </c>
      <c r="K254" s="130">
        <v>28.0</v>
      </c>
      <c r="L254" s="130">
        <v>35.0</v>
      </c>
      <c r="M254" s="9">
        <f t="shared" si="47"/>
        <v>-5</v>
      </c>
      <c r="N254" s="9">
        <f t="shared" si="48"/>
        <v>-9</v>
      </c>
      <c r="O254" s="9" t="str">
        <f t="shared" si="49"/>
        <v/>
      </c>
      <c r="P254" s="81">
        <f t="shared" si="50"/>
        <v>24.93333333</v>
      </c>
      <c r="Q254" s="81"/>
      <c r="R254" s="81"/>
    </row>
    <row r="255" hidden="1">
      <c r="A255" s="129" t="s">
        <v>510</v>
      </c>
      <c r="B255" s="130" t="s">
        <v>74</v>
      </c>
      <c r="C255" s="130" t="s">
        <v>1877</v>
      </c>
      <c r="D255" s="130">
        <v>18.5</v>
      </c>
      <c r="E255" s="130">
        <v>18.3</v>
      </c>
      <c r="F255" s="130">
        <v>18.3</v>
      </c>
      <c r="G255" s="130">
        <v>24.1</v>
      </c>
      <c r="H255" s="130">
        <v>20.0</v>
      </c>
      <c r="I255" s="130">
        <v>17.0</v>
      </c>
      <c r="J255" s="130">
        <v>0.0</v>
      </c>
      <c r="K255" s="130">
        <v>18.0</v>
      </c>
      <c r="L255" s="131"/>
      <c r="M255" s="9">
        <f t="shared" si="47"/>
        <v>0.2</v>
      </c>
      <c r="N255" s="9">
        <f t="shared" si="48"/>
        <v>20</v>
      </c>
      <c r="O255" s="9" t="str">
        <f t="shared" si="49"/>
        <v/>
      </c>
      <c r="P255" s="81">
        <f t="shared" si="50"/>
        <v>18.36666667</v>
      </c>
      <c r="Q255" s="81"/>
      <c r="R255" s="81"/>
    </row>
    <row r="256" hidden="1">
      <c r="A256" s="129" t="s">
        <v>634</v>
      </c>
      <c r="B256" s="130" t="s">
        <v>71</v>
      </c>
      <c r="C256" s="130" t="s">
        <v>449</v>
      </c>
      <c r="D256" s="130">
        <v>18.3</v>
      </c>
      <c r="E256" s="130">
        <v>18.3</v>
      </c>
      <c r="F256" s="130">
        <v>18.3</v>
      </c>
      <c r="G256" s="130">
        <v>18.3</v>
      </c>
      <c r="H256" s="130">
        <v>3.0</v>
      </c>
      <c r="I256" s="130">
        <v>17.0</v>
      </c>
      <c r="J256" s="130">
        <v>35.0</v>
      </c>
      <c r="K256" s="131"/>
      <c r="L256" s="131"/>
      <c r="M256" s="9">
        <f t="shared" si="47"/>
        <v>0</v>
      </c>
      <c r="N256" s="9">
        <f t="shared" si="48"/>
        <v>3</v>
      </c>
      <c r="O256" s="9" t="str">
        <f t="shared" si="49"/>
        <v/>
      </c>
      <c r="P256" s="81">
        <f t="shared" si="50"/>
        <v>18.3</v>
      </c>
      <c r="Q256" s="81"/>
      <c r="R256" s="81"/>
    </row>
    <row r="257" hidden="1">
      <c r="A257" s="129" t="s">
        <v>253</v>
      </c>
      <c r="B257" s="130" t="s">
        <v>73</v>
      </c>
      <c r="C257" s="130" t="s">
        <v>449</v>
      </c>
      <c r="D257" s="130">
        <v>18.3</v>
      </c>
      <c r="E257" s="130">
        <v>18.3</v>
      </c>
      <c r="F257" s="130">
        <v>20.4</v>
      </c>
      <c r="G257" s="130">
        <v>23.3</v>
      </c>
      <c r="H257" s="130">
        <v>18.0</v>
      </c>
      <c r="I257" s="130">
        <v>25.0</v>
      </c>
      <c r="J257" s="130">
        <v>12.0</v>
      </c>
      <c r="K257" s="131"/>
      <c r="L257" s="131"/>
      <c r="M257" s="9">
        <f t="shared" si="47"/>
        <v>-2.1</v>
      </c>
      <c r="N257" s="9">
        <f t="shared" si="48"/>
        <v>18</v>
      </c>
      <c r="O257" s="9" t="str">
        <f t="shared" si="49"/>
        <v/>
      </c>
      <c r="P257" s="81">
        <f t="shared" si="50"/>
        <v>19</v>
      </c>
      <c r="Q257" s="81"/>
      <c r="R257" s="81"/>
    </row>
    <row r="258" hidden="1">
      <c r="A258" s="137" t="s">
        <v>176</v>
      </c>
      <c r="B258" s="138" t="s">
        <v>110</v>
      </c>
      <c r="C258" s="138" t="s">
        <v>69</v>
      </c>
      <c r="D258" s="138">
        <v>14.0</v>
      </c>
      <c r="E258" s="138">
        <v>14.0</v>
      </c>
      <c r="F258" s="138">
        <v>12.3</v>
      </c>
      <c r="G258" s="138">
        <v>9.0</v>
      </c>
      <c r="H258" s="138">
        <v>14.0</v>
      </c>
      <c r="I258" s="138">
        <v>14.0</v>
      </c>
      <c r="J258" s="139"/>
      <c r="K258" s="139"/>
      <c r="L258" s="139"/>
      <c r="M258" s="9">
        <f>H258-L258</f>
        <v>14</v>
      </c>
      <c r="N258" s="9">
        <f>D258-F258</f>
        <v>1.7</v>
      </c>
    </row>
    <row r="259">
      <c r="A259" s="129" t="s">
        <v>145</v>
      </c>
      <c r="B259" s="130" t="s">
        <v>81</v>
      </c>
      <c r="C259" s="130" t="s">
        <v>69</v>
      </c>
      <c r="D259" s="130">
        <v>22.0</v>
      </c>
      <c r="E259" s="130">
        <v>24.2</v>
      </c>
      <c r="F259" s="130">
        <v>28.3</v>
      </c>
      <c r="G259" s="130">
        <v>27.0</v>
      </c>
      <c r="H259" s="130">
        <v>21.0</v>
      </c>
      <c r="I259" s="130">
        <v>20.0</v>
      </c>
      <c r="J259" s="130">
        <v>25.0</v>
      </c>
      <c r="K259" s="130">
        <v>25.0</v>
      </c>
      <c r="L259" s="130">
        <v>30.0</v>
      </c>
      <c r="M259" s="9">
        <f t="shared" ref="M259:M260" si="51">D259-F259</f>
        <v>-6.3</v>
      </c>
      <c r="N259" s="9">
        <f t="shared" ref="N259:N260" si="52">H259-L259</f>
        <v>-9</v>
      </c>
      <c r="O259" s="9" t="str">
        <f t="shared" ref="O259:O260" si="53">IF(H259=0,"DNP","")</f>
        <v/>
      </c>
      <c r="P259" s="81">
        <f t="shared" ref="P259:P260" si="54">AVERAGE(D259:F259)</f>
        <v>24.83333333</v>
      </c>
      <c r="Q259" s="81"/>
      <c r="R259" s="81"/>
    </row>
    <row r="260">
      <c r="A260" s="129" t="s">
        <v>465</v>
      </c>
      <c r="B260" s="130" t="s">
        <v>106</v>
      </c>
      <c r="C260" s="130" t="s">
        <v>449</v>
      </c>
      <c r="D260" s="130">
        <v>22.0</v>
      </c>
      <c r="E260" s="130">
        <v>22.0</v>
      </c>
      <c r="F260" s="130">
        <v>21.6</v>
      </c>
      <c r="G260" s="130">
        <v>17.9</v>
      </c>
      <c r="H260" s="130">
        <v>22.0</v>
      </c>
      <c r="I260" s="131"/>
      <c r="J260" s="131"/>
      <c r="K260" s="131"/>
      <c r="L260" s="131"/>
      <c r="M260" s="9">
        <f t="shared" si="51"/>
        <v>0.4</v>
      </c>
      <c r="N260" s="9">
        <f t="shared" si="52"/>
        <v>22</v>
      </c>
      <c r="O260" s="9" t="str">
        <f t="shared" si="53"/>
        <v/>
      </c>
      <c r="P260" s="81">
        <f t="shared" si="54"/>
        <v>21.86666667</v>
      </c>
      <c r="Q260" s="81"/>
      <c r="R260" s="81"/>
    </row>
    <row r="261" hidden="1">
      <c r="A261" s="137" t="s">
        <v>344</v>
      </c>
      <c r="B261" s="138" t="s">
        <v>85</v>
      </c>
      <c r="C261" s="138" t="s">
        <v>69</v>
      </c>
      <c r="D261" s="138">
        <v>8.0</v>
      </c>
      <c r="E261" s="138">
        <v>8.0</v>
      </c>
      <c r="F261" s="138">
        <v>6.3</v>
      </c>
      <c r="G261" s="138">
        <v>5.4</v>
      </c>
      <c r="H261" s="139"/>
      <c r="I261" s="138">
        <v>12.0</v>
      </c>
      <c r="J261" s="138">
        <v>4.0</v>
      </c>
      <c r="K261" s="139"/>
      <c r="L261" s="139"/>
      <c r="M261" s="9">
        <f t="shared" ref="M261:M262" si="55">H261-L261</f>
        <v>0</v>
      </c>
      <c r="N261" s="9">
        <f t="shared" ref="N261:N262" si="56">D261-F261</f>
        <v>1.7</v>
      </c>
    </row>
    <row r="262" hidden="1">
      <c r="A262" s="137" t="s">
        <v>586</v>
      </c>
      <c r="B262" s="138" t="s">
        <v>100</v>
      </c>
      <c r="C262" s="138" t="s">
        <v>1877</v>
      </c>
      <c r="D262" s="138">
        <v>8.0</v>
      </c>
      <c r="E262" s="138">
        <v>6.3</v>
      </c>
      <c r="F262" s="138">
        <v>6.3</v>
      </c>
      <c r="G262" s="138">
        <v>5.8</v>
      </c>
      <c r="H262" s="139"/>
      <c r="I262" s="138">
        <v>2.0</v>
      </c>
      <c r="J262" s="138">
        <v>14.0</v>
      </c>
      <c r="K262" s="138">
        <v>3.0</v>
      </c>
      <c r="L262" s="139"/>
      <c r="M262" s="9">
        <f t="shared" si="55"/>
        <v>0</v>
      </c>
      <c r="N262" s="9">
        <f t="shared" si="56"/>
        <v>1.7</v>
      </c>
    </row>
    <row r="263">
      <c r="A263" s="129" t="s">
        <v>168</v>
      </c>
      <c r="B263" s="130" t="s">
        <v>87</v>
      </c>
      <c r="C263" s="130" t="s">
        <v>1877</v>
      </c>
      <c r="D263" s="130">
        <v>22.0</v>
      </c>
      <c r="E263" s="130">
        <v>21.0</v>
      </c>
      <c r="F263" s="130">
        <v>27.3</v>
      </c>
      <c r="G263" s="130">
        <v>27.6</v>
      </c>
      <c r="H263" s="131"/>
      <c r="I263" s="131"/>
      <c r="J263" s="130">
        <v>22.0</v>
      </c>
      <c r="K263" s="131"/>
      <c r="L263" s="130">
        <v>20.0</v>
      </c>
      <c r="M263" s="9">
        <f t="shared" ref="M263:M267" si="57">D263-F263</f>
        <v>-5.3</v>
      </c>
      <c r="N263" s="9">
        <f t="shared" ref="N263:N267" si="58">H263-L263</f>
        <v>-20</v>
      </c>
      <c r="O263" s="9" t="str">
        <f t="shared" ref="O263:O267" si="59">IF(H263=0,"DNP","")</f>
        <v>DNP</v>
      </c>
      <c r="P263" s="81">
        <f t="shared" ref="P263:P267" si="60">AVERAGE(D263:F263)</f>
        <v>23.43333333</v>
      </c>
      <c r="Q263" s="81"/>
      <c r="R263" s="81"/>
    </row>
    <row r="264">
      <c r="A264" s="129" t="s">
        <v>1385</v>
      </c>
      <c r="B264" s="130" t="s">
        <v>74</v>
      </c>
      <c r="C264" s="130" t="s">
        <v>1877</v>
      </c>
      <c r="D264" s="130">
        <v>22.0</v>
      </c>
      <c r="E264" s="130">
        <v>17.6</v>
      </c>
      <c r="F264" s="130">
        <v>16.8</v>
      </c>
      <c r="G264" s="130">
        <v>12.3</v>
      </c>
      <c r="H264" s="130">
        <v>23.0</v>
      </c>
      <c r="I264" s="130">
        <v>22.0</v>
      </c>
      <c r="J264" s="130">
        <v>21.0</v>
      </c>
      <c r="K264" s="130">
        <v>12.0</v>
      </c>
      <c r="L264" s="130">
        <v>10.0</v>
      </c>
      <c r="M264" s="9">
        <f t="shared" si="57"/>
        <v>5.2</v>
      </c>
      <c r="N264" s="9">
        <f t="shared" si="58"/>
        <v>13</v>
      </c>
      <c r="O264" s="9" t="str">
        <f t="shared" si="59"/>
        <v/>
      </c>
      <c r="P264" s="81">
        <f t="shared" si="60"/>
        <v>18.8</v>
      </c>
      <c r="Q264" s="81"/>
      <c r="R264" s="81"/>
    </row>
    <row r="265">
      <c r="A265" s="129" t="s">
        <v>1891</v>
      </c>
      <c r="B265" s="130" t="s">
        <v>106</v>
      </c>
      <c r="C265" s="130" t="s">
        <v>1877</v>
      </c>
      <c r="D265" s="130">
        <v>21.7</v>
      </c>
      <c r="E265" s="130">
        <v>21.0</v>
      </c>
      <c r="F265" s="130">
        <v>23.1</v>
      </c>
      <c r="G265" s="130">
        <v>19.7</v>
      </c>
      <c r="H265" s="130">
        <v>32.0</v>
      </c>
      <c r="I265" s="130">
        <v>20.0</v>
      </c>
      <c r="J265" s="130">
        <v>13.0</v>
      </c>
      <c r="K265" s="130">
        <v>19.0</v>
      </c>
      <c r="L265" s="130">
        <v>21.0</v>
      </c>
      <c r="M265" s="9">
        <f t="shared" si="57"/>
        <v>-1.4</v>
      </c>
      <c r="N265" s="9">
        <f t="shared" si="58"/>
        <v>11</v>
      </c>
      <c r="O265" s="9" t="str">
        <f t="shared" si="59"/>
        <v/>
      </c>
      <c r="P265" s="81">
        <f t="shared" si="60"/>
        <v>21.93333333</v>
      </c>
      <c r="Q265" s="81"/>
      <c r="R265" s="81"/>
    </row>
    <row r="266">
      <c r="A266" s="129" t="s">
        <v>351</v>
      </c>
      <c r="B266" s="130" t="s">
        <v>84</v>
      </c>
      <c r="C266" s="130" t="s">
        <v>449</v>
      </c>
      <c r="D266" s="130">
        <v>21.7</v>
      </c>
      <c r="E266" s="130">
        <v>20.2</v>
      </c>
      <c r="F266" s="130">
        <v>18.5</v>
      </c>
      <c r="G266" s="130">
        <v>13.6</v>
      </c>
      <c r="H266" s="130">
        <v>20.0</v>
      </c>
      <c r="I266" s="130">
        <v>23.0</v>
      </c>
      <c r="J266" s="130">
        <v>22.0</v>
      </c>
      <c r="K266" s="130">
        <v>16.0</v>
      </c>
      <c r="L266" s="130">
        <v>20.0</v>
      </c>
      <c r="M266" s="9">
        <f t="shared" si="57"/>
        <v>3.2</v>
      </c>
      <c r="N266" s="9">
        <f t="shared" si="58"/>
        <v>0</v>
      </c>
      <c r="O266" s="9" t="str">
        <f t="shared" si="59"/>
        <v/>
      </c>
      <c r="P266" s="81">
        <f t="shared" si="60"/>
        <v>20.13333333</v>
      </c>
      <c r="Q266" s="81"/>
      <c r="R266" s="81"/>
    </row>
    <row r="267">
      <c r="A267" s="129" t="s">
        <v>272</v>
      </c>
      <c r="B267" s="130" t="s">
        <v>99</v>
      </c>
      <c r="C267" s="130" t="s">
        <v>1877</v>
      </c>
      <c r="D267" s="130">
        <v>21.7</v>
      </c>
      <c r="E267" s="130">
        <v>19.2</v>
      </c>
      <c r="F267" s="130">
        <v>18.1</v>
      </c>
      <c r="G267" s="130">
        <v>18.4</v>
      </c>
      <c r="H267" s="130">
        <v>27.0</v>
      </c>
      <c r="I267" s="130">
        <v>18.0</v>
      </c>
      <c r="J267" s="130">
        <v>20.0</v>
      </c>
      <c r="K267" s="130">
        <v>20.0</v>
      </c>
      <c r="L267" s="130">
        <v>11.0</v>
      </c>
      <c r="M267" s="9">
        <f t="shared" si="57"/>
        <v>3.6</v>
      </c>
      <c r="N267" s="9">
        <f t="shared" si="58"/>
        <v>16</v>
      </c>
      <c r="O267" s="9" t="str">
        <f t="shared" si="59"/>
        <v/>
      </c>
      <c r="P267" s="81">
        <f t="shared" si="60"/>
        <v>19.66666667</v>
      </c>
      <c r="Q267" s="81"/>
      <c r="R267" s="81"/>
    </row>
    <row r="268" hidden="1">
      <c r="A268" s="137" t="s">
        <v>414</v>
      </c>
      <c r="B268" s="138" t="s">
        <v>71</v>
      </c>
      <c r="C268" s="138" t="s">
        <v>1877</v>
      </c>
      <c r="D268" s="138">
        <v>22.5</v>
      </c>
      <c r="E268" s="138">
        <v>22.5</v>
      </c>
      <c r="F268" s="138">
        <v>20.5</v>
      </c>
      <c r="G268" s="138">
        <v>15.6</v>
      </c>
      <c r="H268" s="138">
        <v>28.0</v>
      </c>
      <c r="I268" s="138">
        <v>17.0</v>
      </c>
      <c r="J268" s="139"/>
      <c r="K268" s="139"/>
      <c r="L268" s="139"/>
      <c r="M268" s="9">
        <f t="shared" ref="M268:M273" si="61">H268-L268</f>
        <v>28</v>
      </c>
      <c r="N268" s="9">
        <f t="shared" ref="N268:N273" si="62">D268-F268</f>
        <v>2</v>
      </c>
    </row>
    <row r="269" hidden="1">
      <c r="A269" s="137" t="s">
        <v>330</v>
      </c>
      <c r="B269" s="138" t="s">
        <v>109</v>
      </c>
      <c r="C269" s="138" t="s">
        <v>1877</v>
      </c>
      <c r="D269" s="138">
        <v>18.0</v>
      </c>
      <c r="E269" s="138">
        <v>16.0</v>
      </c>
      <c r="F269" s="138">
        <v>16.0</v>
      </c>
      <c r="G269" s="138">
        <v>9.1</v>
      </c>
      <c r="H269" s="138">
        <v>18.0</v>
      </c>
      <c r="I269" s="139"/>
      <c r="J269" s="139"/>
      <c r="K269" s="138">
        <v>14.0</v>
      </c>
      <c r="L269" s="139"/>
      <c r="M269" s="9">
        <f t="shared" si="61"/>
        <v>18</v>
      </c>
      <c r="N269" s="9">
        <f t="shared" si="62"/>
        <v>2</v>
      </c>
    </row>
    <row r="270" hidden="1">
      <c r="A270" s="137" t="s">
        <v>481</v>
      </c>
      <c r="B270" s="138" t="s">
        <v>70</v>
      </c>
      <c r="C270" s="138" t="s">
        <v>1877</v>
      </c>
      <c r="D270" s="138">
        <v>14.0</v>
      </c>
      <c r="E270" s="138">
        <v>14.0</v>
      </c>
      <c r="F270" s="138">
        <v>12.0</v>
      </c>
      <c r="G270" s="138">
        <v>12.2</v>
      </c>
      <c r="H270" s="138">
        <v>13.0</v>
      </c>
      <c r="I270" s="139"/>
      <c r="J270" s="138">
        <v>15.0</v>
      </c>
      <c r="K270" s="139"/>
      <c r="L270" s="139"/>
      <c r="M270" s="9">
        <f t="shared" si="61"/>
        <v>13</v>
      </c>
      <c r="N270" s="9">
        <f t="shared" si="62"/>
        <v>2</v>
      </c>
    </row>
    <row r="271" hidden="1">
      <c r="A271" s="137" t="s">
        <v>368</v>
      </c>
      <c r="B271" s="138" t="s">
        <v>109</v>
      </c>
      <c r="C271" s="138" t="s">
        <v>69</v>
      </c>
      <c r="D271" s="138">
        <v>12.0</v>
      </c>
      <c r="E271" s="138">
        <v>14.0</v>
      </c>
      <c r="F271" s="138">
        <v>10.0</v>
      </c>
      <c r="G271" s="138">
        <v>9.1</v>
      </c>
      <c r="H271" s="138">
        <v>12.0</v>
      </c>
      <c r="I271" s="139"/>
      <c r="J271" s="139"/>
      <c r="K271" s="138">
        <v>16.0</v>
      </c>
      <c r="L271" s="139"/>
      <c r="M271" s="9">
        <f t="shared" si="61"/>
        <v>12</v>
      </c>
      <c r="N271" s="9">
        <f t="shared" si="62"/>
        <v>2</v>
      </c>
    </row>
    <row r="272" hidden="1">
      <c r="A272" s="137" t="s">
        <v>269</v>
      </c>
      <c r="B272" s="138" t="s">
        <v>99</v>
      </c>
      <c r="C272" s="138" t="s">
        <v>449</v>
      </c>
      <c r="D272" s="138">
        <v>6.0</v>
      </c>
      <c r="E272" s="138">
        <v>6.0</v>
      </c>
      <c r="F272" s="138">
        <v>4.0</v>
      </c>
      <c r="G272" s="138">
        <v>6.4</v>
      </c>
      <c r="H272" s="138">
        <v>6.0</v>
      </c>
      <c r="I272" s="139"/>
      <c r="J272" s="139"/>
      <c r="K272" s="139"/>
      <c r="L272" s="139"/>
      <c r="M272" s="9">
        <f t="shared" si="61"/>
        <v>6</v>
      </c>
      <c r="N272" s="9">
        <f t="shared" si="62"/>
        <v>2</v>
      </c>
    </row>
    <row r="273" hidden="1">
      <c r="A273" s="137" t="s">
        <v>457</v>
      </c>
      <c r="B273" s="138" t="s">
        <v>94</v>
      </c>
      <c r="C273" s="138" t="s">
        <v>1877</v>
      </c>
      <c r="D273" s="138">
        <v>5.0</v>
      </c>
      <c r="E273" s="138">
        <v>5.0</v>
      </c>
      <c r="F273" s="138">
        <v>3.0</v>
      </c>
      <c r="G273" s="138">
        <v>2.8</v>
      </c>
      <c r="H273" s="139"/>
      <c r="I273" s="138">
        <v>5.0</v>
      </c>
      <c r="J273" s="139"/>
      <c r="K273" s="139"/>
      <c r="L273" s="139"/>
      <c r="M273" s="9">
        <f t="shared" si="61"/>
        <v>0</v>
      </c>
      <c r="N273" s="9">
        <f t="shared" si="62"/>
        <v>2</v>
      </c>
    </row>
    <row r="274">
      <c r="A274" s="129" t="s">
        <v>200</v>
      </c>
      <c r="B274" s="130" t="s">
        <v>91</v>
      </c>
      <c r="C274" s="130" t="s">
        <v>1877</v>
      </c>
      <c r="D274" s="130">
        <v>21.5</v>
      </c>
      <c r="E274" s="130">
        <v>21.5</v>
      </c>
      <c r="F274" s="130">
        <v>21.4</v>
      </c>
      <c r="G274" s="130">
        <v>21.4</v>
      </c>
      <c r="H274" s="130">
        <v>23.0</v>
      </c>
      <c r="I274" s="131"/>
      <c r="J274" s="130">
        <v>20.0</v>
      </c>
      <c r="K274" s="130">
        <v>23.0</v>
      </c>
      <c r="L274" s="130">
        <v>20.0</v>
      </c>
      <c r="M274" s="9">
        <f t="shared" ref="M274:M278" si="63">D274-F274</f>
        <v>0.1</v>
      </c>
      <c r="N274" s="9">
        <f t="shared" ref="N274:N278" si="64">H274-L274</f>
        <v>3</v>
      </c>
      <c r="O274" s="9" t="str">
        <f t="shared" ref="O274:O278" si="65">IF(H274=0,"DNP","")</f>
        <v/>
      </c>
      <c r="P274" s="81">
        <f t="shared" ref="P274:P278" si="66">AVERAGE(D274:F274)</f>
        <v>21.46666667</v>
      </c>
      <c r="Q274" s="81"/>
      <c r="R274" s="81"/>
    </row>
    <row r="275">
      <c r="A275" s="129" t="s">
        <v>606</v>
      </c>
      <c r="B275" s="130" t="s">
        <v>70</v>
      </c>
      <c r="C275" s="130" t="s">
        <v>449</v>
      </c>
      <c r="D275" s="130">
        <v>21.5</v>
      </c>
      <c r="E275" s="130">
        <v>20.0</v>
      </c>
      <c r="F275" s="130">
        <v>19.0</v>
      </c>
      <c r="G275" s="130">
        <v>9.2</v>
      </c>
      <c r="H275" s="130">
        <v>9.0</v>
      </c>
      <c r="I275" s="131"/>
      <c r="J275" s="130">
        <v>34.0</v>
      </c>
      <c r="K275" s="130">
        <v>28.0</v>
      </c>
      <c r="L275" s="130">
        <v>9.0</v>
      </c>
      <c r="M275" s="9">
        <f t="shared" si="63"/>
        <v>2.5</v>
      </c>
      <c r="N275" s="9">
        <f t="shared" si="64"/>
        <v>0</v>
      </c>
      <c r="O275" s="9" t="str">
        <f t="shared" si="65"/>
        <v/>
      </c>
      <c r="P275" s="81">
        <f t="shared" si="66"/>
        <v>20.16666667</v>
      </c>
      <c r="Q275" s="81"/>
      <c r="R275" s="81"/>
    </row>
    <row r="276">
      <c r="A276" s="129" t="s">
        <v>343</v>
      </c>
      <c r="B276" s="130" t="s">
        <v>70</v>
      </c>
      <c r="C276" s="130" t="s">
        <v>1877</v>
      </c>
      <c r="D276" s="130">
        <v>21.0</v>
      </c>
      <c r="E276" s="130">
        <v>24.5</v>
      </c>
      <c r="F276" s="130">
        <v>21.2</v>
      </c>
      <c r="G276" s="130">
        <v>15.5</v>
      </c>
      <c r="H276" s="131"/>
      <c r="I276" s="130">
        <v>12.0</v>
      </c>
      <c r="J276" s="130">
        <v>30.0</v>
      </c>
      <c r="K276" s="130">
        <v>26.0</v>
      </c>
      <c r="L276" s="130">
        <v>30.0</v>
      </c>
      <c r="M276" s="9">
        <f t="shared" si="63"/>
        <v>-0.2</v>
      </c>
      <c r="N276" s="9">
        <f t="shared" si="64"/>
        <v>-30</v>
      </c>
      <c r="O276" s="9" t="str">
        <f t="shared" si="65"/>
        <v>DNP</v>
      </c>
      <c r="P276" s="81">
        <f t="shared" si="66"/>
        <v>22.23333333</v>
      </c>
      <c r="Q276" s="81"/>
      <c r="R276" s="81"/>
    </row>
    <row r="277">
      <c r="A277" s="129" t="s">
        <v>330</v>
      </c>
      <c r="B277" s="130" t="s">
        <v>109</v>
      </c>
      <c r="C277" s="130" t="s">
        <v>1877</v>
      </c>
      <c r="D277" s="130">
        <v>21.0</v>
      </c>
      <c r="E277" s="130">
        <v>21.6</v>
      </c>
      <c r="F277" s="130">
        <v>21.6</v>
      </c>
      <c r="G277" s="130">
        <v>18.3</v>
      </c>
      <c r="H277" s="130">
        <v>19.0</v>
      </c>
      <c r="I277" s="130">
        <v>21.0</v>
      </c>
      <c r="J277" s="130">
        <v>23.0</v>
      </c>
      <c r="K277" s="130">
        <v>23.0</v>
      </c>
      <c r="L277" s="130">
        <v>22.0</v>
      </c>
      <c r="M277" s="9">
        <f t="shared" si="63"/>
        <v>-0.6</v>
      </c>
      <c r="N277" s="9">
        <f t="shared" si="64"/>
        <v>-3</v>
      </c>
      <c r="O277" s="9" t="str">
        <f t="shared" si="65"/>
        <v/>
      </c>
      <c r="P277" s="81">
        <f t="shared" si="66"/>
        <v>21.4</v>
      </c>
      <c r="Q277" s="81"/>
      <c r="R277" s="81"/>
    </row>
    <row r="278">
      <c r="A278" s="129" t="s">
        <v>441</v>
      </c>
      <c r="B278" s="130" t="s">
        <v>99</v>
      </c>
      <c r="C278" s="130" t="s">
        <v>449</v>
      </c>
      <c r="D278" s="130">
        <v>21.0</v>
      </c>
      <c r="E278" s="130">
        <v>21.0</v>
      </c>
      <c r="F278" s="130">
        <v>29.0</v>
      </c>
      <c r="G278" s="130">
        <v>31.9</v>
      </c>
      <c r="H278" s="130">
        <v>21.0</v>
      </c>
      <c r="I278" s="131"/>
      <c r="J278" s="131"/>
      <c r="K278" s="131"/>
      <c r="L278" s="131"/>
      <c r="M278" s="9">
        <f t="shared" si="63"/>
        <v>-8</v>
      </c>
      <c r="N278" s="9">
        <f t="shared" si="64"/>
        <v>21</v>
      </c>
      <c r="O278" s="9" t="str">
        <f t="shared" si="65"/>
        <v/>
      </c>
      <c r="P278" s="81">
        <f t="shared" si="66"/>
        <v>23.66666667</v>
      </c>
      <c r="Q278" s="81"/>
      <c r="R278" s="81"/>
    </row>
    <row r="279" hidden="1">
      <c r="A279" s="137" t="s">
        <v>605</v>
      </c>
      <c r="B279" s="138" t="s">
        <v>100</v>
      </c>
      <c r="C279" s="138" t="s">
        <v>449</v>
      </c>
      <c r="D279" s="138">
        <v>7.7</v>
      </c>
      <c r="E279" s="138">
        <v>6.5</v>
      </c>
      <c r="F279" s="138">
        <v>5.6</v>
      </c>
      <c r="G279" s="138">
        <v>5.3</v>
      </c>
      <c r="H279" s="138">
        <v>1.0</v>
      </c>
      <c r="I279" s="138">
        <v>10.0</v>
      </c>
      <c r="J279" s="138">
        <v>12.0</v>
      </c>
      <c r="K279" s="138">
        <v>3.0</v>
      </c>
      <c r="L279" s="139"/>
      <c r="M279" s="9">
        <f t="shared" ref="M279:M280" si="67">H279-L279</f>
        <v>1</v>
      </c>
      <c r="N279" s="9">
        <f t="shared" ref="N279:N280" si="68">D279-F279</f>
        <v>2.1</v>
      </c>
    </row>
    <row r="280" hidden="1">
      <c r="A280" s="137" t="s">
        <v>611</v>
      </c>
      <c r="B280" s="138" t="s">
        <v>112</v>
      </c>
      <c r="C280" s="138" t="s">
        <v>449</v>
      </c>
      <c r="D280" s="138">
        <v>23.0</v>
      </c>
      <c r="E280" s="138">
        <v>23.0</v>
      </c>
      <c r="F280" s="138">
        <v>20.8</v>
      </c>
      <c r="G280" s="138">
        <v>25.6</v>
      </c>
      <c r="H280" s="138">
        <v>22.0</v>
      </c>
      <c r="I280" s="138">
        <v>24.0</v>
      </c>
      <c r="J280" s="139"/>
      <c r="K280" s="139"/>
      <c r="L280" s="139"/>
      <c r="M280" s="9">
        <f t="shared" si="67"/>
        <v>22</v>
      </c>
      <c r="N280" s="9">
        <f t="shared" si="68"/>
        <v>2.2</v>
      </c>
    </row>
    <row r="281">
      <c r="A281" s="129" t="s">
        <v>501</v>
      </c>
      <c r="B281" s="130" t="s">
        <v>102</v>
      </c>
      <c r="C281" s="130" t="s">
        <v>1877</v>
      </c>
      <c r="D281" s="130">
        <v>21.0</v>
      </c>
      <c r="E281" s="130">
        <v>18.3</v>
      </c>
      <c r="F281" s="130">
        <v>15.9</v>
      </c>
      <c r="G281" s="130">
        <v>11.8</v>
      </c>
      <c r="H281" s="130">
        <v>21.0</v>
      </c>
      <c r="I281" s="130">
        <v>21.0</v>
      </c>
      <c r="J281" s="131"/>
      <c r="K281" s="130">
        <v>13.0</v>
      </c>
      <c r="L281" s="131"/>
      <c r="M281" s="9">
        <f t="shared" ref="M281:M289" si="69">D281-F281</f>
        <v>5.1</v>
      </c>
      <c r="N281" s="9">
        <f t="shared" ref="N281:N289" si="70">H281-L281</f>
        <v>21</v>
      </c>
      <c r="O281" s="9" t="str">
        <f t="shared" ref="O281:O289" si="71">IF(H281=0,"DNP","")</f>
        <v/>
      </c>
      <c r="P281" s="81">
        <f t="shared" ref="P281:P289" si="72">AVERAGE(D281:F281)</f>
        <v>18.4</v>
      </c>
      <c r="Q281" s="81"/>
      <c r="R281" s="81"/>
    </row>
    <row r="282" hidden="1">
      <c r="A282" s="129" t="s">
        <v>242</v>
      </c>
      <c r="B282" s="130" t="s">
        <v>103</v>
      </c>
      <c r="C282" s="130" t="s">
        <v>449</v>
      </c>
      <c r="D282" s="130">
        <v>17.0</v>
      </c>
      <c r="E282" s="130">
        <v>17.0</v>
      </c>
      <c r="F282" s="130">
        <v>17.0</v>
      </c>
      <c r="G282" s="130">
        <v>19.7</v>
      </c>
      <c r="H282" s="130">
        <v>17.0</v>
      </c>
      <c r="I282" s="131"/>
      <c r="J282" s="131"/>
      <c r="K282" s="131"/>
      <c r="L282" s="131"/>
      <c r="M282" s="9">
        <f t="shared" si="69"/>
        <v>0</v>
      </c>
      <c r="N282" s="9">
        <f t="shared" si="70"/>
        <v>17</v>
      </c>
      <c r="O282" s="9" t="str">
        <f t="shared" si="71"/>
        <v/>
      </c>
      <c r="P282" s="81">
        <f t="shared" si="72"/>
        <v>17</v>
      </c>
      <c r="Q282" s="81"/>
      <c r="R282" s="81"/>
    </row>
    <row r="283">
      <c r="A283" s="129" t="s">
        <v>602</v>
      </c>
      <c r="B283" s="130" t="s">
        <v>87</v>
      </c>
      <c r="C283" s="130" t="s">
        <v>1877</v>
      </c>
      <c r="D283" s="130">
        <v>20.7</v>
      </c>
      <c r="E283" s="130">
        <v>25.0</v>
      </c>
      <c r="F283" s="130">
        <v>19.9</v>
      </c>
      <c r="G283" s="130">
        <v>12.7</v>
      </c>
      <c r="H283" s="130">
        <v>33.0</v>
      </c>
      <c r="I283" s="130">
        <v>16.0</v>
      </c>
      <c r="J283" s="130">
        <v>13.0</v>
      </c>
      <c r="K283" s="130">
        <v>34.0</v>
      </c>
      <c r="L283" s="130">
        <v>29.0</v>
      </c>
      <c r="M283" s="9">
        <f t="shared" si="69"/>
        <v>0.8</v>
      </c>
      <c r="N283" s="9">
        <f t="shared" si="70"/>
        <v>4</v>
      </c>
      <c r="O283" s="9" t="str">
        <f t="shared" si="71"/>
        <v/>
      </c>
      <c r="P283" s="81">
        <f t="shared" si="72"/>
        <v>21.86666667</v>
      </c>
      <c r="Q283" s="81"/>
      <c r="R283" s="81"/>
    </row>
    <row r="284">
      <c r="A284" s="129" t="s">
        <v>399</v>
      </c>
      <c r="B284" s="130" t="s">
        <v>90</v>
      </c>
      <c r="C284" s="130" t="s">
        <v>1877</v>
      </c>
      <c r="D284" s="130">
        <v>20.7</v>
      </c>
      <c r="E284" s="130">
        <v>20.2</v>
      </c>
      <c r="F284" s="130">
        <v>20.7</v>
      </c>
      <c r="G284" s="130">
        <v>27.1</v>
      </c>
      <c r="H284" s="130">
        <v>25.0</v>
      </c>
      <c r="I284" s="130">
        <v>21.0</v>
      </c>
      <c r="J284" s="130">
        <v>16.0</v>
      </c>
      <c r="K284" s="130">
        <v>24.0</v>
      </c>
      <c r="L284" s="130">
        <v>15.0</v>
      </c>
      <c r="M284" s="9">
        <f t="shared" si="69"/>
        <v>0</v>
      </c>
      <c r="N284" s="9">
        <f t="shared" si="70"/>
        <v>10</v>
      </c>
      <c r="O284" s="9" t="str">
        <f t="shared" si="71"/>
        <v/>
      </c>
      <c r="P284" s="81">
        <f t="shared" si="72"/>
        <v>20.53333333</v>
      </c>
      <c r="Q284" s="81"/>
      <c r="R284" s="81"/>
    </row>
    <row r="285">
      <c r="A285" s="129" t="s">
        <v>627</v>
      </c>
      <c r="B285" s="130" t="s">
        <v>102</v>
      </c>
      <c r="C285" s="130" t="s">
        <v>69</v>
      </c>
      <c r="D285" s="130">
        <v>20.3</v>
      </c>
      <c r="E285" s="130">
        <v>20.4</v>
      </c>
      <c r="F285" s="130">
        <v>23.7</v>
      </c>
      <c r="G285" s="130">
        <v>16.5</v>
      </c>
      <c r="H285" s="130">
        <v>26.0</v>
      </c>
      <c r="I285" s="130">
        <v>15.0</v>
      </c>
      <c r="J285" s="130">
        <v>20.0</v>
      </c>
      <c r="K285" s="130">
        <v>28.0</v>
      </c>
      <c r="L285" s="130">
        <v>13.0</v>
      </c>
      <c r="M285" s="9">
        <f t="shared" si="69"/>
        <v>-3.4</v>
      </c>
      <c r="N285" s="9">
        <f t="shared" si="70"/>
        <v>13</v>
      </c>
      <c r="O285" s="9" t="str">
        <f t="shared" si="71"/>
        <v/>
      </c>
      <c r="P285" s="81">
        <f t="shared" si="72"/>
        <v>21.46666667</v>
      </c>
      <c r="Q285" s="81"/>
      <c r="R285" s="81"/>
    </row>
    <row r="286">
      <c r="A286" s="129" t="s">
        <v>361</v>
      </c>
      <c r="B286" s="130" t="s">
        <v>84</v>
      </c>
      <c r="C286" s="130" t="s">
        <v>1877</v>
      </c>
      <c r="D286" s="130">
        <v>20.3</v>
      </c>
      <c r="E286" s="130">
        <v>19.4</v>
      </c>
      <c r="F286" s="130">
        <v>18.2</v>
      </c>
      <c r="G286" s="130">
        <v>21.4</v>
      </c>
      <c r="H286" s="130">
        <v>16.0</v>
      </c>
      <c r="I286" s="130">
        <v>25.0</v>
      </c>
      <c r="J286" s="130">
        <v>20.0</v>
      </c>
      <c r="K286" s="130">
        <v>19.0</v>
      </c>
      <c r="L286" s="130">
        <v>17.0</v>
      </c>
      <c r="M286" s="9">
        <f t="shared" si="69"/>
        <v>2.1</v>
      </c>
      <c r="N286" s="9">
        <f t="shared" si="70"/>
        <v>-1</v>
      </c>
      <c r="O286" s="9" t="str">
        <f t="shared" si="71"/>
        <v/>
      </c>
      <c r="P286" s="81">
        <f t="shared" si="72"/>
        <v>19.3</v>
      </c>
      <c r="Q286" s="81"/>
      <c r="R286" s="81"/>
    </row>
    <row r="287">
      <c r="A287" s="129" t="s">
        <v>283</v>
      </c>
      <c r="B287" s="130" t="s">
        <v>94</v>
      </c>
      <c r="C287" s="130" t="s">
        <v>449</v>
      </c>
      <c r="D287" s="130">
        <v>20.3</v>
      </c>
      <c r="E287" s="130">
        <v>17.4</v>
      </c>
      <c r="F287" s="130">
        <v>17.0</v>
      </c>
      <c r="G287" s="130">
        <v>16.0</v>
      </c>
      <c r="H287" s="130">
        <v>14.0</v>
      </c>
      <c r="I287" s="130">
        <v>22.0</v>
      </c>
      <c r="J287" s="130">
        <v>25.0</v>
      </c>
      <c r="K287" s="130">
        <v>10.0</v>
      </c>
      <c r="L287" s="130">
        <v>16.0</v>
      </c>
      <c r="M287" s="9">
        <f t="shared" si="69"/>
        <v>3.3</v>
      </c>
      <c r="N287" s="9">
        <f t="shared" si="70"/>
        <v>-2</v>
      </c>
      <c r="O287" s="9" t="str">
        <f t="shared" si="71"/>
        <v/>
      </c>
      <c r="P287" s="81">
        <f t="shared" si="72"/>
        <v>18.23333333</v>
      </c>
      <c r="Q287" s="81"/>
      <c r="R287" s="81"/>
    </row>
    <row r="288">
      <c r="A288" s="129" t="s">
        <v>1375</v>
      </c>
      <c r="B288" s="130" t="s">
        <v>70</v>
      </c>
      <c r="C288" s="130" t="s">
        <v>449</v>
      </c>
      <c r="D288" s="130">
        <v>20.0</v>
      </c>
      <c r="E288" s="130">
        <v>27.3</v>
      </c>
      <c r="F288" s="130">
        <v>26.3</v>
      </c>
      <c r="G288" s="130">
        <v>26.4</v>
      </c>
      <c r="H288" s="130">
        <v>20.0</v>
      </c>
      <c r="I288" s="131"/>
      <c r="J288" s="131"/>
      <c r="K288" s="130">
        <v>28.0</v>
      </c>
      <c r="L288" s="130">
        <v>34.0</v>
      </c>
      <c r="M288" s="9">
        <f t="shared" si="69"/>
        <v>-6.3</v>
      </c>
      <c r="N288" s="9">
        <f t="shared" si="70"/>
        <v>-14</v>
      </c>
      <c r="O288" s="9" t="str">
        <f t="shared" si="71"/>
        <v/>
      </c>
      <c r="P288" s="81">
        <f t="shared" si="72"/>
        <v>24.53333333</v>
      </c>
      <c r="Q288" s="81"/>
      <c r="R288" s="81"/>
    </row>
    <row r="289">
      <c r="A289" s="129" t="s">
        <v>1852</v>
      </c>
      <c r="B289" s="130" t="s">
        <v>93</v>
      </c>
      <c r="C289" s="130" t="s">
        <v>449</v>
      </c>
      <c r="D289" s="130">
        <v>20.0</v>
      </c>
      <c r="E289" s="130">
        <v>23.4</v>
      </c>
      <c r="F289" s="130">
        <v>28.7</v>
      </c>
      <c r="G289" s="130">
        <v>24.8</v>
      </c>
      <c r="H289" s="130">
        <v>25.0</v>
      </c>
      <c r="I289" s="130">
        <v>15.0</v>
      </c>
      <c r="J289" s="130">
        <v>20.0</v>
      </c>
      <c r="K289" s="130">
        <v>25.0</v>
      </c>
      <c r="L289" s="130">
        <v>32.0</v>
      </c>
      <c r="M289" s="9">
        <f t="shared" si="69"/>
        <v>-8.7</v>
      </c>
      <c r="N289" s="9">
        <f t="shared" si="70"/>
        <v>-7</v>
      </c>
      <c r="O289" s="9" t="str">
        <f t="shared" si="71"/>
        <v/>
      </c>
      <c r="P289" s="81">
        <f t="shared" si="72"/>
        <v>24.03333333</v>
      </c>
      <c r="Q289" s="81"/>
      <c r="R289" s="81"/>
    </row>
    <row r="290" hidden="1">
      <c r="A290" s="137" t="s">
        <v>411</v>
      </c>
      <c r="B290" s="138" t="s">
        <v>70</v>
      </c>
      <c r="C290" s="138" t="s">
        <v>1877</v>
      </c>
      <c r="D290" s="138">
        <v>10.5</v>
      </c>
      <c r="E290" s="138">
        <v>10.5</v>
      </c>
      <c r="F290" s="138">
        <v>8.0</v>
      </c>
      <c r="G290" s="138">
        <v>9.1</v>
      </c>
      <c r="H290" s="138">
        <v>19.0</v>
      </c>
      <c r="I290" s="139"/>
      <c r="J290" s="138">
        <v>2.0</v>
      </c>
      <c r="K290" s="139"/>
      <c r="L290" s="139"/>
      <c r="M290" s="9">
        <f>H290-L290</f>
        <v>19</v>
      </c>
      <c r="N290" s="9">
        <f>D290-F290</f>
        <v>2.5</v>
      </c>
    </row>
    <row r="291">
      <c r="A291" s="129" t="s">
        <v>398</v>
      </c>
      <c r="B291" s="130" t="s">
        <v>106</v>
      </c>
      <c r="C291" s="130" t="s">
        <v>1877</v>
      </c>
      <c r="D291" s="130">
        <v>20.0</v>
      </c>
      <c r="E291" s="130">
        <v>19.5</v>
      </c>
      <c r="F291" s="130">
        <v>21.0</v>
      </c>
      <c r="G291" s="130">
        <v>19.3</v>
      </c>
      <c r="H291" s="131"/>
      <c r="I291" s="130">
        <v>14.0</v>
      </c>
      <c r="J291" s="130">
        <v>26.0</v>
      </c>
      <c r="K291" s="130">
        <v>15.0</v>
      </c>
      <c r="L291" s="130">
        <v>23.0</v>
      </c>
      <c r="M291" s="9">
        <f t="shared" ref="M291:M300" si="73">D291-F291</f>
        <v>-1</v>
      </c>
      <c r="N291" s="9">
        <f t="shared" ref="N291:N300" si="74">H291-L291</f>
        <v>-23</v>
      </c>
      <c r="O291" s="9" t="str">
        <f t="shared" ref="O291:O300" si="75">IF(H291=0,"DNP","")</f>
        <v>DNP</v>
      </c>
      <c r="P291" s="81">
        <f t="shared" ref="P291:P300" si="76">AVERAGE(D291:F291)</f>
        <v>20.16666667</v>
      </c>
      <c r="Q291" s="81"/>
      <c r="R291" s="81"/>
    </row>
    <row r="292">
      <c r="A292" s="129" t="s">
        <v>477</v>
      </c>
      <c r="B292" s="130" t="s">
        <v>80</v>
      </c>
      <c r="C292" s="130" t="s">
        <v>1877</v>
      </c>
      <c r="D292" s="130">
        <v>20.0</v>
      </c>
      <c r="E292" s="130">
        <v>19.0</v>
      </c>
      <c r="F292" s="130">
        <v>21.0</v>
      </c>
      <c r="G292" s="130">
        <v>19.4</v>
      </c>
      <c r="H292" s="130">
        <v>21.0</v>
      </c>
      <c r="I292" s="130">
        <v>18.0</v>
      </c>
      <c r="J292" s="130">
        <v>21.0</v>
      </c>
      <c r="K292" s="130">
        <v>16.0</v>
      </c>
      <c r="L292" s="131"/>
      <c r="M292" s="9">
        <f t="shared" si="73"/>
        <v>-1</v>
      </c>
      <c r="N292" s="9">
        <f t="shared" si="74"/>
        <v>21</v>
      </c>
      <c r="O292" s="9" t="str">
        <f t="shared" si="75"/>
        <v/>
      </c>
      <c r="P292" s="81">
        <f t="shared" si="76"/>
        <v>20</v>
      </c>
      <c r="Q292" s="81"/>
      <c r="R292" s="81"/>
    </row>
    <row r="293">
      <c r="A293" s="129" t="s">
        <v>175</v>
      </c>
      <c r="B293" s="130" t="s">
        <v>87</v>
      </c>
      <c r="C293" s="130" t="s">
        <v>1877</v>
      </c>
      <c r="D293" s="130">
        <v>20.0</v>
      </c>
      <c r="E293" s="130">
        <v>18.4</v>
      </c>
      <c r="F293" s="130">
        <v>15.7</v>
      </c>
      <c r="G293" s="130">
        <v>14.5</v>
      </c>
      <c r="H293" s="130">
        <v>32.0</v>
      </c>
      <c r="I293" s="130">
        <v>18.0</v>
      </c>
      <c r="J293" s="130">
        <v>10.0</v>
      </c>
      <c r="K293" s="130">
        <v>24.0</v>
      </c>
      <c r="L293" s="130">
        <v>8.0</v>
      </c>
      <c r="M293" s="9">
        <f t="shared" si="73"/>
        <v>4.3</v>
      </c>
      <c r="N293" s="9">
        <f t="shared" si="74"/>
        <v>24</v>
      </c>
      <c r="O293" s="9" t="str">
        <f t="shared" si="75"/>
        <v/>
      </c>
      <c r="P293" s="81">
        <f t="shared" si="76"/>
        <v>18.03333333</v>
      </c>
      <c r="Q293" s="81"/>
      <c r="R293" s="81"/>
    </row>
    <row r="294">
      <c r="A294" s="129" t="s">
        <v>206</v>
      </c>
      <c r="B294" s="130" t="s">
        <v>100</v>
      </c>
      <c r="C294" s="130" t="s">
        <v>69</v>
      </c>
      <c r="D294" s="130">
        <v>20.0</v>
      </c>
      <c r="E294" s="130">
        <v>18.2</v>
      </c>
      <c r="F294" s="130">
        <v>18.9</v>
      </c>
      <c r="G294" s="130">
        <v>22.2</v>
      </c>
      <c r="H294" s="130">
        <v>15.0</v>
      </c>
      <c r="I294" s="130">
        <v>27.0</v>
      </c>
      <c r="J294" s="130">
        <v>18.0</v>
      </c>
      <c r="K294" s="130">
        <v>16.0</v>
      </c>
      <c r="L294" s="130">
        <v>15.0</v>
      </c>
      <c r="M294" s="9">
        <f t="shared" si="73"/>
        <v>1.1</v>
      </c>
      <c r="N294" s="9">
        <f t="shared" si="74"/>
        <v>0</v>
      </c>
      <c r="O294" s="9" t="str">
        <f t="shared" si="75"/>
        <v/>
      </c>
      <c r="P294" s="81">
        <f t="shared" si="76"/>
        <v>19.03333333</v>
      </c>
      <c r="Q294" s="81"/>
      <c r="R294" s="81"/>
    </row>
    <row r="295">
      <c r="A295" s="129" t="s">
        <v>422</v>
      </c>
      <c r="B295" s="130" t="s">
        <v>71</v>
      </c>
      <c r="C295" s="130" t="s">
        <v>1877</v>
      </c>
      <c r="D295" s="130">
        <v>19.7</v>
      </c>
      <c r="E295" s="130">
        <v>21.2</v>
      </c>
      <c r="F295" s="130">
        <v>22.4</v>
      </c>
      <c r="G295" s="130">
        <v>18.8</v>
      </c>
      <c r="H295" s="130">
        <v>24.0</v>
      </c>
      <c r="I295" s="130">
        <v>15.0</v>
      </c>
      <c r="J295" s="130">
        <v>20.0</v>
      </c>
      <c r="K295" s="130">
        <v>25.0</v>
      </c>
      <c r="L295" s="130">
        <v>22.0</v>
      </c>
      <c r="M295" s="9">
        <f t="shared" si="73"/>
        <v>-2.7</v>
      </c>
      <c r="N295" s="9">
        <f t="shared" si="74"/>
        <v>2</v>
      </c>
      <c r="O295" s="9" t="str">
        <f t="shared" si="75"/>
        <v/>
      </c>
      <c r="P295" s="81">
        <f t="shared" si="76"/>
        <v>21.1</v>
      </c>
      <c r="Q295" s="81"/>
      <c r="R295" s="81"/>
    </row>
    <row r="296" hidden="1">
      <c r="A296" s="129" t="s">
        <v>546</v>
      </c>
      <c r="B296" s="130" t="s">
        <v>84</v>
      </c>
      <c r="C296" s="130" t="s">
        <v>69</v>
      </c>
      <c r="D296" s="130">
        <v>15.7</v>
      </c>
      <c r="E296" s="130">
        <v>15.7</v>
      </c>
      <c r="F296" s="130">
        <v>16.2</v>
      </c>
      <c r="G296" s="130">
        <v>18.0</v>
      </c>
      <c r="H296" s="130">
        <v>18.0</v>
      </c>
      <c r="I296" s="130">
        <v>14.0</v>
      </c>
      <c r="J296" s="130">
        <v>15.0</v>
      </c>
      <c r="K296" s="131"/>
      <c r="L296" s="131"/>
      <c r="M296" s="9">
        <f t="shared" si="73"/>
        <v>-0.5</v>
      </c>
      <c r="N296" s="9">
        <f t="shared" si="74"/>
        <v>18</v>
      </c>
      <c r="O296" s="9" t="str">
        <f t="shared" si="75"/>
        <v/>
      </c>
      <c r="P296" s="81">
        <f t="shared" si="76"/>
        <v>15.86666667</v>
      </c>
      <c r="Q296" s="81"/>
      <c r="R296" s="81"/>
    </row>
    <row r="297" hidden="1">
      <c r="A297" s="129" t="s">
        <v>615</v>
      </c>
      <c r="B297" s="130" t="s">
        <v>112</v>
      </c>
      <c r="C297" s="130" t="s">
        <v>1877</v>
      </c>
      <c r="D297" s="130">
        <v>15.7</v>
      </c>
      <c r="E297" s="130">
        <v>15.0</v>
      </c>
      <c r="F297" s="130">
        <v>10.7</v>
      </c>
      <c r="G297" s="130">
        <v>7.5</v>
      </c>
      <c r="H297" s="130">
        <v>14.0</v>
      </c>
      <c r="I297" s="130">
        <v>17.0</v>
      </c>
      <c r="J297" s="130">
        <v>16.0</v>
      </c>
      <c r="K297" s="130">
        <v>13.0</v>
      </c>
      <c r="L297" s="131"/>
      <c r="M297" s="9">
        <f t="shared" si="73"/>
        <v>5</v>
      </c>
      <c r="N297" s="9">
        <f t="shared" si="74"/>
        <v>14</v>
      </c>
      <c r="O297" s="9" t="str">
        <f t="shared" si="75"/>
        <v/>
      </c>
      <c r="P297" s="81">
        <f t="shared" si="76"/>
        <v>13.8</v>
      </c>
      <c r="Q297" s="81"/>
      <c r="R297" s="81"/>
    </row>
    <row r="298">
      <c r="A298" s="129" t="s">
        <v>535</v>
      </c>
      <c r="B298" s="130" t="s">
        <v>115</v>
      </c>
      <c r="C298" s="130" t="s">
        <v>449</v>
      </c>
      <c r="D298" s="130">
        <v>19.7</v>
      </c>
      <c r="E298" s="130">
        <v>20.0</v>
      </c>
      <c r="F298" s="130">
        <v>21.0</v>
      </c>
      <c r="G298" s="130">
        <v>28.0</v>
      </c>
      <c r="H298" s="130">
        <v>18.0</v>
      </c>
      <c r="I298" s="130">
        <v>17.0</v>
      </c>
      <c r="J298" s="130">
        <v>24.0</v>
      </c>
      <c r="K298" s="130">
        <v>19.0</v>
      </c>
      <c r="L298" s="130">
        <v>22.0</v>
      </c>
      <c r="M298" s="9">
        <f t="shared" si="73"/>
        <v>-1.3</v>
      </c>
      <c r="N298" s="9">
        <f t="shared" si="74"/>
        <v>-4</v>
      </c>
      <c r="O298" s="9" t="str">
        <f t="shared" si="75"/>
        <v/>
      </c>
      <c r="P298" s="81">
        <f t="shared" si="76"/>
        <v>20.23333333</v>
      </c>
      <c r="Q298" s="81"/>
      <c r="R298" s="81"/>
    </row>
    <row r="299">
      <c r="A299" s="129" t="s">
        <v>182</v>
      </c>
      <c r="B299" s="130" t="s">
        <v>77</v>
      </c>
      <c r="C299" s="130" t="s">
        <v>449</v>
      </c>
      <c r="D299" s="130">
        <v>19.7</v>
      </c>
      <c r="E299" s="130">
        <v>19.8</v>
      </c>
      <c r="F299" s="130">
        <v>20.6</v>
      </c>
      <c r="G299" s="130">
        <v>13.0</v>
      </c>
      <c r="H299" s="130">
        <v>17.0</v>
      </c>
      <c r="I299" s="130">
        <v>13.0</v>
      </c>
      <c r="J299" s="130">
        <v>29.0</v>
      </c>
      <c r="K299" s="130">
        <v>17.0</v>
      </c>
      <c r="L299" s="130">
        <v>23.0</v>
      </c>
      <c r="M299" s="9">
        <f t="shared" si="73"/>
        <v>-0.9</v>
      </c>
      <c r="N299" s="9">
        <f t="shared" si="74"/>
        <v>-6</v>
      </c>
      <c r="O299" s="9" t="str">
        <f t="shared" si="75"/>
        <v/>
      </c>
      <c r="P299" s="81">
        <f t="shared" si="76"/>
        <v>20.03333333</v>
      </c>
      <c r="Q299" s="81"/>
      <c r="R299" s="81"/>
    </row>
    <row r="300">
      <c r="A300" s="129" t="s">
        <v>1836</v>
      </c>
      <c r="B300" s="130" t="s">
        <v>102</v>
      </c>
      <c r="C300" s="130" t="s">
        <v>449</v>
      </c>
      <c r="D300" s="130">
        <v>19.5</v>
      </c>
      <c r="E300" s="130">
        <v>19.5</v>
      </c>
      <c r="F300" s="130">
        <v>19.5</v>
      </c>
      <c r="G300" s="130">
        <v>19.5</v>
      </c>
      <c r="H300" s="130">
        <v>19.0</v>
      </c>
      <c r="I300" s="130">
        <v>20.0</v>
      </c>
      <c r="J300" s="131"/>
      <c r="K300" s="131"/>
      <c r="L300" s="131"/>
      <c r="M300" s="9">
        <f t="shared" si="73"/>
        <v>0</v>
      </c>
      <c r="N300" s="9">
        <f t="shared" si="74"/>
        <v>19</v>
      </c>
      <c r="O300" s="9" t="str">
        <f t="shared" si="75"/>
        <v/>
      </c>
      <c r="P300" s="81">
        <f t="shared" si="76"/>
        <v>19.5</v>
      </c>
      <c r="Q300" s="81"/>
      <c r="R300" s="81"/>
    </row>
    <row r="301" hidden="1">
      <c r="A301" s="137" t="s">
        <v>311</v>
      </c>
      <c r="B301" s="138" t="s">
        <v>90</v>
      </c>
      <c r="C301" s="138" t="s">
        <v>449</v>
      </c>
      <c r="D301" s="138">
        <v>7.0</v>
      </c>
      <c r="E301" s="138">
        <v>7.0</v>
      </c>
      <c r="F301" s="138">
        <v>4.0</v>
      </c>
      <c r="G301" s="138">
        <v>8.6</v>
      </c>
      <c r="H301" s="138">
        <v>7.0</v>
      </c>
      <c r="I301" s="139"/>
      <c r="J301" s="139"/>
      <c r="K301" s="139"/>
      <c r="L301" s="139"/>
      <c r="M301" s="9">
        <f>H301-L301</f>
        <v>7</v>
      </c>
      <c r="N301" s="9">
        <f>D301-F301</f>
        <v>3</v>
      </c>
    </row>
    <row r="302">
      <c r="A302" s="129" t="s">
        <v>313</v>
      </c>
      <c r="B302" s="130" t="s">
        <v>112</v>
      </c>
      <c r="C302" s="130" t="s">
        <v>449</v>
      </c>
      <c r="D302" s="130">
        <v>19.5</v>
      </c>
      <c r="E302" s="130">
        <v>19.5</v>
      </c>
      <c r="F302" s="130">
        <v>14.8</v>
      </c>
      <c r="G302" s="130">
        <v>19.1</v>
      </c>
      <c r="H302" s="131"/>
      <c r="I302" s="130">
        <v>26.0</v>
      </c>
      <c r="J302" s="130">
        <v>13.0</v>
      </c>
      <c r="K302" s="131"/>
      <c r="L302" s="131"/>
      <c r="M302" s="9">
        <f t="shared" ref="M302:M303" si="77">D302-F302</f>
        <v>4.7</v>
      </c>
      <c r="N302" s="9">
        <f t="shared" ref="N302:N303" si="78">H302-L302</f>
        <v>0</v>
      </c>
      <c r="O302" s="9" t="str">
        <f t="shared" ref="O302:O303" si="79">IF(H302=0,"DNP","")</f>
        <v>DNP</v>
      </c>
      <c r="P302" s="81">
        <f t="shared" ref="P302:P303" si="80">AVERAGE(D302:F302)</f>
        <v>17.93333333</v>
      </c>
      <c r="Q302" s="81"/>
      <c r="R302" s="81"/>
    </row>
    <row r="303">
      <c r="A303" s="129" t="s">
        <v>332</v>
      </c>
      <c r="B303" s="130" t="s">
        <v>74</v>
      </c>
      <c r="C303" s="130" t="s">
        <v>449</v>
      </c>
      <c r="D303" s="130">
        <v>19.3</v>
      </c>
      <c r="E303" s="130">
        <v>20.2</v>
      </c>
      <c r="F303" s="130">
        <v>21.3</v>
      </c>
      <c r="G303" s="130">
        <v>26.3</v>
      </c>
      <c r="H303" s="130">
        <v>20.0</v>
      </c>
      <c r="I303" s="130">
        <v>26.0</v>
      </c>
      <c r="J303" s="130">
        <v>12.0</v>
      </c>
      <c r="K303" s="130">
        <v>21.0</v>
      </c>
      <c r="L303" s="130">
        <v>22.0</v>
      </c>
      <c r="M303" s="9">
        <f t="shared" si="77"/>
        <v>-2</v>
      </c>
      <c r="N303" s="9">
        <f t="shared" si="78"/>
        <v>-2</v>
      </c>
      <c r="O303" s="9" t="str">
        <f t="shared" si="79"/>
        <v/>
      </c>
      <c r="P303" s="81">
        <f t="shared" si="80"/>
        <v>20.26666667</v>
      </c>
      <c r="Q303" s="81"/>
      <c r="R303" s="81"/>
    </row>
    <row r="304" hidden="1">
      <c r="A304" s="137" t="s">
        <v>524</v>
      </c>
      <c r="B304" s="138" t="s">
        <v>74</v>
      </c>
      <c r="C304" s="138" t="s">
        <v>1877</v>
      </c>
      <c r="D304" s="138">
        <v>21.3</v>
      </c>
      <c r="E304" s="138">
        <v>22.3</v>
      </c>
      <c r="F304" s="138">
        <v>18.2</v>
      </c>
      <c r="G304" s="138">
        <v>14.7</v>
      </c>
      <c r="H304" s="138">
        <v>22.0</v>
      </c>
      <c r="I304" s="138">
        <v>11.0</v>
      </c>
      <c r="J304" s="138">
        <v>31.0</v>
      </c>
      <c r="K304" s="138">
        <v>25.0</v>
      </c>
      <c r="L304" s="139"/>
      <c r="M304" s="9">
        <f>H304-L304</f>
        <v>22</v>
      </c>
      <c r="N304" s="9">
        <f>D304-F304</f>
        <v>3.1</v>
      </c>
    </row>
    <row r="305">
      <c r="A305" s="129" t="s">
        <v>213</v>
      </c>
      <c r="B305" s="130" t="s">
        <v>96</v>
      </c>
      <c r="C305" s="130" t="s">
        <v>1877</v>
      </c>
      <c r="D305" s="130">
        <v>19.3</v>
      </c>
      <c r="E305" s="130">
        <v>18.4</v>
      </c>
      <c r="F305" s="130">
        <v>18.8</v>
      </c>
      <c r="G305" s="130">
        <v>22.9</v>
      </c>
      <c r="H305" s="130">
        <v>15.0</v>
      </c>
      <c r="I305" s="130">
        <v>18.0</v>
      </c>
      <c r="J305" s="130">
        <v>25.0</v>
      </c>
      <c r="K305" s="130">
        <v>21.0</v>
      </c>
      <c r="L305" s="130">
        <v>13.0</v>
      </c>
      <c r="M305" s="9">
        <f t="shared" ref="M305:M321" si="81">D305-F305</f>
        <v>0.5</v>
      </c>
      <c r="N305" s="9">
        <f t="shared" ref="N305:N321" si="82">H305-L305</f>
        <v>2</v>
      </c>
      <c r="O305" s="9" t="str">
        <f t="shared" ref="O305:O321" si="83">IF(H305=0,"DNP","")</f>
        <v/>
      </c>
      <c r="P305" s="81">
        <f t="shared" ref="P305:P321" si="84">AVERAGE(D305:F305)</f>
        <v>18.83333333</v>
      </c>
      <c r="Q305" s="81"/>
      <c r="R305" s="81"/>
    </row>
    <row r="306">
      <c r="A306" s="129" t="s">
        <v>504</v>
      </c>
      <c r="B306" s="130" t="s">
        <v>73</v>
      </c>
      <c r="C306" s="130" t="s">
        <v>1877</v>
      </c>
      <c r="D306" s="130">
        <v>19.3</v>
      </c>
      <c r="E306" s="130">
        <v>18.2</v>
      </c>
      <c r="F306" s="130">
        <v>17.7</v>
      </c>
      <c r="G306" s="130">
        <v>17.2</v>
      </c>
      <c r="H306" s="130">
        <v>21.0</v>
      </c>
      <c r="I306" s="130">
        <v>22.0</v>
      </c>
      <c r="J306" s="130">
        <v>15.0</v>
      </c>
      <c r="K306" s="130">
        <v>15.0</v>
      </c>
      <c r="L306" s="130">
        <v>18.0</v>
      </c>
      <c r="M306" s="9">
        <f t="shared" si="81"/>
        <v>1.6</v>
      </c>
      <c r="N306" s="9">
        <f t="shared" si="82"/>
        <v>3</v>
      </c>
      <c r="O306" s="9" t="str">
        <f t="shared" si="83"/>
        <v/>
      </c>
      <c r="P306" s="81">
        <f t="shared" si="84"/>
        <v>18.4</v>
      </c>
      <c r="Q306" s="81"/>
      <c r="R306" s="81"/>
    </row>
    <row r="307">
      <c r="A307" s="129" t="s">
        <v>325</v>
      </c>
      <c r="B307" s="130" t="s">
        <v>109</v>
      </c>
      <c r="C307" s="130" t="s">
        <v>449</v>
      </c>
      <c r="D307" s="130">
        <v>19.0</v>
      </c>
      <c r="E307" s="130">
        <v>20.8</v>
      </c>
      <c r="F307" s="130">
        <v>27.3</v>
      </c>
      <c r="G307" s="130">
        <v>21.4</v>
      </c>
      <c r="H307" s="130">
        <v>8.0</v>
      </c>
      <c r="I307" s="131"/>
      <c r="J307" s="130">
        <v>30.0</v>
      </c>
      <c r="K307" s="130">
        <v>25.0</v>
      </c>
      <c r="L307" s="130">
        <v>20.0</v>
      </c>
      <c r="M307" s="9">
        <f t="shared" si="81"/>
        <v>-8.3</v>
      </c>
      <c r="N307" s="9">
        <f t="shared" si="82"/>
        <v>-12</v>
      </c>
      <c r="O307" s="9" t="str">
        <f t="shared" si="83"/>
        <v/>
      </c>
      <c r="P307" s="81">
        <f t="shared" si="84"/>
        <v>22.36666667</v>
      </c>
      <c r="Q307" s="81"/>
      <c r="R307" s="81"/>
    </row>
    <row r="308">
      <c r="A308" s="129" t="s">
        <v>368</v>
      </c>
      <c r="B308" s="130" t="s">
        <v>109</v>
      </c>
      <c r="C308" s="130" t="s">
        <v>69</v>
      </c>
      <c r="D308" s="130">
        <v>19.0</v>
      </c>
      <c r="E308" s="130">
        <v>19.0</v>
      </c>
      <c r="F308" s="130">
        <v>21.8</v>
      </c>
      <c r="G308" s="130">
        <v>12.7</v>
      </c>
      <c r="H308" s="130">
        <v>16.0</v>
      </c>
      <c r="I308" s="130">
        <v>26.0</v>
      </c>
      <c r="J308" s="130">
        <v>15.0</v>
      </c>
      <c r="K308" s="130">
        <v>19.0</v>
      </c>
      <c r="L308" s="130">
        <v>19.0</v>
      </c>
      <c r="M308" s="9">
        <f t="shared" si="81"/>
        <v>-2.8</v>
      </c>
      <c r="N308" s="9">
        <f t="shared" si="82"/>
        <v>-3</v>
      </c>
      <c r="O308" s="9" t="str">
        <f t="shared" si="83"/>
        <v/>
      </c>
      <c r="P308" s="81">
        <f t="shared" si="84"/>
        <v>19.93333333</v>
      </c>
      <c r="Q308" s="81"/>
      <c r="R308" s="81"/>
    </row>
    <row r="309">
      <c r="A309" s="129" t="s">
        <v>1892</v>
      </c>
      <c r="B309" s="130" t="s">
        <v>96</v>
      </c>
      <c r="C309" s="130" t="s">
        <v>449</v>
      </c>
      <c r="D309" s="130">
        <v>19.0</v>
      </c>
      <c r="E309" s="130">
        <v>16.4</v>
      </c>
      <c r="F309" s="130">
        <v>13.1</v>
      </c>
      <c r="G309" s="130">
        <v>10.7</v>
      </c>
      <c r="H309" s="130">
        <v>13.0</v>
      </c>
      <c r="I309" s="130">
        <v>23.0</v>
      </c>
      <c r="J309" s="130">
        <v>21.0</v>
      </c>
      <c r="K309" s="130">
        <v>14.0</v>
      </c>
      <c r="L309" s="130">
        <v>11.0</v>
      </c>
      <c r="M309" s="9">
        <f t="shared" si="81"/>
        <v>5.9</v>
      </c>
      <c r="N309" s="9">
        <f t="shared" si="82"/>
        <v>2</v>
      </c>
      <c r="O309" s="9" t="str">
        <f t="shared" si="83"/>
        <v/>
      </c>
      <c r="P309" s="81">
        <f t="shared" si="84"/>
        <v>16.16666667</v>
      </c>
      <c r="Q309" s="81"/>
      <c r="R309" s="81"/>
    </row>
    <row r="310">
      <c r="A310" s="129" t="s">
        <v>1855</v>
      </c>
      <c r="B310" s="130" t="s">
        <v>70</v>
      </c>
      <c r="C310" s="130" t="s">
        <v>1877</v>
      </c>
      <c r="D310" s="130">
        <v>19.0</v>
      </c>
      <c r="E310" s="130">
        <v>13.3</v>
      </c>
      <c r="F310" s="130">
        <v>10.8</v>
      </c>
      <c r="G310" s="130">
        <v>9.5</v>
      </c>
      <c r="H310" s="131"/>
      <c r="I310" s="131"/>
      <c r="J310" s="130">
        <v>19.0</v>
      </c>
      <c r="K310" s="130">
        <v>14.0</v>
      </c>
      <c r="L310" s="130">
        <v>7.0</v>
      </c>
      <c r="M310" s="9">
        <f t="shared" si="81"/>
        <v>8.2</v>
      </c>
      <c r="N310" s="9">
        <f t="shared" si="82"/>
        <v>-7</v>
      </c>
      <c r="O310" s="9" t="str">
        <f t="shared" si="83"/>
        <v>DNP</v>
      </c>
      <c r="P310" s="81">
        <f t="shared" si="84"/>
        <v>14.36666667</v>
      </c>
      <c r="Q310" s="81"/>
      <c r="R310" s="81"/>
    </row>
    <row r="311">
      <c r="A311" s="129" t="s">
        <v>308</v>
      </c>
      <c r="B311" s="130" t="s">
        <v>99</v>
      </c>
      <c r="C311" s="130" t="s">
        <v>1877</v>
      </c>
      <c r="D311" s="130">
        <v>18.7</v>
      </c>
      <c r="E311" s="130">
        <v>18.4</v>
      </c>
      <c r="F311" s="130">
        <v>16.6</v>
      </c>
      <c r="G311" s="130">
        <v>14.9</v>
      </c>
      <c r="H311" s="130">
        <v>24.0</v>
      </c>
      <c r="I311" s="130">
        <v>9.0</v>
      </c>
      <c r="J311" s="130">
        <v>23.0</v>
      </c>
      <c r="K311" s="130">
        <v>20.0</v>
      </c>
      <c r="L311" s="130">
        <v>16.0</v>
      </c>
      <c r="M311" s="9">
        <f t="shared" si="81"/>
        <v>2.1</v>
      </c>
      <c r="N311" s="9">
        <f t="shared" si="82"/>
        <v>8</v>
      </c>
      <c r="O311" s="9" t="str">
        <f t="shared" si="83"/>
        <v/>
      </c>
      <c r="P311" s="81">
        <f t="shared" si="84"/>
        <v>17.9</v>
      </c>
      <c r="Q311" s="81"/>
      <c r="R311" s="81"/>
      <c r="T311" s="140"/>
    </row>
    <row r="312" hidden="1">
      <c r="A312" s="129" t="s">
        <v>541</v>
      </c>
      <c r="B312" s="130" t="s">
        <v>91</v>
      </c>
      <c r="C312" s="130" t="s">
        <v>1877</v>
      </c>
      <c r="D312" s="130">
        <v>14.5</v>
      </c>
      <c r="E312" s="130">
        <v>13.3</v>
      </c>
      <c r="F312" s="130">
        <v>16.3</v>
      </c>
      <c r="G312" s="130">
        <v>16.3</v>
      </c>
      <c r="H312" s="130">
        <v>7.0</v>
      </c>
      <c r="I312" s="130">
        <v>22.0</v>
      </c>
      <c r="J312" s="131"/>
      <c r="K312" s="130">
        <v>11.0</v>
      </c>
      <c r="L312" s="131"/>
      <c r="M312" s="9">
        <f t="shared" si="81"/>
        <v>-1.8</v>
      </c>
      <c r="N312" s="9">
        <f t="shared" si="82"/>
        <v>7</v>
      </c>
      <c r="O312" s="9" t="str">
        <f t="shared" si="83"/>
        <v/>
      </c>
      <c r="P312" s="81">
        <f t="shared" si="84"/>
        <v>14.7</v>
      </c>
      <c r="Q312" s="81"/>
      <c r="R312" s="81"/>
    </row>
    <row r="313" hidden="1">
      <c r="A313" s="129" t="s">
        <v>616</v>
      </c>
      <c r="B313" s="130" t="s">
        <v>97</v>
      </c>
      <c r="C313" s="130" t="s">
        <v>69</v>
      </c>
      <c r="D313" s="130">
        <v>14.3</v>
      </c>
      <c r="E313" s="130">
        <v>14.8</v>
      </c>
      <c r="F313" s="130">
        <v>14.2</v>
      </c>
      <c r="G313" s="130">
        <v>12.6</v>
      </c>
      <c r="H313" s="130">
        <v>12.0</v>
      </c>
      <c r="I313" s="130">
        <v>19.0</v>
      </c>
      <c r="J313" s="130">
        <v>12.0</v>
      </c>
      <c r="K313" s="130">
        <v>16.0</v>
      </c>
      <c r="L313" s="131"/>
      <c r="M313" s="9">
        <f t="shared" si="81"/>
        <v>0.1</v>
      </c>
      <c r="N313" s="9">
        <f t="shared" si="82"/>
        <v>12</v>
      </c>
      <c r="O313" s="9" t="str">
        <f t="shared" si="83"/>
        <v/>
      </c>
      <c r="P313" s="81">
        <f t="shared" si="84"/>
        <v>14.43333333</v>
      </c>
      <c r="Q313" s="81"/>
      <c r="R313" s="81"/>
    </row>
    <row r="314">
      <c r="A314" s="129" t="s">
        <v>316</v>
      </c>
      <c r="B314" s="130" t="s">
        <v>109</v>
      </c>
      <c r="C314" s="130" t="s">
        <v>1877</v>
      </c>
      <c r="D314" s="130">
        <v>18.7</v>
      </c>
      <c r="E314" s="130">
        <v>16.4</v>
      </c>
      <c r="F314" s="130">
        <v>19.1</v>
      </c>
      <c r="G314" s="130">
        <v>16.7</v>
      </c>
      <c r="H314" s="130">
        <v>17.0</v>
      </c>
      <c r="I314" s="130">
        <v>22.0</v>
      </c>
      <c r="J314" s="130">
        <v>17.0</v>
      </c>
      <c r="K314" s="130">
        <v>21.0</v>
      </c>
      <c r="L314" s="130">
        <v>5.0</v>
      </c>
      <c r="M314" s="9">
        <f t="shared" si="81"/>
        <v>-0.4</v>
      </c>
      <c r="N314" s="9">
        <f t="shared" si="82"/>
        <v>12</v>
      </c>
      <c r="O314" s="9" t="str">
        <f t="shared" si="83"/>
        <v/>
      </c>
      <c r="P314" s="81">
        <f t="shared" si="84"/>
        <v>18.06666667</v>
      </c>
      <c r="Q314" s="81"/>
      <c r="R314" s="81"/>
    </row>
    <row r="315">
      <c r="A315" s="129" t="s">
        <v>243</v>
      </c>
      <c r="B315" s="130" t="s">
        <v>93</v>
      </c>
      <c r="C315" s="130" t="s">
        <v>69</v>
      </c>
      <c r="D315" s="130">
        <v>18.3</v>
      </c>
      <c r="E315" s="130">
        <v>19.6</v>
      </c>
      <c r="F315" s="130">
        <v>18.8</v>
      </c>
      <c r="G315" s="130">
        <v>14.5</v>
      </c>
      <c r="H315" s="130">
        <v>18.0</v>
      </c>
      <c r="I315" s="130">
        <v>19.0</v>
      </c>
      <c r="J315" s="130">
        <v>18.0</v>
      </c>
      <c r="K315" s="130">
        <v>22.0</v>
      </c>
      <c r="L315" s="130">
        <v>21.0</v>
      </c>
      <c r="M315" s="9">
        <f t="shared" si="81"/>
        <v>-0.5</v>
      </c>
      <c r="N315" s="9">
        <f t="shared" si="82"/>
        <v>-3</v>
      </c>
      <c r="O315" s="9" t="str">
        <f t="shared" si="83"/>
        <v/>
      </c>
      <c r="P315" s="81">
        <f t="shared" si="84"/>
        <v>18.9</v>
      </c>
      <c r="Q315" s="81"/>
      <c r="R315" s="81"/>
    </row>
    <row r="316" hidden="1">
      <c r="A316" s="129" t="s">
        <v>416</v>
      </c>
      <c r="B316" s="130" t="s">
        <v>74</v>
      </c>
      <c r="C316" s="130" t="s">
        <v>449</v>
      </c>
      <c r="D316" s="130">
        <v>14.3</v>
      </c>
      <c r="E316" s="130">
        <v>14.3</v>
      </c>
      <c r="F316" s="130">
        <v>14.3</v>
      </c>
      <c r="G316" s="130">
        <v>27.8</v>
      </c>
      <c r="H316" s="130">
        <v>9.0</v>
      </c>
      <c r="I316" s="130">
        <v>18.0</v>
      </c>
      <c r="J316" s="130">
        <v>16.0</v>
      </c>
      <c r="K316" s="131"/>
      <c r="L316" s="131"/>
      <c r="M316" s="9">
        <f t="shared" si="81"/>
        <v>0</v>
      </c>
      <c r="N316" s="9">
        <f t="shared" si="82"/>
        <v>9</v>
      </c>
      <c r="O316" s="9" t="str">
        <f t="shared" si="83"/>
        <v/>
      </c>
      <c r="P316" s="81">
        <f t="shared" si="84"/>
        <v>14.3</v>
      </c>
      <c r="Q316" s="81"/>
      <c r="R316" s="81"/>
    </row>
    <row r="317">
      <c r="A317" s="129" t="s">
        <v>296</v>
      </c>
      <c r="B317" s="130" t="s">
        <v>90</v>
      </c>
      <c r="C317" s="130" t="s">
        <v>69</v>
      </c>
      <c r="D317" s="130">
        <v>18.3</v>
      </c>
      <c r="E317" s="130">
        <v>18.5</v>
      </c>
      <c r="F317" s="130">
        <v>16.3</v>
      </c>
      <c r="G317" s="130">
        <v>12.4</v>
      </c>
      <c r="H317" s="130">
        <v>33.0</v>
      </c>
      <c r="I317" s="130">
        <v>12.0</v>
      </c>
      <c r="J317" s="130">
        <v>10.0</v>
      </c>
      <c r="K317" s="130">
        <v>19.0</v>
      </c>
      <c r="L317" s="131"/>
      <c r="M317" s="9">
        <f t="shared" si="81"/>
        <v>2</v>
      </c>
      <c r="N317" s="9">
        <f t="shared" si="82"/>
        <v>33</v>
      </c>
      <c r="O317" s="9" t="str">
        <f t="shared" si="83"/>
        <v/>
      </c>
      <c r="P317" s="81">
        <f t="shared" si="84"/>
        <v>17.7</v>
      </c>
      <c r="Q317" s="81"/>
      <c r="R317" s="81"/>
    </row>
    <row r="318">
      <c r="A318" s="129" t="s">
        <v>593</v>
      </c>
      <c r="B318" s="130" t="s">
        <v>100</v>
      </c>
      <c r="C318" s="130" t="s">
        <v>1877</v>
      </c>
      <c r="D318" s="130">
        <v>18.0</v>
      </c>
      <c r="E318" s="130">
        <v>24.7</v>
      </c>
      <c r="F318" s="130">
        <v>19.4</v>
      </c>
      <c r="G318" s="130">
        <v>17.6</v>
      </c>
      <c r="H318" s="131"/>
      <c r="I318" s="131"/>
      <c r="J318" s="130">
        <v>18.0</v>
      </c>
      <c r="K318" s="130">
        <v>36.0</v>
      </c>
      <c r="L318" s="130">
        <v>20.0</v>
      </c>
      <c r="M318" s="9">
        <f t="shared" si="81"/>
        <v>-1.4</v>
      </c>
      <c r="N318" s="9">
        <f t="shared" si="82"/>
        <v>-20</v>
      </c>
      <c r="O318" s="9" t="str">
        <f t="shared" si="83"/>
        <v>DNP</v>
      </c>
      <c r="P318" s="81">
        <f t="shared" si="84"/>
        <v>20.7</v>
      </c>
      <c r="Q318" s="81"/>
      <c r="R318" s="81"/>
    </row>
    <row r="319" hidden="1">
      <c r="A319" s="129" t="s">
        <v>124</v>
      </c>
      <c r="B319" s="130" t="s">
        <v>93</v>
      </c>
      <c r="C319" s="130" t="s">
        <v>449</v>
      </c>
      <c r="D319" s="130">
        <v>14.0</v>
      </c>
      <c r="E319" s="130">
        <v>14.0</v>
      </c>
      <c r="F319" s="130">
        <v>10.0</v>
      </c>
      <c r="G319" s="130">
        <v>11.1</v>
      </c>
      <c r="H319" s="130">
        <v>14.0</v>
      </c>
      <c r="I319" s="131"/>
      <c r="J319" s="131"/>
      <c r="K319" s="131"/>
      <c r="L319" s="131"/>
      <c r="M319" s="9">
        <f t="shared" si="81"/>
        <v>4</v>
      </c>
      <c r="N319" s="9">
        <f t="shared" si="82"/>
        <v>14</v>
      </c>
      <c r="O319" s="9" t="str">
        <f t="shared" si="83"/>
        <v/>
      </c>
      <c r="P319" s="81">
        <f t="shared" si="84"/>
        <v>12.66666667</v>
      </c>
      <c r="Q319" s="81"/>
      <c r="R319" s="81"/>
    </row>
    <row r="320" hidden="1">
      <c r="A320" s="129" t="s">
        <v>591</v>
      </c>
      <c r="B320" s="130" t="s">
        <v>100</v>
      </c>
      <c r="C320" s="130" t="s">
        <v>69</v>
      </c>
      <c r="D320" s="130">
        <v>14.0</v>
      </c>
      <c r="E320" s="130">
        <v>8.0</v>
      </c>
      <c r="F320" s="130">
        <v>5.7</v>
      </c>
      <c r="G320" s="130">
        <v>6.6</v>
      </c>
      <c r="H320" s="131"/>
      <c r="I320" s="131"/>
      <c r="J320" s="130">
        <v>14.0</v>
      </c>
      <c r="K320" s="130">
        <v>2.0</v>
      </c>
      <c r="L320" s="131"/>
      <c r="M320" s="9">
        <f t="shared" si="81"/>
        <v>8.3</v>
      </c>
      <c r="N320" s="9">
        <f t="shared" si="82"/>
        <v>0</v>
      </c>
      <c r="O320" s="9" t="str">
        <f t="shared" si="83"/>
        <v>DNP</v>
      </c>
      <c r="P320" s="81">
        <f t="shared" si="84"/>
        <v>9.233333333</v>
      </c>
      <c r="Q320" s="81"/>
      <c r="R320" s="81"/>
    </row>
    <row r="321">
      <c r="A321" s="129" t="s">
        <v>131</v>
      </c>
      <c r="B321" s="130" t="s">
        <v>116</v>
      </c>
      <c r="C321" s="130" t="s">
        <v>1877</v>
      </c>
      <c r="D321" s="130">
        <v>18.0</v>
      </c>
      <c r="E321" s="130">
        <v>21.6</v>
      </c>
      <c r="F321" s="130">
        <v>26.3</v>
      </c>
      <c r="G321" s="130">
        <v>28.8</v>
      </c>
      <c r="H321" s="130">
        <v>11.0</v>
      </c>
      <c r="I321" s="130">
        <v>28.0</v>
      </c>
      <c r="J321" s="130">
        <v>15.0</v>
      </c>
      <c r="K321" s="130">
        <v>25.0</v>
      </c>
      <c r="L321" s="130">
        <v>29.0</v>
      </c>
      <c r="M321" s="9">
        <f t="shared" si="81"/>
        <v>-8.3</v>
      </c>
      <c r="N321" s="9">
        <f t="shared" si="82"/>
        <v>-18</v>
      </c>
      <c r="O321" s="9" t="str">
        <f t="shared" si="83"/>
        <v/>
      </c>
      <c r="P321" s="81">
        <f t="shared" si="84"/>
        <v>21.96666667</v>
      </c>
      <c r="Q321" s="81"/>
      <c r="R321" s="81"/>
    </row>
    <row r="322" hidden="1">
      <c r="A322" s="2" t="s">
        <v>447</v>
      </c>
      <c r="B322" s="2" t="s">
        <v>84</v>
      </c>
      <c r="C322" s="2" t="s">
        <v>449</v>
      </c>
      <c r="D322" s="2">
        <v>31.3</v>
      </c>
      <c r="E322" s="2">
        <v>27.5</v>
      </c>
      <c r="F322" s="2">
        <v>27.5</v>
      </c>
      <c r="G322" s="2">
        <v>20.0</v>
      </c>
      <c r="H322" s="2">
        <v>24.0</v>
      </c>
      <c r="I322" s="2">
        <v>34.0</v>
      </c>
      <c r="J322" s="2">
        <v>36.0</v>
      </c>
      <c r="K322" s="2">
        <v>16.0</v>
      </c>
      <c r="M322" s="9">
        <f t="shared" ref="M322:M323" si="85">H322-L322</f>
        <v>24</v>
      </c>
      <c r="N322" s="9">
        <f t="shared" ref="N322:N323" si="86">D322-F322</f>
        <v>3.8</v>
      </c>
    </row>
    <row r="323" hidden="1">
      <c r="A323" s="2" t="s">
        <v>153</v>
      </c>
      <c r="B323" s="2" t="s">
        <v>81</v>
      </c>
      <c r="C323" s="2" t="s">
        <v>1877</v>
      </c>
      <c r="D323" s="2">
        <v>35.5</v>
      </c>
      <c r="E323" s="2">
        <v>33.3</v>
      </c>
      <c r="F323" s="2">
        <v>31.6</v>
      </c>
      <c r="G323" s="2">
        <v>30.7</v>
      </c>
      <c r="H323" s="2">
        <v>36.0</v>
      </c>
      <c r="I323" s="2">
        <v>35.0</v>
      </c>
      <c r="K323" s="2">
        <v>29.0</v>
      </c>
      <c r="M323" s="9">
        <f t="shared" si="85"/>
        <v>36</v>
      </c>
      <c r="N323" s="9">
        <f t="shared" si="86"/>
        <v>3.9</v>
      </c>
    </row>
    <row r="324">
      <c r="A324" s="129" t="s">
        <v>503</v>
      </c>
      <c r="B324" s="130" t="s">
        <v>80</v>
      </c>
      <c r="C324" s="130" t="s">
        <v>69</v>
      </c>
      <c r="D324" s="130">
        <v>18.0</v>
      </c>
      <c r="E324" s="130">
        <v>21.5</v>
      </c>
      <c r="F324" s="130">
        <v>25.4</v>
      </c>
      <c r="G324" s="130">
        <v>26.4</v>
      </c>
      <c r="H324" s="130">
        <v>18.0</v>
      </c>
      <c r="I324" s="131"/>
      <c r="J324" s="131"/>
      <c r="K324" s="131"/>
      <c r="L324" s="130">
        <v>25.0</v>
      </c>
      <c r="M324" s="9">
        <f t="shared" ref="M324:M326" si="87">D324-F324</f>
        <v>-7.4</v>
      </c>
      <c r="N324" s="9">
        <f t="shared" ref="N324:N326" si="88">H324-L324</f>
        <v>-7</v>
      </c>
      <c r="O324" s="9" t="str">
        <f t="shared" ref="O324:O326" si="89">IF(H324=0,"DNP","")</f>
        <v/>
      </c>
      <c r="P324" s="81">
        <f t="shared" ref="P324:P326" si="90">AVERAGE(D324:F324)</f>
        <v>21.63333333</v>
      </c>
      <c r="Q324" s="81"/>
      <c r="R324" s="81"/>
    </row>
    <row r="325">
      <c r="A325" s="129" t="s">
        <v>1893</v>
      </c>
      <c r="B325" s="130" t="s">
        <v>107</v>
      </c>
      <c r="C325" s="130" t="s">
        <v>449</v>
      </c>
      <c r="D325" s="130">
        <v>18.0</v>
      </c>
      <c r="E325" s="130">
        <v>18.0</v>
      </c>
      <c r="F325" s="130">
        <v>16.8</v>
      </c>
      <c r="G325" s="130">
        <v>15.6</v>
      </c>
      <c r="H325" s="130">
        <v>16.0</v>
      </c>
      <c r="I325" s="130">
        <v>24.0</v>
      </c>
      <c r="J325" s="130">
        <v>14.0</v>
      </c>
      <c r="K325" s="130">
        <v>16.0</v>
      </c>
      <c r="L325" s="130">
        <v>20.0</v>
      </c>
      <c r="M325" s="9">
        <f t="shared" si="87"/>
        <v>1.2</v>
      </c>
      <c r="N325" s="9">
        <f t="shared" si="88"/>
        <v>-4</v>
      </c>
      <c r="O325" s="9" t="str">
        <f t="shared" si="89"/>
        <v/>
      </c>
      <c r="P325" s="81">
        <f t="shared" si="90"/>
        <v>17.6</v>
      </c>
      <c r="Q325" s="81"/>
      <c r="R325" s="81"/>
    </row>
    <row r="326" hidden="1">
      <c r="A326" s="129" t="s">
        <v>1893</v>
      </c>
      <c r="B326" s="130" t="s">
        <v>107</v>
      </c>
      <c r="C326" s="130" t="s">
        <v>449</v>
      </c>
      <c r="D326" s="130">
        <v>13.7</v>
      </c>
      <c r="E326" s="130">
        <v>13.0</v>
      </c>
      <c r="F326" s="130">
        <v>13.8</v>
      </c>
      <c r="G326" s="130">
        <v>15.5</v>
      </c>
      <c r="H326" s="130">
        <v>9.0</v>
      </c>
      <c r="I326" s="130">
        <v>18.0</v>
      </c>
      <c r="J326" s="130">
        <v>14.0</v>
      </c>
      <c r="K326" s="130">
        <v>11.0</v>
      </c>
      <c r="L326" s="131"/>
      <c r="M326" s="9">
        <f t="shared" si="87"/>
        <v>-0.1</v>
      </c>
      <c r="N326" s="9">
        <f t="shared" si="88"/>
        <v>9</v>
      </c>
      <c r="O326" s="9" t="str">
        <f t="shared" si="89"/>
        <v/>
      </c>
      <c r="P326" s="81">
        <f t="shared" si="90"/>
        <v>13.5</v>
      </c>
      <c r="Q326" s="81"/>
      <c r="R326" s="81"/>
    </row>
    <row r="327" hidden="1">
      <c r="A327" s="2" t="s">
        <v>415</v>
      </c>
      <c r="B327" s="2" t="s">
        <v>71</v>
      </c>
      <c r="C327" s="2" t="s">
        <v>449</v>
      </c>
      <c r="D327" s="2">
        <v>21.0</v>
      </c>
      <c r="E327" s="2">
        <v>21.0</v>
      </c>
      <c r="F327" s="2">
        <v>17.0</v>
      </c>
      <c r="G327" s="2">
        <v>13.3</v>
      </c>
      <c r="H327" s="2">
        <v>25.0</v>
      </c>
      <c r="I327" s="2">
        <v>17.0</v>
      </c>
      <c r="M327" s="9">
        <f>H327-L327</f>
        <v>25</v>
      </c>
      <c r="N327" s="9">
        <f>D327-F327</f>
        <v>4</v>
      </c>
    </row>
    <row r="328">
      <c r="A328" s="129" t="s">
        <v>411</v>
      </c>
      <c r="B328" s="130" t="s">
        <v>70</v>
      </c>
      <c r="C328" s="130" t="s">
        <v>1877</v>
      </c>
      <c r="D328" s="130">
        <v>18.0</v>
      </c>
      <c r="E328" s="130">
        <v>15.8</v>
      </c>
      <c r="F328" s="130">
        <v>14.5</v>
      </c>
      <c r="G328" s="130">
        <v>10.3</v>
      </c>
      <c r="H328" s="130">
        <v>4.0</v>
      </c>
      <c r="I328" s="130">
        <v>13.0</v>
      </c>
      <c r="J328" s="130">
        <v>37.0</v>
      </c>
      <c r="K328" s="130">
        <v>7.0</v>
      </c>
      <c r="L328" s="130">
        <v>18.0</v>
      </c>
      <c r="M328" s="9">
        <f t="shared" ref="M328:M342" si="91">D328-F328</f>
        <v>3.5</v>
      </c>
      <c r="N328" s="9">
        <f t="shared" ref="N328:N342" si="92">H328-L328</f>
        <v>-14</v>
      </c>
      <c r="O328" s="9" t="str">
        <f t="shared" ref="O328:O342" si="93">IF(H328=0,"DNP","")</f>
        <v/>
      </c>
      <c r="P328" s="81">
        <f t="shared" ref="P328:P342" si="94">AVERAGE(D328:F328)</f>
        <v>16.1</v>
      </c>
      <c r="Q328" s="81"/>
      <c r="R328" s="81"/>
    </row>
    <row r="329">
      <c r="A329" s="129" t="s">
        <v>594</v>
      </c>
      <c r="B329" s="130" t="s">
        <v>87</v>
      </c>
      <c r="C329" s="130" t="s">
        <v>1877</v>
      </c>
      <c r="D329" s="130">
        <v>18.0</v>
      </c>
      <c r="E329" s="130">
        <v>14.8</v>
      </c>
      <c r="F329" s="130">
        <v>12.4</v>
      </c>
      <c r="G329" s="130">
        <v>17.0</v>
      </c>
      <c r="H329" s="130">
        <v>25.0</v>
      </c>
      <c r="I329" s="130">
        <v>11.0</v>
      </c>
      <c r="J329" s="131"/>
      <c r="K329" s="130">
        <v>20.0</v>
      </c>
      <c r="L329" s="130">
        <v>3.0</v>
      </c>
      <c r="M329" s="9">
        <f t="shared" si="91"/>
        <v>5.6</v>
      </c>
      <c r="N329" s="9">
        <f t="shared" si="92"/>
        <v>22</v>
      </c>
      <c r="O329" s="9" t="str">
        <f t="shared" si="93"/>
        <v/>
      </c>
      <c r="P329" s="81">
        <f t="shared" si="94"/>
        <v>15.06666667</v>
      </c>
      <c r="Q329" s="81"/>
      <c r="R329" s="81"/>
    </row>
    <row r="330">
      <c r="A330" s="129" t="s">
        <v>469</v>
      </c>
      <c r="B330" s="130" t="s">
        <v>106</v>
      </c>
      <c r="C330" s="130" t="s">
        <v>449</v>
      </c>
      <c r="D330" s="130">
        <v>18.0</v>
      </c>
      <c r="E330" s="130">
        <v>13.3</v>
      </c>
      <c r="F330" s="130">
        <v>9.1</v>
      </c>
      <c r="G330" s="130">
        <v>17.5</v>
      </c>
      <c r="H330" s="131"/>
      <c r="I330" s="130">
        <v>18.0</v>
      </c>
      <c r="J330" s="130">
        <v>0.0</v>
      </c>
      <c r="K330" s="130">
        <v>15.0</v>
      </c>
      <c r="L330" s="130">
        <v>7.0</v>
      </c>
      <c r="M330" s="9">
        <f t="shared" si="91"/>
        <v>8.9</v>
      </c>
      <c r="N330" s="9">
        <f t="shared" si="92"/>
        <v>-7</v>
      </c>
      <c r="O330" s="9" t="str">
        <f t="shared" si="93"/>
        <v>DNP</v>
      </c>
      <c r="P330" s="81">
        <f t="shared" si="94"/>
        <v>13.46666667</v>
      </c>
      <c r="Q330" s="81"/>
      <c r="R330" s="81"/>
    </row>
    <row r="331">
      <c r="A331" s="129" t="s">
        <v>1387</v>
      </c>
      <c r="B331" s="130" t="s">
        <v>81</v>
      </c>
      <c r="C331" s="130" t="s">
        <v>1877</v>
      </c>
      <c r="D331" s="130">
        <v>18.0</v>
      </c>
      <c r="E331" s="130">
        <v>12.8</v>
      </c>
      <c r="F331" s="130">
        <v>13.1</v>
      </c>
      <c r="G331" s="130">
        <v>14.4</v>
      </c>
      <c r="H331" s="130">
        <v>17.0</v>
      </c>
      <c r="I331" s="130">
        <v>19.0</v>
      </c>
      <c r="J331" s="131"/>
      <c r="K331" s="130">
        <v>5.0</v>
      </c>
      <c r="L331" s="130">
        <v>10.0</v>
      </c>
      <c r="M331" s="9">
        <f t="shared" si="91"/>
        <v>4.9</v>
      </c>
      <c r="N331" s="9">
        <f t="shared" si="92"/>
        <v>7</v>
      </c>
      <c r="O331" s="9" t="str">
        <f t="shared" si="93"/>
        <v/>
      </c>
      <c r="P331" s="81">
        <f t="shared" si="94"/>
        <v>14.63333333</v>
      </c>
      <c r="Q331" s="81"/>
      <c r="R331" s="81"/>
    </row>
    <row r="332" hidden="1">
      <c r="A332" s="129" t="s">
        <v>1894</v>
      </c>
      <c r="B332" s="130" t="s">
        <v>116</v>
      </c>
      <c r="C332" s="130" t="s">
        <v>449</v>
      </c>
      <c r="D332" s="130">
        <v>13.0</v>
      </c>
      <c r="E332" s="130">
        <v>13.0</v>
      </c>
      <c r="F332" s="130">
        <v>13.0</v>
      </c>
      <c r="G332" s="130">
        <v>13.0</v>
      </c>
      <c r="H332" s="130">
        <v>13.0</v>
      </c>
      <c r="I332" s="131"/>
      <c r="J332" s="131"/>
      <c r="K332" s="131"/>
      <c r="L332" s="131"/>
      <c r="M332" s="9">
        <f t="shared" si="91"/>
        <v>0</v>
      </c>
      <c r="N332" s="9">
        <f t="shared" si="92"/>
        <v>13</v>
      </c>
      <c r="O332" s="9" t="str">
        <f t="shared" si="93"/>
        <v/>
      </c>
      <c r="P332" s="81">
        <f t="shared" si="94"/>
        <v>13</v>
      </c>
      <c r="Q332" s="81"/>
      <c r="R332" s="81"/>
    </row>
    <row r="333">
      <c r="A333" s="129" t="s">
        <v>1895</v>
      </c>
      <c r="B333" s="130" t="s">
        <v>80</v>
      </c>
      <c r="C333" s="130" t="s">
        <v>449</v>
      </c>
      <c r="D333" s="130">
        <v>18.0</v>
      </c>
      <c r="E333" s="130">
        <v>9.5</v>
      </c>
      <c r="F333" s="130">
        <v>5.5</v>
      </c>
      <c r="G333" s="130">
        <v>13.7</v>
      </c>
      <c r="H333" s="131"/>
      <c r="I333" s="131"/>
      <c r="J333" s="130">
        <v>18.0</v>
      </c>
      <c r="K333" s="130">
        <v>1.0</v>
      </c>
      <c r="L333" s="131"/>
      <c r="M333" s="9">
        <f t="shared" si="91"/>
        <v>12.5</v>
      </c>
      <c r="N333" s="9">
        <f t="shared" si="92"/>
        <v>0</v>
      </c>
      <c r="O333" s="9" t="str">
        <f t="shared" si="93"/>
        <v>DNP</v>
      </c>
      <c r="P333" s="81">
        <f t="shared" si="94"/>
        <v>11</v>
      </c>
      <c r="Q333" s="81"/>
      <c r="R333" s="81"/>
    </row>
    <row r="334">
      <c r="A334" s="129" t="s">
        <v>195</v>
      </c>
      <c r="B334" s="130" t="s">
        <v>80</v>
      </c>
      <c r="C334" s="130" t="s">
        <v>449</v>
      </c>
      <c r="D334" s="130">
        <v>18.0</v>
      </c>
      <c r="E334" s="130">
        <v>8.3</v>
      </c>
      <c r="F334" s="130">
        <v>6.0</v>
      </c>
      <c r="G334" s="130">
        <v>14.9</v>
      </c>
      <c r="H334" s="131"/>
      <c r="I334" s="131"/>
      <c r="J334" s="130">
        <v>18.0</v>
      </c>
      <c r="K334" s="130">
        <v>1.0</v>
      </c>
      <c r="L334" s="130">
        <v>6.0</v>
      </c>
      <c r="M334" s="9">
        <f t="shared" si="91"/>
        <v>12</v>
      </c>
      <c r="N334" s="9">
        <f t="shared" si="92"/>
        <v>-6</v>
      </c>
      <c r="O334" s="9" t="str">
        <f t="shared" si="93"/>
        <v>DNP</v>
      </c>
      <c r="P334" s="81">
        <f t="shared" si="94"/>
        <v>10.76666667</v>
      </c>
      <c r="Q334" s="81"/>
      <c r="R334" s="81"/>
    </row>
    <row r="335" hidden="1">
      <c r="A335" s="129" t="s">
        <v>195</v>
      </c>
      <c r="B335" s="130" t="s">
        <v>80</v>
      </c>
      <c r="C335" s="130" t="s">
        <v>449</v>
      </c>
      <c r="D335" s="130">
        <v>13.0</v>
      </c>
      <c r="E335" s="130">
        <v>11.0</v>
      </c>
      <c r="F335" s="130">
        <v>13.2</v>
      </c>
      <c r="G335" s="130">
        <v>16.0</v>
      </c>
      <c r="H335" s="131"/>
      <c r="I335" s="130">
        <v>5.0</v>
      </c>
      <c r="J335" s="130">
        <v>21.0</v>
      </c>
      <c r="K335" s="130">
        <v>7.0</v>
      </c>
      <c r="L335" s="131"/>
      <c r="M335" s="9">
        <f t="shared" si="91"/>
        <v>-0.2</v>
      </c>
      <c r="N335" s="9">
        <f t="shared" si="92"/>
        <v>0</v>
      </c>
      <c r="O335" s="9" t="str">
        <f t="shared" si="93"/>
        <v>DNP</v>
      </c>
      <c r="P335" s="81">
        <f t="shared" si="94"/>
        <v>12.4</v>
      </c>
      <c r="Q335" s="81"/>
      <c r="R335" s="81"/>
    </row>
    <row r="336" hidden="1">
      <c r="A336" s="129" t="s">
        <v>146</v>
      </c>
      <c r="B336" s="130" t="s">
        <v>73</v>
      </c>
      <c r="C336" s="130" t="s">
        <v>69</v>
      </c>
      <c r="D336" s="130">
        <v>12.5</v>
      </c>
      <c r="E336" s="130">
        <v>11.0</v>
      </c>
      <c r="F336" s="130">
        <v>7.4</v>
      </c>
      <c r="G336" s="130">
        <v>17.7</v>
      </c>
      <c r="H336" s="131"/>
      <c r="I336" s="130">
        <v>7.0</v>
      </c>
      <c r="J336" s="130">
        <v>18.0</v>
      </c>
      <c r="K336" s="130">
        <v>8.0</v>
      </c>
      <c r="L336" s="131"/>
      <c r="M336" s="9">
        <f t="shared" si="91"/>
        <v>5.1</v>
      </c>
      <c r="N336" s="9">
        <f t="shared" si="92"/>
        <v>0</v>
      </c>
      <c r="O336" s="9" t="str">
        <f t="shared" si="93"/>
        <v>DNP</v>
      </c>
      <c r="P336" s="81">
        <f t="shared" si="94"/>
        <v>10.3</v>
      </c>
      <c r="Q336" s="81"/>
      <c r="R336" s="81"/>
    </row>
    <row r="337" hidden="1">
      <c r="A337" s="129" t="s">
        <v>508</v>
      </c>
      <c r="B337" s="130" t="s">
        <v>71</v>
      </c>
      <c r="C337" s="130" t="s">
        <v>69</v>
      </c>
      <c r="D337" s="130">
        <v>12.0</v>
      </c>
      <c r="E337" s="130">
        <v>12.0</v>
      </c>
      <c r="F337" s="130">
        <v>5.3</v>
      </c>
      <c r="G337" s="130">
        <v>10.0</v>
      </c>
      <c r="H337" s="130">
        <v>12.0</v>
      </c>
      <c r="I337" s="131"/>
      <c r="J337" s="131"/>
      <c r="K337" s="131"/>
      <c r="L337" s="131"/>
      <c r="M337" s="9">
        <f t="shared" si="91"/>
        <v>6.7</v>
      </c>
      <c r="N337" s="9">
        <f t="shared" si="92"/>
        <v>12</v>
      </c>
      <c r="O337" s="9" t="str">
        <f t="shared" si="93"/>
        <v/>
      </c>
      <c r="P337" s="81">
        <f t="shared" si="94"/>
        <v>9.766666667</v>
      </c>
      <c r="Q337" s="81"/>
      <c r="R337" s="81"/>
    </row>
    <row r="338" hidden="1">
      <c r="A338" s="129" t="s">
        <v>400</v>
      </c>
      <c r="B338" s="130" t="s">
        <v>90</v>
      </c>
      <c r="C338" s="130" t="s">
        <v>1877</v>
      </c>
      <c r="D338" s="130">
        <v>12.0</v>
      </c>
      <c r="E338" s="130">
        <v>12.0</v>
      </c>
      <c r="F338" s="130">
        <v>12.0</v>
      </c>
      <c r="G338" s="130">
        <v>22.9</v>
      </c>
      <c r="H338" s="130">
        <v>4.0</v>
      </c>
      <c r="I338" s="130">
        <v>20.0</v>
      </c>
      <c r="J338" s="131"/>
      <c r="K338" s="131"/>
      <c r="L338" s="131"/>
      <c r="M338" s="9">
        <f t="shared" si="91"/>
        <v>0</v>
      </c>
      <c r="N338" s="9">
        <f t="shared" si="92"/>
        <v>4</v>
      </c>
      <c r="O338" s="9" t="str">
        <f t="shared" si="93"/>
        <v/>
      </c>
      <c r="P338" s="81">
        <f t="shared" si="94"/>
        <v>12</v>
      </c>
      <c r="Q338" s="81"/>
      <c r="R338" s="81"/>
    </row>
    <row r="339">
      <c r="A339" s="129" t="s">
        <v>427</v>
      </c>
      <c r="B339" s="130" t="s">
        <v>71</v>
      </c>
      <c r="C339" s="130" t="s">
        <v>1877</v>
      </c>
      <c r="D339" s="130">
        <v>17.7</v>
      </c>
      <c r="E339" s="130">
        <v>22.0</v>
      </c>
      <c r="F339" s="130">
        <v>22.0</v>
      </c>
      <c r="G339" s="130">
        <v>28.0</v>
      </c>
      <c r="H339" s="130">
        <v>12.0</v>
      </c>
      <c r="I339" s="130">
        <v>21.0</v>
      </c>
      <c r="J339" s="130">
        <v>20.0</v>
      </c>
      <c r="K339" s="130">
        <v>29.0</v>
      </c>
      <c r="L339" s="130">
        <v>28.0</v>
      </c>
      <c r="M339" s="9">
        <f t="shared" si="91"/>
        <v>-4.3</v>
      </c>
      <c r="N339" s="9">
        <f t="shared" si="92"/>
        <v>-16</v>
      </c>
      <c r="O339" s="9" t="str">
        <f t="shared" si="93"/>
        <v/>
      </c>
      <c r="P339" s="81">
        <f t="shared" si="94"/>
        <v>20.56666667</v>
      </c>
      <c r="Q339" s="81"/>
      <c r="R339" s="81"/>
    </row>
    <row r="340">
      <c r="A340" s="129" t="s">
        <v>402</v>
      </c>
      <c r="B340" s="130" t="s">
        <v>93</v>
      </c>
      <c r="C340" s="130" t="s">
        <v>449</v>
      </c>
      <c r="D340" s="130">
        <v>17.7</v>
      </c>
      <c r="E340" s="130">
        <v>17.4</v>
      </c>
      <c r="F340" s="130">
        <v>19.3</v>
      </c>
      <c r="G340" s="130">
        <v>14.4</v>
      </c>
      <c r="H340" s="130">
        <v>19.0</v>
      </c>
      <c r="I340" s="130">
        <v>15.0</v>
      </c>
      <c r="J340" s="130">
        <v>19.0</v>
      </c>
      <c r="K340" s="130">
        <v>17.0</v>
      </c>
      <c r="L340" s="130">
        <v>17.0</v>
      </c>
      <c r="M340" s="9">
        <f t="shared" si="91"/>
        <v>-1.6</v>
      </c>
      <c r="N340" s="9">
        <f t="shared" si="92"/>
        <v>2</v>
      </c>
      <c r="O340" s="9" t="str">
        <f t="shared" si="93"/>
        <v/>
      </c>
      <c r="P340" s="81">
        <f t="shared" si="94"/>
        <v>18.13333333</v>
      </c>
      <c r="Q340" s="81"/>
      <c r="R340" s="81"/>
    </row>
    <row r="341" hidden="1">
      <c r="A341" s="129" t="s">
        <v>255</v>
      </c>
      <c r="B341" s="130" t="s">
        <v>96</v>
      </c>
      <c r="C341" s="130" t="s">
        <v>1877</v>
      </c>
      <c r="D341" s="130">
        <v>12.0</v>
      </c>
      <c r="E341" s="130">
        <v>10.3</v>
      </c>
      <c r="F341" s="130">
        <v>10.3</v>
      </c>
      <c r="G341" s="130">
        <v>10.3</v>
      </c>
      <c r="H341" s="130">
        <v>12.0</v>
      </c>
      <c r="I341" s="130">
        <v>15.0</v>
      </c>
      <c r="J341" s="130">
        <v>9.0</v>
      </c>
      <c r="K341" s="130">
        <v>5.0</v>
      </c>
      <c r="L341" s="131"/>
      <c r="M341" s="9">
        <f t="shared" si="91"/>
        <v>1.7</v>
      </c>
      <c r="N341" s="9">
        <f t="shared" si="92"/>
        <v>12</v>
      </c>
      <c r="O341" s="9" t="str">
        <f t="shared" si="93"/>
        <v/>
      </c>
      <c r="P341" s="81">
        <f t="shared" si="94"/>
        <v>10.86666667</v>
      </c>
      <c r="Q341" s="81"/>
      <c r="R341" s="81"/>
    </row>
    <row r="342">
      <c r="A342" s="129" t="s">
        <v>104</v>
      </c>
      <c r="B342" s="130" t="s">
        <v>73</v>
      </c>
      <c r="C342" s="130" t="s">
        <v>449</v>
      </c>
      <c r="D342" s="130">
        <v>17.7</v>
      </c>
      <c r="E342" s="130">
        <v>17.0</v>
      </c>
      <c r="F342" s="130">
        <v>20.6</v>
      </c>
      <c r="G342" s="130">
        <v>22.7</v>
      </c>
      <c r="H342" s="130">
        <v>16.0</v>
      </c>
      <c r="I342" s="130">
        <v>19.0</v>
      </c>
      <c r="J342" s="130">
        <v>18.0</v>
      </c>
      <c r="K342" s="130">
        <v>15.0</v>
      </c>
      <c r="L342" s="130">
        <v>17.0</v>
      </c>
      <c r="M342" s="9">
        <f t="shared" si="91"/>
        <v>-2.9</v>
      </c>
      <c r="N342" s="9">
        <f t="shared" si="92"/>
        <v>-1</v>
      </c>
      <c r="O342" s="9" t="str">
        <f t="shared" si="93"/>
        <v/>
      </c>
      <c r="P342" s="81">
        <f t="shared" si="94"/>
        <v>18.43333333</v>
      </c>
      <c r="Q342" s="81"/>
      <c r="R342" s="81"/>
    </row>
    <row r="343" hidden="1">
      <c r="A343" s="2" t="s">
        <v>372</v>
      </c>
      <c r="B343" s="2" t="s">
        <v>115</v>
      </c>
      <c r="C343" s="2" t="s">
        <v>449</v>
      </c>
      <c r="D343" s="2">
        <v>16.0</v>
      </c>
      <c r="E343" s="2">
        <v>16.0</v>
      </c>
      <c r="F343" s="2">
        <v>11.0</v>
      </c>
      <c r="G343" s="2">
        <v>7.3</v>
      </c>
      <c r="H343" s="2">
        <v>12.0</v>
      </c>
      <c r="J343" s="2">
        <v>20.0</v>
      </c>
      <c r="M343" s="9">
        <f>H343-L343</f>
        <v>12</v>
      </c>
      <c r="N343" s="9">
        <f>D343-F343</f>
        <v>5</v>
      </c>
    </row>
    <row r="344">
      <c r="A344" s="129" t="s">
        <v>95</v>
      </c>
      <c r="B344" s="130" t="s">
        <v>94</v>
      </c>
      <c r="C344" s="130" t="s">
        <v>1877</v>
      </c>
      <c r="D344" s="130">
        <v>17.3</v>
      </c>
      <c r="E344" s="130">
        <v>20.6</v>
      </c>
      <c r="F344" s="130">
        <v>23.2</v>
      </c>
      <c r="G344" s="130">
        <v>22.7</v>
      </c>
      <c r="H344" s="130">
        <v>18.0</v>
      </c>
      <c r="I344" s="130">
        <v>17.0</v>
      </c>
      <c r="J344" s="130">
        <v>17.0</v>
      </c>
      <c r="K344" s="130">
        <v>30.0</v>
      </c>
      <c r="L344" s="130">
        <v>21.0</v>
      </c>
      <c r="M344" s="9">
        <f>D344-F344</f>
        <v>-5.9</v>
      </c>
      <c r="N344" s="9">
        <f>H344-L344</f>
        <v>-3</v>
      </c>
      <c r="O344" s="9" t="str">
        <f>IF(H344=0,"DNP","")</f>
        <v/>
      </c>
      <c r="P344" s="81">
        <f>AVERAGE(D344:F344)</f>
        <v>20.36666667</v>
      </c>
      <c r="Q344" s="81"/>
      <c r="R344" s="81"/>
    </row>
    <row r="345" hidden="1">
      <c r="A345" s="2" t="s">
        <v>1377</v>
      </c>
      <c r="B345" s="2" t="s">
        <v>102</v>
      </c>
      <c r="C345" s="2" t="s">
        <v>69</v>
      </c>
      <c r="D345" s="2">
        <v>34.5</v>
      </c>
      <c r="E345" s="2">
        <v>33.7</v>
      </c>
      <c r="F345" s="2">
        <v>29.4</v>
      </c>
      <c r="G345" s="2">
        <v>30.7</v>
      </c>
      <c r="I345" s="2">
        <v>36.0</v>
      </c>
      <c r="J345" s="2">
        <v>33.0</v>
      </c>
      <c r="K345" s="2">
        <v>32.0</v>
      </c>
      <c r="M345" s="9">
        <f>H345-L345</f>
        <v>0</v>
      </c>
      <c r="N345" s="9">
        <f>D345-F345</f>
        <v>5.1</v>
      </c>
    </row>
    <row r="346">
      <c r="A346" s="129" t="s">
        <v>421</v>
      </c>
      <c r="B346" s="130" t="s">
        <v>71</v>
      </c>
      <c r="C346" s="130" t="s">
        <v>1877</v>
      </c>
      <c r="D346" s="130">
        <v>17.3</v>
      </c>
      <c r="E346" s="130">
        <v>16.6</v>
      </c>
      <c r="F346" s="130">
        <v>19.9</v>
      </c>
      <c r="G346" s="130">
        <v>28.3</v>
      </c>
      <c r="H346" s="130">
        <v>13.0</v>
      </c>
      <c r="I346" s="130">
        <v>19.0</v>
      </c>
      <c r="J346" s="130">
        <v>20.0</v>
      </c>
      <c r="K346" s="130">
        <v>12.0</v>
      </c>
      <c r="L346" s="130">
        <v>19.0</v>
      </c>
      <c r="M346" s="9">
        <f t="shared" ref="M346:M359" si="95">D346-F346</f>
        <v>-2.6</v>
      </c>
      <c r="N346" s="9">
        <f t="shared" ref="N346:N359" si="96">H346-L346</f>
        <v>-6</v>
      </c>
      <c r="O346" s="9" t="str">
        <f t="shared" ref="O346:O359" si="97">IF(H346=0,"DNP","")</f>
        <v/>
      </c>
      <c r="P346" s="81">
        <f t="shared" ref="P346:P359" si="98">AVERAGE(D346:F346)</f>
        <v>17.93333333</v>
      </c>
      <c r="Q346" s="81"/>
      <c r="R346" s="81"/>
    </row>
    <row r="347" hidden="1">
      <c r="A347" s="129" t="s">
        <v>182</v>
      </c>
      <c r="B347" s="130" t="s">
        <v>77</v>
      </c>
      <c r="C347" s="130" t="s">
        <v>449</v>
      </c>
      <c r="D347" s="130">
        <v>11.5</v>
      </c>
      <c r="E347" s="130">
        <v>11.0</v>
      </c>
      <c r="F347" s="130">
        <v>8.8</v>
      </c>
      <c r="G347" s="130">
        <v>7.7</v>
      </c>
      <c r="H347" s="131"/>
      <c r="I347" s="130">
        <v>11.0</v>
      </c>
      <c r="J347" s="130">
        <v>12.0</v>
      </c>
      <c r="K347" s="130">
        <v>10.0</v>
      </c>
      <c r="L347" s="131"/>
      <c r="M347" s="9">
        <f t="shared" si="95"/>
        <v>2.7</v>
      </c>
      <c r="N347" s="9">
        <f t="shared" si="96"/>
        <v>0</v>
      </c>
      <c r="O347" s="9" t="str">
        <f t="shared" si="97"/>
        <v>DNP</v>
      </c>
      <c r="P347" s="81">
        <f t="shared" si="98"/>
        <v>10.43333333</v>
      </c>
      <c r="Q347" s="81"/>
      <c r="R347" s="81"/>
    </row>
    <row r="348">
      <c r="A348" s="129" t="s">
        <v>581</v>
      </c>
      <c r="B348" s="130" t="s">
        <v>106</v>
      </c>
      <c r="C348" s="130" t="s">
        <v>69</v>
      </c>
      <c r="D348" s="130">
        <v>17.0</v>
      </c>
      <c r="E348" s="130">
        <v>18.0</v>
      </c>
      <c r="F348" s="130">
        <v>18.3</v>
      </c>
      <c r="G348" s="130">
        <v>23.7</v>
      </c>
      <c r="H348" s="130">
        <v>4.0</v>
      </c>
      <c r="I348" s="130">
        <v>28.0</v>
      </c>
      <c r="J348" s="130">
        <v>19.0</v>
      </c>
      <c r="K348" s="130">
        <v>24.0</v>
      </c>
      <c r="L348" s="130">
        <v>15.0</v>
      </c>
      <c r="M348" s="9">
        <f t="shared" si="95"/>
        <v>-1.3</v>
      </c>
      <c r="N348" s="9">
        <f t="shared" si="96"/>
        <v>-11</v>
      </c>
      <c r="O348" s="9" t="str">
        <f t="shared" si="97"/>
        <v/>
      </c>
      <c r="P348" s="81">
        <f t="shared" si="98"/>
        <v>17.76666667</v>
      </c>
      <c r="Q348" s="81"/>
      <c r="R348" s="81"/>
    </row>
    <row r="349">
      <c r="A349" s="129" t="s">
        <v>563</v>
      </c>
      <c r="B349" s="130" t="s">
        <v>113</v>
      </c>
      <c r="C349" s="130" t="s">
        <v>69</v>
      </c>
      <c r="D349" s="130">
        <v>17.0</v>
      </c>
      <c r="E349" s="130">
        <v>17.5</v>
      </c>
      <c r="F349" s="130">
        <v>15.5</v>
      </c>
      <c r="G349" s="130">
        <v>16.8</v>
      </c>
      <c r="H349" s="131"/>
      <c r="I349" s="130">
        <v>17.0</v>
      </c>
      <c r="J349" s="131"/>
      <c r="K349" s="130">
        <v>18.0</v>
      </c>
      <c r="L349" s="131"/>
      <c r="M349" s="9">
        <f t="shared" si="95"/>
        <v>1.5</v>
      </c>
      <c r="N349" s="9">
        <f t="shared" si="96"/>
        <v>0</v>
      </c>
      <c r="O349" s="9" t="str">
        <f t="shared" si="97"/>
        <v>DNP</v>
      </c>
      <c r="P349" s="81">
        <f t="shared" si="98"/>
        <v>16.66666667</v>
      </c>
      <c r="Q349" s="81"/>
      <c r="R349" s="81"/>
    </row>
    <row r="350">
      <c r="A350" s="129" t="s">
        <v>1857</v>
      </c>
      <c r="B350" s="130" t="s">
        <v>112</v>
      </c>
      <c r="C350" s="130" t="s">
        <v>449</v>
      </c>
      <c r="D350" s="130">
        <v>17.0</v>
      </c>
      <c r="E350" s="130">
        <v>17.0</v>
      </c>
      <c r="F350" s="130">
        <v>10.5</v>
      </c>
      <c r="G350" s="130">
        <v>9.4</v>
      </c>
      <c r="H350" s="131"/>
      <c r="I350" s="130">
        <v>17.0</v>
      </c>
      <c r="J350" s="131"/>
      <c r="K350" s="131"/>
      <c r="L350" s="131"/>
      <c r="M350" s="9">
        <f t="shared" si="95"/>
        <v>6.5</v>
      </c>
      <c r="N350" s="9">
        <f t="shared" si="96"/>
        <v>0</v>
      </c>
      <c r="O350" s="9" t="str">
        <f t="shared" si="97"/>
        <v>DNP</v>
      </c>
      <c r="P350" s="81">
        <f t="shared" si="98"/>
        <v>14.83333333</v>
      </c>
      <c r="Q350" s="81"/>
      <c r="R350" s="81"/>
    </row>
    <row r="351">
      <c r="A351" s="129" t="s">
        <v>533</v>
      </c>
      <c r="B351" s="130" t="s">
        <v>87</v>
      </c>
      <c r="C351" s="130" t="s">
        <v>69</v>
      </c>
      <c r="D351" s="130">
        <v>17.0</v>
      </c>
      <c r="E351" s="130">
        <v>14.0</v>
      </c>
      <c r="F351" s="130">
        <v>11.8</v>
      </c>
      <c r="G351" s="130">
        <v>15.2</v>
      </c>
      <c r="H351" s="130">
        <v>24.0</v>
      </c>
      <c r="I351" s="130">
        <v>10.0</v>
      </c>
      <c r="J351" s="131"/>
      <c r="K351" s="130">
        <v>13.0</v>
      </c>
      <c r="L351" s="130">
        <v>9.0</v>
      </c>
      <c r="M351" s="9">
        <f t="shared" si="95"/>
        <v>5.2</v>
      </c>
      <c r="N351" s="9">
        <f t="shared" si="96"/>
        <v>15</v>
      </c>
      <c r="O351" s="9" t="str">
        <f t="shared" si="97"/>
        <v/>
      </c>
      <c r="P351" s="81">
        <f t="shared" si="98"/>
        <v>14.26666667</v>
      </c>
      <c r="Q351" s="81"/>
      <c r="R351" s="81"/>
    </row>
    <row r="352">
      <c r="A352" s="129" t="s">
        <v>1896</v>
      </c>
      <c r="B352" s="130" t="s">
        <v>74</v>
      </c>
      <c r="C352" s="130" t="s">
        <v>1877</v>
      </c>
      <c r="D352" s="130">
        <v>17.0</v>
      </c>
      <c r="E352" s="130">
        <v>11.7</v>
      </c>
      <c r="F352" s="130">
        <v>9.2</v>
      </c>
      <c r="G352" s="130">
        <v>9.3</v>
      </c>
      <c r="H352" s="130">
        <v>22.0</v>
      </c>
      <c r="I352" s="130">
        <v>12.0</v>
      </c>
      <c r="J352" s="131"/>
      <c r="K352" s="131"/>
      <c r="L352" s="130">
        <v>1.0</v>
      </c>
      <c r="M352" s="9">
        <f t="shared" si="95"/>
        <v>7.8</v>
      </c>
      <c r="N352" s="9">
        <f t="shared" si="96"/>
        <v>21</v>
      </c>
      <c r="O352" s="9" t="str">
        <f t="shared" si="97"/>
        <v/>
      </c>
      <c r="P352" s="81">
        <f t="shared" si="98"/>
        <v>12.63333333</v>
      </c>
      <c r="Q352" s="81"/>
      <c r="R352" s="81"/>
    </row>
    <row r="353">
      <c r="A353" s="129" t="s">
        <v>1897</v>
      </c>
      <c r="B353" s="130" t="s">
        <v>77</v>
      </c>
      <c r="C353" s="130" t="s">
        <v>1877</v>
      </c>
      <c r="D353" s="130">
        <v>16.7</v>
      </c>
      <c r="E353" s="130">
        <v>17.0</v>
      </c>
      <c r="F353" s="130">
        <v>13.9</v>
      </c>
      <c r="G353" s="130">
        <v>10.8</v>
      </c>
      <c r="H353" s="130">
        <v>33.0</v>
      </c>
      <c r="I353" s="130">
        <v>7.0</v>
      </c>
      <c r="J353" s="130">
        <v>10.0</v>
      </c>
      <c r="K353" s="131"/>
      <c r="L353" s="130">
        <v>18.0</v>
      </c>
      <c r="M353" s="9">
        <f t="shared" si="95"/>
        <v>2.8</v>
      </c>
      <c r="N353" s="9">
        <f t="shared" si="96"/>
        <v>15</v>
      </c>
      <c r="O353" s="9" t="str">
        <f t="shared" si="97"/>
        <v/>
      </c>
      <c r="P353" s="81">
        <f t="shared" si="98"/>
        <v>15.86666667</v>
      </c>
      <c r="Q353" s="81"/>
      <c r="R353" s="81"/>
    </row>
    <row r="354">
      <c r="A354" s="129" t="s">
        <v>241</v>
      </c>
      <c r="B354" s="130" t="s">
        <v>115</v>
      </c>
      <c r="C354" s="130" t="s">
        <v>69</v>
      </c>
      <c r="D354" s="130">
        <v>16.7</v>
      </c>
      <c r="E354" s="130">
        <v>13.8</v>
      </c>
      <c r="F354" s="130">
        <v>16.5</v>
      </c>
      <c r="G354" s="130">
        <v>15.6</v>
      </c>
      <c r="H354" s="130">
        <v>17.0</v>
      </c>
      <c r="I354" s="130">
        <v>18.0</v>
      </c>
      <c r="J354" s="130">
        <v>15.0</v>
      </c>
      <c r="K354" s="130">
        <v>12.0</v>
      </c>
      <c r="L354" s="130">
        <v>7.0</v>
      </c>
      <c r="M354" s="9">
        <f t="shared" si="95"/>
        <v>0.2</v>
      </c>
      <c r="N354" s="9">
        <f t="shared" si="96"/>
        <v>10</v>
      </c>
      <c r="O354" s="9" t="str">
        <f t="shared" si="97"/>
        <v/>
      </c>
      <c r="P354" s="81">
        <f t="shared" si="98"/>
        <v>15.66666667</v>
      </c>
      <c r="Q354" s="81"/>
      <c r="R354" s="81"/>
    </row>
    <row r="355" hidden="1">
      <c r="A355" s="129" t="s">
        <v>577</v>
      </c>
      <c r="B355" s="130" t="s">
        <v>113</v>
      </c>
      <c r="C355" s="130" t="s">
        <v>1877</v>
      </c>
      <c r="D355" s="130">
        <v>10.0</v>
      </c>
      <c r="E355" s="130">
        <v>10.0</v>
      </c>
      <c r="F355" s="130">
        <v>10.0</v>
      </c>
      <c r="G355" s="130">
        <v>13.5</v>
      </c>
      <c r="H355" s="130">
        <v>11.0</v>
      </c>
      <c r="I355" s="130">
        <v>5.0</v>
      </c>
      <c r="J355" s="130">
        <v>14.0</v>
      </c>
      <c r="K355" s="131"/>
      <c r="L355" s="131"/>
      <c r="M355" s="9">
        <f t="shared" si="95"/>
        <v>0</v>
      </c>
      <c r="N355" s="9">
        <f t="shared" si="96"/>
        <v>11</v>
      </c>
      <c r="O355" s="9" t="str">
        <f t="shared" si="97"/>
        <v/>
      </c>
      <c r="P355" s="81">
        <f t="shared" si="98"/>
        <v>10</v>
      </c>
      <c r="Q355" s="81"/>
      <c r="R355" s="81"/>
    </row>
    <row r="356">
      <c r="A356" s="129" t="s">
        <v>1898</v>
      </c>
      <c r="B356" s="130" t="s">
        <v>112</v>
      </c>
      <c r="C356" s="130" t="s">
        <v>449</v>
      </c>
      <c r="D356" s="130">
        <v>16.5</v>
      </c>
      <c r="E356" s="130">
        <v>16.5</v>
      </c>
      <c r="F356" s="130">
        <v>10.9</v>
      </c>
      <c r="G356" s="130">
        <v>8.2</v>
      </c>
      <c r="H356" s="130">
        <v>16.0</v>
      </c>
      <c r="I356" s="131"/>
      <c r="J356" s="130">
        <v>17.0</v>
      </c>
      <c r="K356" s="131"/>
      <c r="L356" s="131"/>
      <c r="M356" s="9">
        <f t="shared" si="95"/>
        <v>5.6</v>
      </c>
      <c r="N356" s="9">
        <f t="shared" si="96"/>
        <v>16</v>
      </c>
      <c r="O356" s="9" t="str">
        <f t="shared" si="97"/>
        <v/>
      </c>
      <c r="P356" s="81">
        <f t="shared" si="98"/>
        <v>14.63333333</v>
      </c>
      <c r="Q356" s="81"/>
      <c r="R356" s="81"/>
    </row>
    <row r="357">
      <c r="A357" s="129" t="s">
        <v>327</v>
      </c>
      <c r="B357" s="130" t="s">
        <v>84</v>
      </c>
      <c r="C357" s="130" t="s">
        <v>69</v>
      </c>
      <c r="D357" s="130">
        <v>16.5</v>
      </c>
      <c r="E357" s="130">
        <v>12.3</v>
      </c>
      <c r="F357" s="130">
        <v>12.5</v>
      </c>
      <c r="G357" s="130">
        <v>13.3</v>
      </c>
      <c r="H357" s="131"/>
      <c r="I357" s="130">
        <v>11.0</v>
      </c>
      <c r="J357" s="130">
        <v>22.0</v>
      </c>
      <c r="K357" s="130">
        <v>14.0</v>
      </c>
      <c r="L357" s="130">
        <v>2.0</v>
      </c>
      <c r="M357" s="9">
        <f t="shared" si="95"/>
        <v>4</v>
      </c>
      <c r="N357" s="9">
        <f t="shared" si="96"/>
        <v>-2</v>
      </c>
      <c r="O357" s="9" t="str">
        <f t="shared" si="97"/>
        <v>DNP</v>
      </c>
      <c r="P357" s="81">
        <f t="shared" si="98"/>
        <v>13.76666667</v>
      </c>
      <c r="Q357" s="81"/>
      <c r="R357" s="81"/>
    </row>
    <row r="358">
      <c r="A358" s="129" t="s">
        <v>1383</v>
      </c>
      <c r="B358" s="130" t="s">
        <v>80</v>
      </c>
      <c r="C358" s="130" t="s">
        <v>1877</v>
      </c>
      <c r="D358" s="130">
        <v>16.5</v>
      </c>
      <c r="E358" s="130">
        <v>11.3</v>
      </c>
      <c r="F358" s="130">
        <v>8.3</v>
      </c>
      <c r="G358" s="130">
        <v>11.8</v>
      </c>
      <c r="H358" s="131"/>
      <c r="I358" s="130">
        <v>6.0</v>
      </c>
      <c r="J358" s="130">
        <v>27.0</v>
      </c>
      <c r="K358" s="130">
        <v>5.0</v>
      </c>
      <c r="L358" s="130">
        <v>7.0</v>
      </c>
      <c r="M358" s="9">
        <f t="shared" si="95"/>
        <v>8.2</v>
      </c>
      <c r="N358" s="9">
        <f t="shared" si="96"/>
        <v>-7</v>
      </c>
      <c r="O358" s="9" t="str">
        <f t="shared" si="97"/>
        <v>DNP</v>
      </c>
      <c r="P358" s="81">
        <f t="shared" si="98"/>
        <v>12.03333333</v>
      </c>
      <c r="Q358" s="81"/>
      <c r="R358" s="81"/>
    </row>
    <row r="359">
      <c r="A359" s="129" t="s">
        <v>444</v>
      </c>
      <c r="B359" s="130" t="s">
        <v>74</v>
      </c>
      <c r="C359" s="130" t="s">
        <v>449</v>
      </c>
      <c r="D359" s="130">
        <v>16.3</v>
      </c>
      <c r="E359" s="130">
        <v>23.4</v>
      </c>
      <c r="F359" s="130">
        <v>18.7</v>
      </c>
      <c r="G359" s="130">
        <v>19.5</v>
      </c>
      <c r="H359" s="130">
        <v>19.0</v>
      </c>
      <c r="I359" s="130">
        <v>20.0</v>
      </c>
      <c r="J359" s="130">
        <v>10.0</v>
      </c>
      <c r="K359" s="130">
        <v>30.0</v>
      </c>
      <c r="L359" s="130">
        <v>38.0</v>
      </c>
      <c r="M359" s="9">
        <f t="shared" si="95"/>
        <v>-2.4</v>
      </c>
      <c r="N359" s="9">
        <f t="shared" si="96"/>
        <v>-19</v>
      </c>
      <c r="O359" s="9" t="str">
        <f t="shared" si="97"/>
        <v/>
      </c>
      <c r="P359" s="81">
        <f t="shared" si="98"/>
        <v>19.46666667</v>
      </c>
      <c r="Q359" s="81"/>
      <c r="R359" s="81"/>
    </row>
    <row r="360" hidden="1">
      <c r="A360" s="2" t="s">
        <v>359</v>
      </c>
      <c r="B360" s="2" t="s">
        <v>102</v>
      </c>
      <c r="C360" s="2" t="s">
        <v>1877</v>
      </c>
      <c r="D360" s="2">
        <v>18.0</v>
      </c>
      <c r="E360" s="2">
        <v>18.0</v>
      </c>
      <c r="F360" s="2">
        <v>11.3</v>
      </c>
      <c r="G360" s="2">
        <v>15.7</v>
      </c>
      <c r="H360" s="2">
        <v>18.0</v>
      </c>
      <c r="I360" s="2">
        <v>12.0</v>
      </c>
      <c r="J360" s="2">
        <v>24.0</v>
      </c>
      <c r="M360" s="9">
        <f>H360-L360</f>
        <v>18</v>
      </c>
      <c r="N360" s="9">
        <f>D360-F360</f>
        <v>6.7</v>
      </c>
    </row>
    <row r="361">
      <c r="A361" s="129" t="s">
        <v>274</v>
      </c>
      <c r="B361" s="130" t="s">
        <v>88</v>
      </c>
      <c r="C361" s="130" t="s">
        <v>1877</v>
      </c>
      <c r="D361" s="130">
        <v>16.3</v>
      </c>
      <c r="E361" s="130">
        <v>15.8</v>
      </c>
      <c r="F361" s="130">
        <v>14.9</v>
      </c>
      <c r="G361" s="130">
        <v>19.4</v>
      </c>
      <c r="H361" s="130">
        <v>17.0</v>
      </c>
      <c r="I361" s="130">
        <v>20.0</v>
      </c>
      <c r="J361" s="130">
        <v>12.0</v>
      </c>
      <c r="K361" s="130">
        <v>19.0</v>
      </c>
      <c r="L361" s="130">
        <v>11.0</v>
      </c>
      <c r="M361" s="9">
        <f t="shared" ref="M361:M369" si="99">D361-F361</f>
        <v>1.4</v>
      </c>
      <c r="N361" s="9">
        <f t="shared" ref="N361:N369" si="100">H361-L361</f>
        <v>6</v>
      </c>
      <c r="O361" s="9" t="str">
        <f t="shared" ref="O361:O369" si="101">IF(H361=0,"DNP","")</f>
        <v/>
      </c>
      <c r="P361" s="81">
        <f t="shared" ref="P361:P369" si="102">AVERAGE(D361:F361)</f>
        <v>15.66666667</v>
      </c>
      <c r="Q361" s="81"/>
      <c r="R361" s="81"/>
    </row>
    <row r="362">
      <c r="A362" s="129" t="s">
        <v>605</v>
      </c>
      <c r="B362" s="130" t="s">
        <v>100</v>
      </c>
      <c r="C362" s="130" t="s">
        <v>449</v>
      </c>
      <c r="D362" s="130">
        <v>16.3</v>
      </c>
      <c r="E362" s="130">
        <v>14.8</v>
      </c>
      <c r="F362" s="130">
        <v>15.2</v>
      </c>
      <c r="G362" s="130">
        <v>13.7</v>
      </c>
      <c r="H362" s="130">
        <v>18.0</v>
      </c>
      <c r="I362" s="130">
        <v>16.0</v>
      </c>
      <c r="J362" s="130">
        <v>15.0</v>
      </c>
      <c r="K362" s="130">
        <v>12.0</v>
      </c>
      <c r="L362" s="130">
        <v>13.0</v>
      </c>
      <c r="M362" s="9">
        <f t="shared" si="99"/>
        <v>1.1</v>
      </c>
      <c r="N362" s="9">
        <f t="shared" si="100"/>
        <v>5</v>
      </c>
      <c r="O362" s="9" t="str">
        <f t="shared" si="101"/>
        <v/>
      </c>
      <c r="P362" s="81">
        <f t="shared" si="102"/>
        <v>15.43333333</v>
      </c>
      <c r="Q362" s="81"/>
      <c r="R362" s="81"/>
    </row>
    <row r="363">
      <c r="A363" s="129" t="s">
        <v>600</v>
      </c>
      <c r="B363" s="130" t="s">
        <v>70</v>
      </c>
      <c r="C363" s="130" t="s">
        <v>449</v>
      </c>
      <c r="D363" s="130">
        <v>16.0</v>
      </c>
      <c r="E363" s="130">
        <v>18.6</v>
      </c>
      <c r="F363" s="130">
        <v>22.3</v>
      </c>
      <c r="G363" s="130">
        <v>16.5</v>
      </c>
      <c r="H363" s="130">
        <v>9.0</v>
      </c>
      <c r="I363" s="130">
        <v>12.0</v>
      </c>
      <c r="J363" s="130">
        <v>27.0</v>
      </c>
      <c r="K363" s="130">
        <v>14.0</v>
      </c>
      <c r="L363" s="130">
        <v>31.0</v>
      </c>
      <c r="M363" s="9">
        <f t="shared" si="99"/>
        <v>-6.3</v>
      </c>
      <c r="N363" s="9">
        <f t="shared" si="100"/>
        <v>-22</v>
      </c>
      <c r="O363" s="9" t="str">
        <f t="shared" si="101"/>
        <v/>
      </c>
      <c r="P363" s="81">
        <f t="shared" si="102"/>
        <v>18.96666667</v>
      </c>
      <c r="Q363" s="81"/>
      <c r="R363" s="81"/>
    </row>
    <row r="364">
      <c r="A364" s="129" t="s">
        <v>219</v>
      </c>
      <c r="B364" s="130" t="s">
        <v>85</v>
      </c>
      <c r="C364" s="130" t="s">
        <v>1877</v>
      </c>
      <c r="D364" s="130">
        <v>16.0</v>
      </c>
      <c r="E364" s="130">
        <v>18.0</v>
      </c>
      <c r="F364" s="130">
        <v>22.8</v>
      </c>
      <c r="G364" s="130">
        <v>22.3</v>
      </c>
      <c r="H364" s="130">
        <v>14.0</v>
      </c>
      <c r="I364" s="130">
        <v>23.0</v>
      </c>
      <c r="J364" s="130">
        <v>11.0</v>
      </c>
      <c r="K364" s="130">
        <v>19.0</v>
      </c>
      <c r="L364" s="130">
        <v>23.0</v>
      </c>
      <c r="M364" s="9">
        <f t="shared" si="99"/>
        <v>-6.8</v>
      </c>
      <c r="N364" s="9">
        <f t="shared" si="100"/>
        <v>-9</v>
      </c>
      <c r="O364" s="9" t="str">
        <f t="shared" si="101"/>
        <v/>
      </c>
      <c r="P364" s="81">
        <f t="shared" si="102"/>
        <v>18.93333333</v>
      </c>
      <c r="Q364" s="81"/>
      <c r="R364" s="81"/>
    </row>
    <row r="365" hidden="1">
      <c r="A365" s="129" t="s">
        <v>210</v>
      </c>
      <c r="B365" s="130" t="s">
        <v>76</v>
      </c>
      <c r="C365" s="130" t="s">
        <v>1877</v>
      </c>
      <c r="D365" s="130">
        <v>8.0</v>
      </c>
      <c r="E365" s="130">
        <v>11.3</v>
      </c>
      <c r="F365" s="130">
        <v>9.8</v>
      </c>
      <c r="G365" s="130">
        <v>7.0</v>
      </c>
      <c r="H365" s="130">
        <v>14.0</v>
      </c>
      <c r="I365" s="131"/>
      <c r="J365" s="130">
        <v>2.0</v>
      </c>
      <c r="K365" s="130">
        <v>18.0</v>
      </c>
      <c r="L365" s="131"/>
      <c r="M365" s="9">
        <f t="shared" si="99"/>
        <v>-1.8</v>
      </c>
      <c r="N365" s="9">
        <f t="shared" si="100"/>
        <v>14</v>
      </c>
      <c r="O365" s="9" t="str">
        <f t="shared" si="101"/>
        <v/>
      </c>
      <c r="P365" s="81">
        <f t="shared" si="102"/>
        <v>9.7</v>
      </c>
      <c r="Q365" s="81"/>
      <c r="R365" s="81"/>
    </row>
    <row r="366">
      <c r="A366" s="129" t="s">
        <v>630</v>
      </c>
      <c r="B366" s="130" t="s">
        <v>77</v>
      </c>
      <c r="C366" s="130" t="s">
        <v>1877</v>
      </c>
      <c r="D366" s="130">
        <v>16.0</v>
      </c>
      <c r="E366" s="130">
        <v>15.5</v>
      </c>
      <c r="F366" s="130">
        <v>15.5</v>
      </c>
      <c r="G366" s="130">
        <v>8.6</v>
      </c>
      <c r="H366" s="130">
        <v>21.0</v>
      </c>
      <c r="I366" s="130">
        <v>17.0</v>
      </c>
      <c r="J366" s="130">
        <v>10.0</v>
      </c>
      <c r="K366" s="130">
        <v>14.0</v>
      </c>
      <c r="L366" s="131"/>
      <c r="M366" s="9">
        <f t="shared" si="99"/>
        <v>0.5</v>
      </c>
      <c r="N366" s="9">
        <f t="shared" si="100"/>
        <v>21</v>
      </c>
      <c r="O366" s="9" t="str">
        <f t="shared" si="101"/>
        <v/>
      </c>
      <c r="P366" s="81">
        <f t="shared" si="102"/>
        <v>15.66666667</v>
      </c>
      <c r="Q366" s="81"/>
      <c r="R366" s="81"/>
    </row>
    <row r="367" hidden="1">
      <c r="A367" s="129" t="s">
        <v>101</v>
      </c>
      <c r="B367" s="130" t="s">
        <v>96</v>
      </c>
      <c r="C367" s="130" t="s">
        <v>1877</v>
      </c>
      <c r="D367" s="130">
        <v>8.0</v>
      </c>
      <c r="E367" s="130">
        <v>8.0</v>
      </c>
      <c r="F367" s="130">
        <v>7.5</v>
      </c>
      <c r="G367" s="130">
        <v>4.9</v>
      </c>
      <c r="H367" s="131"/>
      <c r="I367" s="130">
        <v>12.0</v>
      </c>
      <c r="J367" s="130">
        <v>4.0</v>
      </c>
      <c r="K367" s="131"/>
      <c r="L367" s="131"/>
      <c r="M367" s="9">
        <f t="shared" si="99"/>
        <v>0.5</v>
      </c>
      <c r="N367" s="9">
        <f t="shared" si="100"/>
        <v>0</v>
      </c>
      <c r="O367" s="9" t="str">
        <f t="shared" si="101"/>
        <v>DNP</v>
      </c>
      <c r="P367" s="81">
        <f t="shared" si="102"/>
        <v>7.833333333</v>
      </c>
      <c r="Q367" s="81"/>
      <c r="R367" s="81"/>
    </row>
    <row r="368">
      <c r="A368" s="129" t="s">
        <v>192</v>
      </c>
      <c r="B368" s="130" t="s">
        <v>97</v>
      </c>
      <c r="C368" s="130" t="s">
        <v>1877</v>
      </c>
      <c r="D368" s="130">
        <v>15.5</v>
      </c>
      <c r="E368" s="130">
        <v>15.5</v>
      </c>
      <c r="F368" s="130">
        <v>15.9</v>
      </c>
      <c r="G368" s="130">
        <v>16.6</v>
      </c>
      <c r="H368" s="131"/>
      <c r="I368" s="130">
        <v>13.0</v>
      </c>
      <c r="J368" s="130">
        <v>18.0</v>
      </c>
      <c r="K368" s="130">
        <v>20.0</v>
      </c>
      <c r="L368" s="130">
        <v>11.0</v>
      </c>
      <c r="M368" s="9">
        <f t="shared" si="99"/>
        <v>-0.4</v>
      </c>
      <c r="N368" s="9">
        <f t="shared" si="100"/>
        <v>-11</v>
      </c>
      <c r="O368" s="9" t="str">
        <f t="shared" si="101"/>
        <v>DNP</v>
      </c>
      <c r="P368" s="81">
        <f t="shared" si="102"/>
        <v>15.63333333</v>
      </c>
      <c r="Q368" s="81"/>
      <c r="R368" s="81"/>
    </row>
    <row r="369">
      <c r="A369" s="129" t="s">
        <v>546</v>
      </c>
      <c r="B369" s="130" t="s">
        <v>84</v>
      </c>
      <c r="C369" s="130" t="s">
        <v>69</v>
      </c>
      <c r="D369" s="130">
        <v>15.3</v>
      </c>
      <c r="E369" s="130">
        <v>15.8</v>
      </c>
      <c r="F369" s="130">
        <v>14.6</v>
      </c>
      <c r="G369" s="130">
        <v>17.3</v>
      </c>
      <c r="H369" s="130">
        <v>11.0</v>
      </c>
      <c r="I369" s="130">
        <v>13.0</v>
      </c>
      <c r="J369" s="130">
        <v>22.0</v>
      </c>
      <c r="K369" s="130">
        <v>16.0</v>
      </c>
      <c r="L369" s="130">
        <v>17.0</v>
      </c>
      <c r="M369" s="9">
        <f t="shared" si="99"/>
        <v>0.7</v>
      </c>
      <c r="N369" s="9">
        <f t="shared" si="100"/>
        <v>-6</v>
      </c>
      <c r="O369" s="9" t="str">
        <f t="shared" si="101"/>
        <v/>
      </c>
      <c r="P369" s="81">
        <f t="shared" si="102"/>
        <v>15.23333333</v>
      </c>
      <c r="Q369" s="81"/>
      <c r="R369" s="81"/>
    </row>
    <row r="370" hidden="1">
      <c r="A370" s="2" t="s">
        <v>509</v>
      </c>
      <c r="B370" s="2" t="s">
        <v>106</v>
      </c>
      <c r="C370" s="2" t="s">
        <v>69</v>
      </c>
      <c r="D370" s="2">
        <v>22.0</v>
      </c>
      <c r="E370" s="2">
        <v>21.0</v>
      </c>
      <c r="F370" s="2">
        <v>10.8</v>
      </c>
      <c r="G370" s="2">
        <v>11.7</v>
      </c>
      <c r="J370" s="2">
        <v>22.0</v>
      </c>
      <c r="K370" s="2">
        <v>20.0</v>
      </c>
      <c r="M370" s="9">
        <f t="shared" ref="M370:M372" si="103">H370-L370</f>
        <v>0</v>
      </c>
      <c r="N370" s="9">
        <f t="shared" ref="N370:N372" si="104">D370-F370</f>
        <v>11.2</v>
      </c>
    </row>
    <row r="371" hidden="1">
      <c r="A371" s="2" t="s">
        <v>1899</v>
      </c>
      <c r="B371" s="2" t="s">
        <v>74</v>
      </c>
      <c r="C371" s="2" t="s">
        <v>69</v>
      </c>
      <c r="D371" s="2">
        <v>21.0</v>
      </c>
      <c r="E371" s="2">
        <v>14.7</v>
      </c>
      <c r="F371" s="2">
        <v>9.5</v>
      </c>
      <c r="G371" s="2">
        <v>7.8</v>
      </c>
      <c r="H371" s="2">
        <v>16.0</v>
      </c>
      <c r="I371" s="2">
        <v>26.0</v>
      </c>
      <c r="K371" s="2">
        <v>2.0</v>
      </c>
      <c r="M371" s="9">
        <f t="shared" si="103"/>
        <v>16</v>
      </c>
      <c r="N371" s="9">
        <f t="shared" si="104"/>
        <v>11.5</v>
      </c>
    </row>
    <row r="372" hidden="1">
      <c r="A372" s="2" t="s">
        <v>167</v>
      </c>
      <c r="B372" s="2" t="s">
        <v>87</v>
      </c>
      <c r="C372" s="2" t="s">
        <v>449</v>
      </c>
      <c r="D372" s="2">
        <v>29.0</v>
      </c>
      <c r="E372" s="2">
        <v>29.0</v>
      </c>
      <c r="F372" s="2">
        <v>16.0</v>
      </c>
      <c r="G372" s="2">
        <v>11.5</v>
      </c>
      <c r="H372" s="2">
        <v>29.0</v>
      </c>
      <c r="M372" s="9">
        <f t="shared" si="103"/>
        <v>29</v>
      </c>
      <c r="N372" s="9">
        <f t="shared" si="104"/>
        <v>13</v>
      </c>
    </row>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c r="A519" s="129" t="s">
        <v>1840</v>
      </c>
      <c r="B519" s="130" t="s">
        <v>77</v>
      </c>
      <c r="C519" s="130" t="s">
        <v>1877</v>
      </c>
      <c r="D519" s="130">
        <v>15.3</v>
      </c>
      <c r="E519" s="130">
        <v>15.3</v>
      </c>
      <c r="F519" s="130">
        <v>14.3</v>
      </c>
      <c r="G519" s="130">
        <v>15.2</v>
      </c>
      <c r="H519" s="130">
        <v>14.0</v>
      </c>
      <c r="I519" s="130">
        <v>13.0</v>
      </c>
      <c r="J519" s="130">
        <v>19.0</v>
      </c>
      <c r="K519" s="131"/>
      <c r="L519" s="131"/>
      <c r="M519" s="9">
        <f t="shared" ref="M519:M763" si="105">D519-F519</f>
        <v>1</v>
      </c>
      <c r="N519" s="9">
        <f t="shared" ref="N519:N763" si="106">H519-L519</f>
        <v>14</v>
      </c>
      <c r="O519" s="9" t="str">
        <f t="shared" ref="O519:O763" si="107">IF(H519=0,"DNP","")</f>
        <v/>
      </c>
      <c r="P519" s="81">
        <f t="shared" ref="P519:P763" si="108">AVERAGE(D519:F519)</f>
        <v>14.96666667</v>
      </c>
      <c r="Q519" s="81"/>
      <c r="R519" s="81"/>
    </row>
    <row r="520" hidden="1">
      <c r="A520" s="129" t="s">
        <v>519</v>
      </c>
      <c r="B520" s="130" t="s">
        <v>112</v>
      </c>
      <c r="C520" s="130" t="s">
        <v>1877</v>
      </c>
      <c r="D520" s="130">
        <v>7.5</v>
      </c>
      <c r="E520" s="130">
        <v>7.5</v>
      </c>
      <c r="F520" s="130">
        <v>4.5</v>
      </c>
      <c r="G520" s="130">
        <v>5.8</v>
      </c>
      <c r="H520" s="130">
        <v>12.0</v>
      </c>
      <c r="I520" s="131"/>
      <c r="J520" s="130">
        <v>3.0</v>
      </c>
      <c r="K520" s="131"/>
      <c r="L520" s="131"/>
      <c r="M520" s="9">
        <f t="shared" si="105"/>
        <v>3</v>
      </c>
      <c r="N520" s="9">
        <f t="shared" si="106"/>
        <v>12</v>
      </c>
      <c r="O520" s="9" t="str">
        <f t="shared" si="107"/>
        <v/>
      </c>
      <c r="P520" s="81">
        <f t="shared" si="108"/>
        <v>6.5</v>
      </c>
      <c r="Q520" s="81"/>
      <c r="R520" s="81"/>
    </row>
    <row r="521">
      <c r="A521" s="129" t="s">
        <v>484</v>
      </c>
      <c r="B521" s="130" t="s">
        <v>112</v>
      </c>
      <c r="C521" s="130" t="s">
        <v>69</v>
      </c>
      <c r="D521" s="130">
        <v>15.0</v>
      </c>
      <c r="E521" s="130">
        <v>15.8</v>
      </c>
      <c r="F521" s="130">
        <v>12.2</v>
      </c>
      <c r="G521" s="130">
        <v>11.2</v>
      </c>
      <c r="H521" s="130">
        <v>21.0</v>
      </c>
      <c r="I521" s="130">
        <v>9.0</v>
      </c>
      <c r="J521" s="131"/>
      <c r="K521" s="130">
        <v>20.0</v>
      </c>
      <c r="L521" s="130">
        <v>13.0</v>
      </c>
      <c r="M521" s="9">
        <f t="shared" si="105"/>
        <v>2.8</v>
      </c>
      <c r="N521" s="9">
        <f t="shared" si="106"/>
        <v>8</v>
      </c>
      <c r="O521" s="9" t="str">
        <f t="shared" si="107"/>
        <v/>
      </c>
      <c r="P521" s="81">
        <f t="shared" si="108"/>
        <v>14.33333333</v>
      </c>
      <c r="Q521" s="81"/>
      <c r="R521" s="81"/>
    </row>
    <row r="522">
      <c r="A522" s="129" t="s">
        <v>577</v>
      </c>
      <c r="B522" s="130" t="s">
        <v>113</v>
      </c>
      <c r="C522" s="130" t="s">
        <v>1877</v>
      </c>
      <c r="D522" s="130">
        <v>15.0</v>
      </c>
      <c r="E522" s="130">
        <v>15.0</v>
      </c>
      <c r="F522" s="130">
        <v>11.3</v>
      </c>
      <c r="G522" s="130">
        <v>14.7</v>
      </c>
      <c r="H522" s="130">
        <v>14.0</v>
      </c>
      <c r="I522" s="130">
        <v>14.0</v>
      </c>
      <c r="J522" s="130">
        <v>17.0</v>
      </c>
      <c r="K522" s="131"/>
      <c r="L522" s="131"/>
      <c r="M522" s="9">
        <f t="shared" si="105"/>
        <v>3.7</v>
      </c>
      <c r="N522" s="9">
        <f t="shared" si="106"/>
        <v>14</v>
      </c>
      <c r="O522" s="9" t="str">
        <f t="shared" si="107"/>
        <v/>
      </c>
      <c r="P522" s="81">
        <f t="shared" si="108"/>
        <v>13.76666667</v>
      </c>
      <c r="Q522" s="81"/>
      <c r="R522" s="81"/>
    </row>
    <row r="523">
      <c r="A523" s="129" t="s">
        <v>151</v>
      </c>
      <c r="B523" s="130" t="s">
        <v>80</v>
      </c>
      <c r="C523" s="130" t="s">
        <v>1877</v>
      </c>
      <c r="D523" s="130">
        <v>15.0</v>
      </c>
      <c r="E523" s="130">
        <v>15.0</v>
      </c>
      <c r="F523" s="130">
        <v>15.0</v>
      </c>
      <c r="G523" s="130">
        <v>10.1</v>
      </c>
      <c r="H523" s="131"/>
      <c r="I523" s="131"/>
      <c r="J523" s="130">
        <v>15.0</v>
      </c>
      <c r="K523" s="131"/>
      <c r="L523" s="131"/>
      <c r="M523" s="9">
        <f t="shared" si="105"/>
        <v>0</v>
      </c>
      <c r="N523" s="9">
        <f t="shared" si="106"/>
        <v>0</v>
      </c>
      <c r="O523" s="9" t="str">
        <f t="shared" si="107"/>
        <v>DNP</v>
      </c>
      <c r="P523" s="81">
        <f t="shared" si="108"/>
        <v>15</v>
      </c>
      <c r="Q523" s="81"/>
      <c r="R523" s="81"/>
    </row>
    <row r="524">
      <c r="A524" s="129" t="s">
        <v>1899</v>
      </c>
      <c r="B524" s="130" t="s">
        <v>74</v>
      </c>
      <c r="C524" s="130" t="s">
        <v>69</v>
      </c>
      <c r="D524" s="130">
        <v>15.0</v>
      </c>
      <c r="E524" s="130">
        <v>14.0</v>
      </c>
      <c r="F524" s="130">
        <v>19.3</v>
      </c>
      <c r="G524" s="130">
        <v>13.3</v>
      </c>
      <c r="H524" s="130">
        <v>15.0</v>
      </c>
      <c r="I524" s="131"/>
      <c r="J524" s="131"/>
      <c r="K524" s="131"/>
      <c r="L524" s="130">
        <v>13.0</v>
      </c>
      <c r="M524" s="9">
        <f t="shared" si="105"/>
        <v>-4.3</v>
      </c>
      <c r="N524" s="9">
        <f t="shared" si="106"/>
        <v>2</v>
      </c>
      <c r="O524" s="9" t="str">
        <f t="shared" si="107"/>
        <v/>
      </c>
      <c r="P524" s="81">
        <f t="shared" si="108"/>
        <v>16.1</v>
      </c>
      <c r="Q524" s="81"/>
      <c r="R524" s="81"/>
    </row>
    <row r="525">
      <c r="A525" s="129" t="s">
        <v>507</v>
      </c>
      <c r="B525" s="130" t="s">
        <v>88</v>
      </c>
      <c r="C525" s="130" t="s">
        <v>69</v>
      </c>
      <c r="D525" s="130">
        <v>15.0</v>
      </c>
      <c r="E525" s="130">
        <v>13.8</v>
      </c>
      <c r="F525" s="130">
        <v>14.5</v>
      </c>
      <c r="G525" s="130">
        <v>25.9</v>
      </c>
      <c r="H525" s="130">
        <v>19.0</v>
      </c>
      <c r="I525" s="130">
        <v>11.0</v>
      </c>
      <c r="J525" s="130">
        <v>15.0</v>
      </c>
      <c r="K525" s="130">
        <v>10.0</v>
      </c>
      <c r="L525" s="131"/>
      <c r="M525" s="9">
        <f t="shared" si="105"/>
        <v>0.5</v>
      </c>
      <c r="N525" s="9">
        <f t="shared" si="106"/>
        <v>19</v>
      </c>
      <c r="O525" s="9" t="str">
        <f t="shared" si="107"/>
        <v/>
      </c>
      <c r="P525" s="81">
        <f t="shared" si="108"/>
        <v>14.43333333</v>
      </c>
      <c r="Q525" s="81"/>
      <c r="R525" s="81"/>
    </row>
    <row r="526">
      <c r="A526" s="129" t="s">
        <v>451</v>
      </c>
      <c r="B526" s="130" t="s">
        <v>94</v>
      </c>
      <c r="C526" s="130" t="s">
        <v>449</v>
      </c>
      <c r="D526" s="130">
        <v>14.7</v>
      </c>
      <c r="E526" s="130">
        <v>15.2</v>
      </c>
      <c r="F526" s="130">
        <v>15.3</v>
      </c>
      <c r="G526" s="130">
        <v>10.9</v>
      </c>
      <c r="H526" s="130">
        <v>13.0</v>
      </c>
      <c r="I526" s="130">
        <v>14.0</v>
      </c>
      <c r="J526" s="130">
        <v>17.0</v>
      </c>
      <c r="K526" s="130">
        <v>18.0</v>
      </c>
      <c r="L526" s="130">
        <v>14.0</v>
      </c>
      <c r="M526" s="9">
        <f t="shared" si="105"/>
        <v>-0.6</v>
      </c>
      <c r="N526" s="9">
        <f t="shared" si="106"/>
        <v>-1</v>
      </c>
      <c r="O526" s="9" t="str">
        <f t="shared" si="107"/>
        <v/>
      </c>
      <c r="P526" s="81">
        <f t="shared" si="108"/>
        <v>15.06666667</v>
      </c>
      <c r="Q526" s="81"/>
      <c r="R526" s="81"/>
    </row>
    <row r="527">
      <c r="A527" s="129" t="s">
        <v>616</v>
      </c>
      <c r="B527" s="130" t="s">
        <v>97</v>
      </c>
      <c r="C527" s="130" t="s">
        <v>69</v>
      </c>
      <c r="D527" s="130">
        <v>14.3</v>
      </c>
      <c r="E527" s="130">
        <v>18.0</v>
      </c>
      <c r="F527" s="130">
        <v>15.6</v>
      </c>
      <c r="G527" s="130">
        <v>12.9</v>
      </c>
      <c r="H527" s="130">
        <v>16.0</v>
      </c>
      <c r="I527" s="130">
        <v>12.0</v>
      </c>
      <c r="J527" s="130">
        <v>15.0</v>
      </c>
      <c r="K527" s="130">
        <v>28.0</v>
      </c>
      <c r="L527" s="130">
        <v>19.0</v>
      </c>
      <c r="M527" s="9">
        <f t="shared" si="105"/>
        <v>-1.3</v>
      </c>
      <c r="N527" s="9">
        <f t="shared" si="106"/>
        <v>-3</v>
      </c>
      <c r="O527" s="9" t="str">
        <f t="shared" si="107"/>
        <v/>
      </c>
      <c r="P527" s="81">
        <f t="shared" si="108"/>
        <v>15.96666667</v>
      </c>
      <c r="Q527" s="81"/>
      <c r="R527" s="81"/>
    </row>
    <row r="528">
      <c r="A528" s="129" t="s">
        <v>1900</v>
      </c>
      <c r="B528" s="130" t="s">
        <v>97</v>
      </c>
      <c r="C528" s="130" t="s">
        <v>1877</v>
      </c>
      <c r="D528" s="130">
        <v>14.3</v>
      </c>
      <c r="E528" s="130">
        <v>12.8</v>
      </c>
      <c r="F528" s="130">
        <v>10.5</v>
      </c>
      <c r="G528" s="130">
        <v>7.2</v>
      </c>
      <c r="H528" s="130">
        <v>15.0</v>
      </c>
      <c r="I528" s="130">
        <v>18.0</v>
      </c>
      <c r="J528" s="130">
        <v>10.0</v>
      </c>
      <c r="K528" s="130">
        <v>8.0</v>
      </c>
      <c r="L528" s="131"/>
      <c r="M528" s="9">
        <f t="shared" si="105"/>
        <v>3.8</v>
      </c>
      <c r="N528" s="9">
        <f t="shared" si="106"/>
        <v>15</v>
      </c>
      <c r="O528" s="9" t="str">
        <f t="shared" si="107"/>
        <v/>
      </c>
      <c r="P528" s="81">
        <f t="shared" si="108"/>
        <v>12.53333333</v>
      </c>
      <c r="Q528" s="81"/>
      <c r="R528" s="81"/>
    </row>
    <row r="529">
      <c r="A529" s="129" t="s">
        <v>401</v>
      </c>
      <c r="B529" s="130" t="s">
        <v>90</v>
      </c>
      <c r="C529" s="130" t="s">
        <v>449</v>
      </c>
      <c r="D529" s="130">
        <v>14.0</v>
      </c>
      <c r="E529" s="130">
        <v>14.0</v>
      </c>
      <c r="F529" s="130">
        <v>14.0</v>
      </c>
      <c r="G529" s="130">
        <v>21.3</v>
      </c>
      <c r="H529" s="131"/>
      <c r="I529" s="130">
        <v>14.0</v>
      </c>
      <c r="J529" s="130">
        <v>14.0</v>
      </c>
      <c r="K529" s="131"/>
      <c r="L529" s="130">
        <v>14.0</v>
      </c>
      <c r="M529" s="9">
        <f t="shared" si="105"/>
        <v>0</v>
      </c>
      <c r="N529" s="9">
        <f t="shared" si="106"/>
        <v>-14</v>
      </c>
      <c r="O529" s="9" t="str">
        <f t="shared" si="107"/>
        <v>DNP</v>
      </c>
      <c r="P529" s="81">
        <f t="shared" si="108"/>
        <v>14</v>
      </c>
      <c r="Q529" s="81"/>
      <c r="R529" s="81"/>
    </row>
    <row r="530" hidden="1">
      <c r="A530" s="129" t="s">
        <v>442</v>
      </c>
      <c r="B530" s="130" t="s">
        <v>96</v>
      </c>
      <c r="C530" s="130" t="s">
        <v>1877</v>
      </c>
      <c r="D530" s="130">
        <v>6.0</v>
      </c>
      <c r="E530" s="130">
        <v>6.0</v>
      </c>
      <c r="F530" s="130">
        <v>4.0</v>
      </c>
      <c r="G530" s="130">
        <v>4.3</v>
      </c>
      <c r="H530" s="131"/>
      <c r="I530" s="130">
        <v>6.0</v>
      </c>
      <c r="J530" s="131"/>
      <c r="K530" s="131"/>
      <c r="L530" s="131"/>
      <c r="M530" s="9">
        <f t="shared" si="105"/>
        <v>2</v>
      </c>
      <c r="N530" s="9">
        <f t="shared" si="106"/>
        <v>0</v>
      </c>
      <c r="O530" s="9" t="str">
        <f t="shared" si="107"/>
        <v>DNP</v>
      </c>
      <c r="P530" s="81">
        <f t="shared" si="108"/>
        <v>5.333333333</v>
      </c>
      <c r="Q530" s="81"/>
      <c r="R530" s="81"/>
    </row>
    <row r="531" hidden="1">
      <c r="A531" s="129" t="s">
        <v>1383</v>
      </c>
      <c r="B531" s="130" t="s">
        <v>80</v>
      </c>
      <c r="C531" s="130" t="s">
        <v>1877</v>
      </c>
      <c r="D531" s="130">
        <v>5.5</v>
      </c>
      <c r="E531" s="130">
        <v>5.5</v>
      </c>
      <c r="F531" s="130">
        <v>7.8</v>
      </c>
      <c r="G531" s="130">
        <v>12.8</v>
      </c>
      <c r="H531" s="131"/>
      <c r="I531" s="130">
        <v>6.0</v>
      </c>
      <c r="J531" s="130">
        <v>5.0</v>
      </c>
      <c r="K531" s="130">
        <v>0.0</v>
      </c>
      <c r="L531" s="131"/>
      <c r="M531" s="9">
        <f t="shared" si="105"/>
        <v>-2.3</v>
      </c>
      <c r="N531" s="9">
        <f t="shared" si="106"/>
        <v>0</v>
      </c>
      <c r="O531" s="9" t="str">
        <f t="shared" si="107"/>
        <v>DNP</v>
      </c>
      <c r="P531" s="81">
        <f t="shared" si="108"/>
        <v>6.266666667</v>
      </c>
      <c r="Q531" s="81"/>
      <c r="R531" s="81"/>
    </row>
    <row r="532" hidden="1">
      <c r="A532" s="129" t="s">
        <v>238</v>
      </c>
      <c r="B532" s="130" t="s">
        <v>116</v>
      </c>
      <c r="C532" s="130" t="s">
        <v>1877</v>
      </c>
      <c r="D532" s="130">
        <v>5.5</v>
      </c>
      <c r="E532" s="130">
        <v>5.5</v>
      </c>
      <c r="F532" s="130">
        <v>5.6</v>
      </c>
      <c r="G532" s="130">
        <v>4.8</v>
      </c>
      <c r="H532" s="130">
        <v>10.0</v>
      </c>
      <c r="I532" s="131"/>
      <c r="J532" s="130">
        <v>1.0</v>
      </c>
      <c r="K532" s="130">
        <v>0.0</v>
      </c>
      <c r="L532" s="131"/>
      <c r="M532" s="9">
        <f t="shared" si="105"/>
        <v>-0.1</v>
      </c>
      <c r="N532" s="9">
        <f t="shared" si="106"/>
        <v>10</v>
      </c>
      <c r="O532" s="9" t="str">
        <f t="shared" si="107"/>
        <v/>
      </c>
      <c r="P532" s="81">
        <f t="shared" si="108"/>
        <v>5.533333333</v>
      </c>
      <c r="Q532" s="81"/>
      <c r="R532" s="81"/>
    </row>
    <row r="533">
      <c r="A533" s="129" t="s">
        <v>452</v>
      </c>
      <c r="B533" s="130" t="s">
        <v>99</v>
      </c>
      <c r="C533" s="130" t="s">
        <v>1877</v>
      </c>
      <c r="D533" s="130">
        <v>14.0</v>
      </c>
      <c r="E533" s="130">
        <v>14.0</v>
      </c>
      <c r="F533" s="130">
        <v>14.0</v>
      </c>
      <c r="G533" s="130">
        <v>9.9</v>
      </c>
      <c r="H533" s="130">
        <v>14.0</v>
      </c>
      <c r="I533" s="131"/>
      <c r="J533" s="131"/>
      <c r="K533" s="131"/>
      <c r="L533" s="131"/>
      <c r="M533" s="9">
        <f t="shared" si="105"/>
        <v>0</v>
      </c>
      <c r="N533" s="9">
        <f t="shared" si="106"/>
        <v>14</v>
      </c>
      <c r="O533" s="9" t="str">
        <f t="shared" si="107"/>
        <v/>
      </c>
      <c r="P533" s="81">
        <f t="shared" si="108"/>
        <v>14</v>
      </c>
      <c r="Q533" s="81"/>
      <c r="R533" s="81"/>
    </row>
    <row r="534" hidden="1">
      <c r="A534" s="129" t="s">
        <v>141</v>
      </c>
      <c r="B534" s="130" t="s">
        <v>96</v>
      </c>
      <c r="C534" s="130" t="s">
        <v>1877</v>
      </c>
      <c r="D534" s="130">
        <v>5.3</v>
      </c>
      <c r="E534" s="130">
        <v>5.3</v>
      </c>
      <c r="F534" s="130">
        <v>6.1</v>
      </c>
      <c r="G534" s="130">
        <v>13.6</v>
      </c>
      <c r="H534" s="130">
        <v>3.0</v>
      </c>
      <c r="I534" s="130">
        <v>9.0</v>
      </c>
      <c r="J534" s="130">
        <v>4.0</v>
      </c>
      <c r="K534" s="131"/>
      <c r="L534" s="131"/>
      <c r="M534" s="9">
        <f t="shared" si="105"/>
        <v>-0.8</v>
      </c>
      <c r="N534" s="9">
        <f t="shared" si="106"/>
        <v>3</v>
      </c>
      <c r="O534" s="9" t="str">
        <f t="shared" si="107"/>
        <v/>
      </c>
      <c r="P534" s="81">
        <f t="shared" si="108"/>
        <v>5.566666667</v>
      </c>
      <c r="Q534" s="81"/>
      <c r="R534" s="81"/>
    </row>
    <row r="535" hidden="1">
      <c r="A535" s="129" t="s">
        <v>435</v>
      </c>
      <c r="B535" s="130" t="s">
        <v>71</v>
      </c>
      <c r="C535" s="130" t="s">
        <v>1877</v>
      </c>
      <c r="D535" s="130">
        <v>5.0</v>
      </c>
      <c r="E535" s="130">
        <v>5.0</v>
      </c>
      <c r="F535" s="130">
        <v>5.5</v>
      </c>
      <c r="G535" s="130">
        <v>5.0</v>
      </c>
      <c r="H535" s="131"/>
      <c r="I535" s="131"/>
      <c r="J535" s="130">
        <v>5.0</v>
      </c>
      <c r="K535" s="131"/>
      <c r="L535" s="131"/>
      <c r="M535" s="9">
        <f t="shared" si="105"/>
        <v>-0.5</v>
      </c>
      <c r="N535" s="9">
        <f t="shared" si="106"/>
        <v>0</v>
      </c>
      <c r="O535" s="9" t="str">
        <f t="shared" si="107"/>
        <v>DNP</v>
      </c>
      <c r="P535" s="81">
        <f t="shared" si="108"/>
        <v>5.166666667</v>
      </c>
      <c r="Q535" s="81"/>
      <c r="R535" s="81"/>
    </row>
    <row r="536" hidden="1">
      <c r="A536" s="129" t="s">
        <v>1901</v>
      </c>
      <c r="B536" s="130" t="s">
        <v>91</v>
      </c>
      <c r="C536" s="130" t="s">
        <v>69</v>
      </c>
      <c r="D536" s="130">
        <v>5.0</v>
      </c>
      <c r="E536" s="130">
        <v>5.0</v>
      </c>
      <c r="F536" s="130">
        <v>17.5</v>
      </c>
      <c r="G536" s="130">
        <v>15.0</v>
      </c>
      <c r="H536" s="131"/>
      <c r="I536" s="130">
        <v>5.0</v>
      </c>
      <c r="J536" s="131"/>
      <c r="K536" s="131"/>
      <c r="L536" s="131"/>
      <c r="M536" s="9">
        <f t="shared" si="105"/>
        <v>-12.5</v>
      </c>
      <c r="N536" s="9">
        <f t="shared" si="106"/>
        <v>0</v>
      </c>
      <c r="O536" s="9" t="str">
        <f t="shared" si="107"/>
        <v>DNP</v>
      </c>
      <c r="P536" s="81">
        <f t="shared" si="108"/>
        <v>9.166666667</v>
      </c>
      <c r="Q536" s="81"/>
      <c r="R536" s="81"/>
    </row>
    <row r="537" hidden="1">
      <c r="A537" s="129" t="s">
        <v>248</v>
      </c>
      <c r="B537" s="130" t="s">
        <v>93</v>
      </c>
      <c r="C537" s="130" t="s">
        <v>449</v>
      </c>
      <c r="D537" s="130">
        <v>5.0</v>
      </c>
      <c r="E537" s="130">
        <v>5.0</v>
      </c>
      <c r="F537" s="130">
        <v>6.5</v>
      </c>
      <c r="G537" s="130">
        <v>10.2</v>
      </c>
      <c r="H537" s="130">
        <v>5.0</v>
      </c>
      <c r="I537" s="131"/>
      <c r="J537" s="131"/>
      <c r="K537" s="131"/>
      <c r="L537" s="131"/>
      <c r="M537" s="9">
        <f t="shared" si="105"/>
        <v>-1.5</v>
      </c>
      <c r="N537" s="9">
        <f t="shared" si="106"/>
        <v>5</v>
      </c>
      <c r="O537" s="9" t="str">
        <f t="shared" si="107"/>
        <v/>
      </c>
      <c r="P537" s="81">
        <f t="shared" si="108"/>
        <v>5.5</v>
      </c>
      <c r="Q537" s="81"/>
      <c r="R537" s="81"/>
    </row>
    <row r="538" hidden="1">
      <c r="A538" s="129" t="s">
        <v>155</v>
      </c>
      <c r="B538" s="130" t="s">
        <v>80</v>
      </c>
      <c r="C538" s="130" t="s">
        <v>69</v>
      </c>
      <c r="D538" s="130">
        <v>5.0</v>
      </c>
      <c r="E538" s="130">
        <v>5.0</v>
      </c>
      <c r="F538" s="130">
        <v>5.0</v>
      </c>
      <c r="G538" s="130">
        <v>5.0</v>
      </c>
      <c r="H538" s="131"/>
      <c r="I538" s="130">
        <v>5.0</v>
      </c>
      <c r="J538" s="131"/>
      <c r="K538" s="131"/>
      <c r="L538" s="131"/>
      <c r="M538" s="9">
        <f t="shared" si="105"/>
        <v>0</v>
      </c>
      <c r="N538" s="9">
        <f t="shared" si="106"/>
        <v>0</v>
      </c>
      <c r="O538" s="9" t="str">
        <f t="shared" si="107"/>
        <v>DNP</v>
      </c>
      <c r="P538" s="81">
        <f t="shared" si="108"/>
        <v>5</v>
      </c>
      <c r="Q538" s="81"/>
      <c r="R538" s="81"/>
    </row>
    <row r="539" hidden="1">
      <c r="A539" s="129" t="s">
        <v>211</v>
      </c>
      <c r="B539" s="130" t="s">
        <v>76</v>
      </c>
      <c r="C539" s="130" t="s">
        <v>1877</v>
      </c>
      <c r="D539" s="130">
        <v>5.0</v>
      </c>
      <c r="E539" s="130">
        <v>4.5</v>
      </c>
      <c r="F539" s="130">
        <v>4.2</v>
      </c>
      <c r="G539" s="130">
        <v>6.8</v>
      </c>
      <c r="H539" s="130">
        <v>4.0</v>
      </c>
      <c r="I539" s="130">
        <v>4.0</v>
      </c>
      <c r="J539" s="130">
        <v>7.0</v>
      </c>
      <c r="K539" s="130">
        <v>3.0</v>
      </c>
      <c r="L539" s="131"/>
      <c r="M539" s="9">
        <f t="shared" si="105"/>
        <v>0.8</v>
      </c>
      <c r="N539" s="9">
        <f t="shared" si="106"/>
        <v>4</v>
      </c>
      <c r="O539" s="9" t="str">
        <f t="shared" si="107"/>
        <v/>
      </c>
      <c r="P539" s="81">
        <f t="shared" si="108"/>
        <v>4.566666667</v>
      </c>
      <c r="Q539" s="81"/>
      <c r="R539" s="81"/>
    </row>
    <row r="540">
      <c r="A540" s="129" t="s">
        <v>180</v>
      </c>
      <c r="B540" s="130" t="s">
        <v>109</v>
      </c>
      <c r="C540" s="130" t="s">
        <v>1877</v>
      </c>
      <c r="D540" s="130">
        <v>14.0</v>
      </c>
      <c r="E540" s="130">
        <v>11.0</v>
      </c>
      <c r="F540" s="130">
        <v>11.3</v>
      </c>
      <c r="G540" s="130">
        <v>9.8</v>
      </c>
      <c r="H540" s="130">
        <v>23.0</v>
      </c>
      <c r="I540" s="130">
        <v>12.0</v>
      </c>
      <c r="J540" s="130">
        <v>7.0</v>
      </c>
      <c r="K540" s="130">
        <v>2.0</v>
      </c>
      <c r="L540" s="130">
        <v>11.0</v>
      </c>
      <c r="M540" s="9">
        <f t="shared" si="105"/>
        <v>2.7</v>
      </c>
      <c r="N540" s="9">
        <f t="shared" si="106"/>
        <v>12</v>
      </c>
      <c r="O540" s="9" t="str">
        <f t="shared" si="107"/>
        <v/>
      </c>
      <c r="P540" s="81">
        <f t="shared" si="108"/>
        <v>12.1</v>
      </c>
      <c r="Q540" s="81"/>
      <c r="R540" s="81"/>
    </row>
    <row r="541">
      <c r="A541" s="129" t="s">
        <v>400</v>
      </c>
      <c r="B541" s="130" t="s">
        <v>90</v>
      </c>
      <c r="C541" s="130" t="s">
        <v>1877</v>
      </c>
      <c r="D541" s="130">
        <v>14.0</v>
      </c>
      <c r="E541" s="130">
        <v>8.0</v>
      </c>
      <c r="F541" s="130">
        <v>12.6</v>
      </c>
      <c r="G541" s="130">
        <v>21.0</v>
      </c>
      <c r="H541" s="130">
        <v>14.0</v>
      </c>
      <c r="I541" s="131"/>
      <c r="J541" s="131"/>
      <c r="K541" s="131"/>
      <c r="L541" s="130">
        <v>2.0</v>
      </c>
      <c r="M541" s="9">
        <f t="shared" si="105"/>
        <v>1.4</v>
      </c>
      <c r="N541" s="9">
        <f t="shared" si="106"/>
        <v>12</v>
      </c>
      <c r="O541" s="9" t="str">
        <f t="shared" si="107"/>
        <v/>
      </c>
      <c r="P541" s="81">
        <f t="shared" si="108"/>
        <v>11.53333333</v>
      </c>
      <c r="Q541" s="81"/>
      <c r="R541" s="81"/>
    </row>
    <row r="542" hidden="1">
      <c r="A542" s="129" t="s">
        <v>365</v>
      </c>
      <c r="B542" s="130" t="s">
        <v>84</v>
      </c>
      <c r="C542" s="130" t="s">
        <v>1877</v>
      </c>
      <c r="D542" s="130">
        <v>4.0</v>
      </c>
      <c r="E542" s="130">
        <v>4.0</v>
      </c>
      <c r="F542" s="130">
        <v>3.3</v>
      </c>
      <c r="G542" s="130">
        <v>9.1</v>
      </c>
      <c r="H542" s="131"/>
      <c r="I542" s="130">
        <v>5.0</v>
      </c>
      <c r="J542" s="130">
        <v>3.0</v>
      </c>
      <c r="K542" s="131"/>
      <c r="L542" s="131"/>
      <c r="M542" s="9">
        <f t="shared" si="105"/>
        <v>0.7</v>
      </c>
      <c r="N542" s="9">
        <f t="shared" si="106"/>
        <v>0</v>
      </c>
      <c r="O542" s="9" t="str">
        <f t="shared" si="107"/>
        <v>DNP</v>
      </c>
      <c r="P542" s="81">
        <f t="shared" si="108"/>
        <v>3.766666667</v>
      </c>
      <c r="Q542" s="81"/>
      <c r="R542" s="81"/>
    </row>
    <row r="543" hidden="1">
      <c r="A543" s="129" t="s">
        <v>579</v>
      </c>
      <c r="B543" s="130" t="s">
        <v>99</v>
      </c>
      <c r="C543" s="130" t="s">
        <v>1877</v>
      </c>
      <c r="D543" s="130">
        <v>4.0</v>
      </c>
      <c r="E543" s="130">
        <v>4.0</v>
      </c>
      <c r="F543" s="130">
        <v>4.0</v>
      </c>
      <c r="G543" s="130">
        <v>2.9</v>
      </c>
      <c r="H543" s="131"/>
      <c r="I543" s="130">
        <v>4.0</v>
      </c>
      <c r="J543" s="131"/>
      <c r="K543" s="131"/>
      <c r="L543" s="131"/>
      <c r="M543" s="9">
        <f t="shared" si="105"/>
        <v>0</v>
      </c>
      <c r="N543" s="9">
        <f t="shared" si="106"/>
        <v>0</v>
      </c>
      <c r="O543" s="9" t="str">
        <f t="shared" si="107"/>
        <v>DNP</v>
      </c>
      <c r="P543" s="81">
        <f t="shared" si="108"/>
        <v>4</v>
      </c>
      <c r="Q543" s="81"/>
      <c r="R543" s="81"/>
    </row>
    <row r="544" hidden="1">
      <c r="A544" s="129" t="s">
        <v>437</v>
      </c>
      <c r="B544" s="130" t="s">
        <v>103</v>
      </c>
      <c r="C544" s="130" t="s">
        <v>1877</v>
      </c>
      <c r="D544" s="130">
        <v>4.0</v>
      </c>
      <c r="E544" s="130">
        <v>4.0</v>
      </c>
      <c r="F544" s="130">
        <v>5.0</v>
      </c>
      <c r="G544" s="130">
        <v>8.9</v>
      </c>
      <c r="H544" s="131"/>
      <c r="I544" s="131"/>
      <c r="J544" s="130">
        <v>4.0</v>
      </c>
      <c r="K544" s="131"/>
      <c r="L544" s="131"/>
      <c r="M544" s="9">
        <f t="shared" si="105"/>
        <v>-1</v>
      </c>
      <c r="N544" s="9">
        <f t="shared" si="106"/>
        <v>0</v>
      </c>
      <c r="O544" s="9" t="str">
        <f t="shared" si="107"/>
        <v>DNP</v>
      </c>
      <c r="P544" s="81">
        <f t="shared" si="108"/>
        <v>4.333333333</v>
      </c>
      <c r="Q544" s="81"/>
      <c r="R544" s="81"/>
    </row>
    <row r="545" hidden="1">
      <c r="A545" s="129" t="s">
        <v>340</v>
      </c>
      <c r="B545" s="130" t="s">
        <v>87</v>
      </c>
      <c r="C545" s="130" t="s">
        <v>449</v>
      </c>
      <c r="D545" s="130">
        <v>4.0</v>
      </c>
      <c r="E545" s="130">
        <v>4.0</v>
      </c>
      <c r="F545" s="130">
        <v>10.0</v>
      </c>
      <c r="G545" s="130">
        <v>12.8</v>
      </c>
      <c r="H545" s="131"/>
      <c r="I545" s="130">
        <v>4.0</v>
      </c>
      <c r="J545" s="131"/>
      <c r="K545" s="131"/>
      <c r="L545" s="131"/>
      <c r="M545" s="9">
        <f t="shared" si="105"/>
        <v>-6</v>
      </c>
      <c r="N545" s="9">
        <f t="shared" si="106"/>
        <v>0</v>
      </c>
      <c r="O545" s="9" t="str">
        <f t="shared" si="107"/>
        <v>DNP</v>
      </c>
      <c r="P545" s="81">
        <f t="shared" si="108"/>
        <v>6</v>
      </c>
      <c r="Q545" s="81"/>
      <c r="R545" s="81"/>
    </row>
    <row r="546" hidden="1">
      <c r="A546" s="129" t="s">
        <v>1854</v>
      </c>
      <c r="B546" s="130" t="s">
        <v>74</v>
      </c>
      <c r="C546" s="130" t="s">
        <v>1877</v>
      </c>
      <c r="D546" s="130">
        <v>4.0</v>
      </c>
      <c r="E546" s="130">
        <v>3.0</v>
      </c>
      <c r="F546" s="130">
        <v>3.0</v>
      </c>
      <c r="G546" s="130">
        <v>3.0</v>
      </c>
      <c r="H546" s="130">
        <v>4.0</v>
      </c>
      <c r="I546" s="130">
        <v>4.0</v>
      </c>
      <c r="J546" s="131"/>
      <c r="K546" s="130">
        <v>1.0</v>
      </c>
      <c r="L546" s="131"/>
      <c r="M546" s="9">
        <f t="shared" si="105"/>
        <v>1</v>
      </c>
      <c r="N546" s="9">
        <f t="shared" si="106"/>
        <v>4</v>
      </c>
      <c r="O546" s="9" t="str">
        <f t="shared" si="107"/>
        <v/>
      </c>
      <c r="P546" s="81">
        <f t="shared" si="108"/>
        <v>3.333333333</v>
      </c>
      <c r="Q546" s="81"/>
      <c r="R546" s="81"/>
    </row>
    <row r="547" hidden="1">
      <c r="A547" s="129" t="s">
        <v>459</v>
      </c>
      <c r="B547" s="130" t="s">
        <v>73</v>
      </c>
      <c r="C547" s="130" t="s">
        <v>1877</v>
      </c>
      <c r="D547" s="130">
        <v>3.5</v>
      </c>
      <c r="E547" s="130">
        <v>3.5</v>
      </c>
      <c r="F547" s="130">
        <v>3.3</v>
      </c>
      <c r="G547" s="130">
        <v>11.1</v>
      </c>
      <c r="H547" s="131"/>
      <c r="I547" s="130">
        <v>5.0</v>
      </c>
      <c r="J547" s="130">
        <v>2.0</v>
      </c>
      <c r="K547" s="131"/>
      <c r="L547" s="131"/>
      <c r="M547" s="9">
        <f t="shared" si="105"/>
        <v>0.2</v>
      </c>
      <c r="N547" s="9">
        <f t="shared" si="106"/>
        <v>0</v>
      </c>
      <c r="O547" s="9" t="str">
        <f t="shared" si="107"/>
        <v>DNP</v>
      </c>
      <c r="P547" s="81">
        <f t="shared" si="108"/>
        <v>3.433333333</v>
      </c>
      <c r="Q547" s="81"/>
      <c r="R547" s="81"/>
    </row>
    <row r="548">
      <c r="A548" s="129" t="s">
        <v>423</v>
      </c>
      <c r="B548" s="130" t="s">
        <v>71</v>
      </c>
      <c r="C548" s="130" t="s">
        <v>1877</v>
      </c>
      <c r="D548" s="130">
        <v>13.7</v>
      </c>
      <c r="E548" s="130">
        <v>14.0</v>
      </c>
      <c r="F548" s="130">
        <v>14.0</v>
      </c>
      <c r="G548" s="130">
        <v>17.2</v>
      </c>
      <c r="H548" s="130">
        <v>7.0</v>
      </c>
      <c r="I548" s="130">
        <v>15.0</v>
      </c>
      <c r="J548" s="130">
        <v>19.0</v>
      </c>
      <c r="K548" s="130">
        <v>15.0</v>
      </c>
      <c r="L548" s="131"/>
      <c r="M548" s="9">
        <f t="shared" si="105"/>
        <v>-0.3</v>
      </c>
      <c r="N548" s="9">
        <f t="shared" si="106"/>
        <v>7</v>
      </c>
      <c r="O548" s="9" t="str">
        <f t="shared" si="107"/>
        <v/>
      </c>
      <c r="P548" s="81">
        <f t="shared" si="108"/>
        <v>13.9</v>
      </c>
      <c r="Q548" s="81"/>
      <c r="R548" s="81"/>
    </row>
    <row r="549">
      <c r="A549" s="129" t="s">
        <v>306</v>
      </c>
      <c r="B549" s="130" t="s">
        <v>109</v>
      </c>
      <c r="C549" s="130" t="s">
        <v>449</v>
      </c>
      <c r="D549" s="130">
        <v>13.7</v>
      </c>
      <c r="E549" s="130">
        <v>14.0</v>
      </c>
      <c r="F549" s="130">
        <v>15.3</v>
      </c>
      <c r="G549" s="130">
        <v>16.2</v>
      </c>
      <c r="H549" s="130">
        <v>14.0</v>
      </c>
      <c r="I549" s="130">
        <v>9.0</v>
      </c>
      <c r="J549" s="130">
        <v>18.0</v>
      </c>
      <c r="K549" s="130">
        <v>6.0</v>
      </c>
      <c r="L549" s="130">
        <v>23.0</v>
      </c>
      <c r="M549" s="9">
        <f t="shared" si="105"/>
        <v>-1.6</v>
      </c>
      <c r="N549" s="9">
        <f t="shared" si="106"/>
        <v>-9</v>
      </c>
      <c r="O549" s="9" t="str">
        <f t="shared" si="107"/>
        <v/>
      </c>
      <c r="P549" s="81">
        <f t="shared" si="108"/>
        <v>14.33333333</v>
      </c>
      <c r="Q549" s="81"/>
      <c r="R549" s="81"/>
    </row>
    <row r="550" hidden="1">
      <c r="A550" s="129" t="s">
        <v>633</v>
      </c>
      <c r="B550" s="130" t="s">
        <v>112</v>
      </c>
      <c r="C550" s="130" t="s">
        <v>69</v>
      </c>
      <c r="D550" s="130">
        <v>3.0</v>
      </c>
      <c r="E550" s="130">
        <v>3.0</v>
      </c>
      <c r="F550" s="130">
        <v>2.3</v>
      </c>
      <c r="G550" s="130">
        <v>8.9</v>
      </c>
      <c r="H550" s="131"/>
      <c r="I550" s="131"/>
      <c r="J550" s="130">
        <v>3.0</v>
      </c>
      <c r="K550" s="131"/>
      <c r="L550" s="131"/>
      <c r="M550" s="9">
        <f t="shared" si="105"/>
        <v>0.7</v>
      </c>
      <c r="N550" s="9">
        <f t="shared" si="106"/>
        <v>0</v>
      </c>
      <c r="O550" s="9" t="str">
        <f t="shared" si="107"/>
        <v>DNP</v>
      </c>
      <c r="P550" s="81">
        <f t="shared" si="108"/>
        <v>2.766666667</v>
      </c>
      <c r="Q550" s="81"/>
      <c r="R550" s="81"/>
    </row>
    <row r="551" hidden="1">
      <c r="A551" s="129" t="s">
        <v>1902</v>
      </c>
      <c r="B551" s="130" t="s">
        <v>71</v>
      </c>
      <c r="C551" s="130" t="s">
        <v>449</v>
      </c>
      <c r="D551" s="130">
        <v>3.0</v>
      </c>
      <c r="E551" s="130">
        <v>3.0</v>
      </c>
      <c r="F551" s="130">
        <v>4.5</v>
      </c>
      <c r="G551" s="130">
        <v>4.5</v>
      </c>
      <c r="H551" s="131"/>
      <c r="I551" s="131"/>
      <c r="J551" s="130">
        <v>3.0</v>
      </c>
      <c r="K551" s="131"/>
      <c r="L551" s="131"/>
      <c r="M551" s="9">
        <f t="shared" si="105"/>
        <v>-1.5</v>
      </c>
      <c r="N551" s="9">
        <f t="shared" si="106"/>
        <v>0</v>
      </c>
      <c r="O551" s="9" t="str">
        <f t="shared" si="107"/>
        <v>DNP</v>
      </c>
      <c r="P551" s="81">
        <f t="shared" si="108"/>
        <v>3.5</v>
      </c>
      <c r="Q551" s="81"/>
      <c r="R551" s="81"/>
    </row>
    <row r="552" hidden="1">
      <c r="A552" s="129" t="s">
        <v>1387</v>
      </c>
      <c r="B552" s="130" t="s">
        <v>81</v>
      </c>
      <c r="C552" s="130" t="s">
        <v>1877</v>
      </c>
      <c r="D552" s="130">
        <v>3.0</v>
      </c>
      <c r="E552" s="130">
        <v>3.0</v>
      </c>
      <c r="F552" s="130">
        <v>3.0</v>
      </c>
      <c r="G552" s="130">
        <v>3.0</v>
      </c>
      <c r="H552" s="131"/>
      <c r="I552" s="131"/>
      <c r="J552" s="130">
        <v>3.0</v>
      </c>
      <c r="K552" s="131"/>
      <c r="L552" s="131"/>
      <c r="M552" s="9">
        <f t="shared" si="105"/>
        <v>0</v>
      </c>
      <c r="N552" s="9">
        <f t="shared" si="106"/>
        <v>0</v>
      </c>
      <c r="O552" s="9" t="str">
        <f t="shared" si="107"/>
        <v>DNP</v>
      </c>
      <c r="P552" s="81">
        <f t="shared" si="108"/>
        <v>3</v>
      </c>
      <c r="Q552" s="81"/>
      <c r="R552" s="81"/>
    </row>
    <row r="553" hidden="1">
      <c r="A553" s="129" t="s">
        <v>528</v>
      </c>
      <c r="B553" s="130" t="s">
        <v>106</v>
      </c>
      <c r="C553" s="130" t="s">
        <v>1877</v>
      </c>
      <c r="D553" s="130">
        <v>3.0</v>
      </c>
      <c r="E553" s="130">
        <v>3.0</v>
      </c>
      <c r="F553" s="130">
        <v>3.0</v>
      </c>
      <c r="G553" s="130">
        <v>9.2</v>
      </c>
      <c r="H553" s="131"/>
      <c r="I553" s="130">
        <v>3.0</v>
      </c>
      <c r="J553" s="131"/>
      <c r="K553" s="131"/>
      <c r="L553" s="131"/>
      <c r="M553" s="9">
        <f t="shared" si="105"/>
        <v>0</v>
      </c>
      <c r="N553" s="9">
        <f t="shared" si="106"/>
        <v>0</v>
      </c>
      <c r="O553" s="9" t="str">
        <f t="shared" si="107"/>
        <v>DNP</v>
      </c>
      <c r="P553" s="81">
        <f t="shared" si="108"/>
        <v>3</v>
      </c>
      <c r="Q553" s="81"/>
      <c r="R553" s="81"/>
    </row>
    <row r="554" hidden="1">
      <c r="A554" s="129" t="s">
        <v>1898</v>
      </c>
      <c r="B554" s="130" t="s">
        <v>112</v>
      </c>
      <c r="C554" s="130" t="s">
        <v>449</v>
      </c>
      <c r="D554" s="130">
        <v>3.0</v>
      </c>
      <c r="E554" s="130">
        <v>3.0</v>
      </c>
      <c r="F554" s="130">
        <v>2.3</v>
      </c>
      <c r="G554" s="130">
        <v>2.3</v>
      </c>
      <c r="H554" s="131"/>
      <c r="I554" s="131"/>
      <c r="J554" s="130">
        <v>3.0</v>
      </c>
      <c r="K554" s="131"/>
      <c r="L554" s="131"/>
      <c r="M554" s="9">
        <f t="shared" si="105"/>
        <v>0.7</v>
      </c>
      <c r="N554" s="9">
        <f t="shared" si="106"/>
        <v>0</v>
      </c>
      <c r="O554" s="9" t="str">
        <f t="shared" si="107"/>
        <v>DNP</v>
      </c>
      <c r="P554" s="81">
        <f t="shared" si="108"/>
        <v>2.766666667</v>
      </c>
      <c r="Q554" s="81"/>
      <c r="R554" s="81"/>
    </row>
    <row r="555" hidden="1">
      <c r="A555" s="129" t="s">
        <v>352</v>
      </c>
      <c r="B555" s="130" t="s">
        <v>112</v>
      </c>
      <c r="C555" s="130" t="s">
        <v>449</v>
      </c>
      <c r="D555" s="130">
        <v>3.0</v>
      </c>
      <c r="E555" s="130">
        <v>3.0</v>
      </c>
      <c r="F555" s="130">
        <v>2.5</v>
      </c>
      <c r="G555" s="130">
        <v>3.0</v>
      </c>
      <c r="H555" s="131"/>
      <c r="I555" s="131"/>
      <c r="J555" s="130">
        <v>3.0</v>
      </c>
      <c r="K555" s="131"/>
      <c r="L555" s="131"/>
      <c r="M555" s="9">
        <f t="shared" si="105"/>
        <v>0.5</v>
      </c>
      <c r="N555" s="9">
        <f t="shared" si="106"/>
        <v>0</v>
      </c>
      <c r="O555" s="9" t="str">
        <f t="shared" si="107"/>
        <v>DNP</v>
      </c>
      <c r="P555" s="81">
        <f t="shared" si="108"/>
        <v>2.833333333</v>
      </c>
      <c r="Q555" s="81"/>
      <c r="R555" s="81"/>
    </row>
    <row r="556">
      <c r="A556" s="129" t="s">
        <v>150</v>
      </c>
      <c r="B556" s="130" t="s">
        <v>81</v>
      </c>
      <c r="C556" s="130" t="s">
        <v>69</v>
      </c>
      <c r="D556" s="130">
        <v>13.7</v>
      </c>
      <c r="E556" s="130">
        <v>13.5</v>
      </c>
      <c r="F556" s="130">
        <v>14.9</v>
      </c>
      <c r="G556" s="130">
        <v>15.4</v>
      </c>
      <c r="H556" s="130">
        <v>19.0</v>
      </c>
      <c r="I556" s="130">
        <v>18.0</v>
      </c>
      <c r="J556" s="130">
        <v>4.0</v>
      </c>
      <c r="K556" s="130">
        <v>13.0</v>
      </c>
      <c r="L556" s="131"/>
      <c r="M556" s="9">
        <f t="shared" si="105"/>
        <v>-1.2</v>
      </c>
      <c r="N556" s="9">
        <f t="shared" si="106"/>
        <v>19</v>
      </c>
      <c r="O556" s="9" t="str">
        <f t="shared" si="107"/>
        <v/>
      </c>
      <c r="P556" s="81">
        <f t="shared" si="108"/>
        <v>14.03333333</v>
      </c>
      <c r="Q556" s="81"/>
      <c r="R556" s="81"/>
    </row>
    <row r="557" hidden="1">
      <c r="A557" s="129" t="s">
        <v>1903</v>
      </c>
      <c r="B557" s="130" t="s">
        <v>106</v>
      </c>
      <c r="C557" s="130" t="s">
        <v>449</v>
      </c>
      <c r="D557" s="130">
        <v>3.0</v>
      </c>
      <c r="E557" s="130">
        <v>3.0</v>
      </c>
      <c r="F557" s="130">
        <v>3.0</v>
      </c>
      <c r="G557" s="130">
        <v>3.0</v>
      </c>
      <c r="H557" s="131"/>
      <c r="I557" s="130">
        <v>3.0</v>
      </c>
      <c r="J557" s="131"/>
      <c r="K557" s="131"/>
      <c r="L557" s="131"/>
      <c r="M557" s="9">
        <f t="shared" si="105"/>
        <v>0</v>
      </c>
      <c r="N557" s="9">
        <f t="shared" si="106"/>
        <v>0</v>
      </c>
      <c r="O557" s="9" t="str">
        <f t="shared" si="107"/>
        <v>DNP</v>
      </c>
      <c r="P557" s="81">
        <f t="shared" si="108"/>
        <v>3</v>
      </c>
      <c r="Q557" s="81"/>
      <c r="R557" s="81"/>
    </row>
    <row r="558" hidden="1">
      <c r="A558" s="129" t="s">
        <v>1904</v>
      </c>
      <c r="B558" s="130" t="s">
        <v>88</v>
      </c>
      <c r="C558" s="130" t="s">
        <v>449</v>
      </c>
      <c r="D558" s="130">
        <v>3.0</v>
      </c>
      <c r="E558" s="130">
        <v>3.0</v>
      </c>
      <c r="F558" s="130">
        <v>10.0</v>
      </c>
      <c r="G558" s="130">
        <v>5.1</v>
      </c>
      <c r="H558" s="131"/>
      <c r="I558" s="130">
        <v>3.0</v>
      </c>
      <c r="J558" s="131"/>
      <c r="K558" s="131"/>
      <c r="L558" s="131"/>
      <c r="M558" s="9">
        <f t="shared" si="105"/>
        <v>-7</v>
      </c>
      <c r="N558" s="9">
        <f t="shared" si="106"/>
        <v>0</v>
      </c>
      <c r="O558" s="9" t="str">
        <f t="shared" si="107"/>
        <v>DNP</v>
      </c>
      <c r="P558" s="81">
        <f t="shared" si="108"/>
        <v>5.333333333</v>
      </c>
      <c r="Q558" s="81"/>
      <c r="R558" s="81"/>
    </row>
    <row r="559">
      <c r="A559" s="129" t="s">
        <v>1376</v>
      </c>
      <c r="B559" s="130" t="s">
        <v>73</v>
      </c>
      <c r="C559" s="130" t="s">
        <v>69</v>
      </c>
      <c r="D559" s="130">
        <v>13.7</v>
      </c>
      <c r="E559" s="130">
        <v>13.0</v>
      </c>
      <c r="F559" s="130">
        <v>14.4</v>
      </c>
      <c r="G559" s="130">
        <v>17.6</v>
      </c>
      <c r="H559" s="130">
        <v>15.0</v>
      </c>
      <c r="I559" s="130">
        <v>11.0</v>
      </c>
      <c r="J559" s="130">
        <v>15.0</v>
      </c>
      <c r="K559" s="130">
        <v>12.0</v>
      </c>
      <c r="L559" s="130">
        <v>12.0</v>
      </c>
      <c r="M559" s="9">
        <f t="shared" si="105"/>
        <v>-0.7</v>
      </c>
      <c r="N559" s="9">
        <f t="shared" si="106"/>
        <v>3</v>
      </c>
      <c r="O559" s="9" t="str">
        <f t="shared" si="107"/>
        <v/>
      </c>
      <c r="P559" s="81">
        <f t="shared" si="108"/>
        <v>13.7</v>
      </c>
      <c r="Q559" s="81"/>
      <c r="R559" s="81"/>
    </row>
    <row r="560">
      <c r="A560" s="129" t="s">
        <v>154</v>
      </c>
      <c r="B560" s="130" t="s">
        <v>115</v>
      </c>
      <c r="C560" s="130" t="s">
        <v>1877</v>
      </c>
      <c r="D560" s="130">
        <v>13.7</v>
      </c>
      <c r="E560" s="130">
        <v>11.8</v>
      </c>
      <c r="F560" s="130">
        <v>12.3</v>
      </c>
      <c r="G560" s="130">
        <v>11.3</v>
      </c>
      <c r="H560" s="130">
        <v>7.0</v>
      </c>
      <c r="I560" s="130">
        <v>12.0</v>
      </c>
      <c r="J560" s="130">
        <v>22.0</v>
      </c>
      <c r="K560" s="130">
        <v>5.0</v>
      </c>
      <c r="L560" s="130">
        <v>13.0</v>
      </c>
      <c r="M560" s="9">
        <f t="shared" si="105"/>
        <v>1.4</v>
      </c>
      <c r="N560" s="9">
        <f t="shared" si="106"/>
        <v>-6</v>
      </c>
      <c r="O560" s="9" t="str">
        <f t="shared" si="107"/>
        <v/>
      </c>
      <c r="P560" s="81">
        <f t="shared" si="108"/>
        <v>12.6</v>
      </c>
      <c r="Q560" s="81"/>
      <c r="R560" s="81"/>
    </row>
    <row r="561">
      <c r="A561" s="129" t="s">
        <v>623</v>
      </c>
      <c r="B561" s="130" t="s">
        <v>77</v>
      </c>
      <c r="C561" s="130" t="s">
        <v>449</v>
      </c>
      <c r="D561" s="130">
        <v>13.5</v>
      </c>
      <c r="E561" s="130">
        <v>16.0</v>
      </c>
      <c r="F561" s="130">
        <v>15.7</v>
      </c>
      <c r="G561" s="130">
        <v>11.6</v>
      </c>
      <c r="H561" s="130">
        <v>6.0</v>
      </c>
      <c r="I561" s="130">
        <v>21.0</v>
      </c>
      <c r="J561" s="131"/>
      <c r="K561" s="130">
        <v>18.0</v>
      </c>
      <c r="L561" s="130">
        <v>19.0</v>
      </c>
      <c r="M561" s="9">
        <f t="shared" si="105"/>
        <v>-2.2</v>
      </c>
      <c r="N561" s="9">
        <f t="shared" si="106"/>
        <v>-13</v>
      </c>
      <c r="O561" s="9" t="str">
        <f t="shared" si="107"/>
        <v/>
      </c>
      <c r="P561" s="81">
        <f t="shared" si="108"/>
        <v>15.06666667</v>
      </c>
      <c r="Q561" s="81"/>
      <c r="R561" s="81"/>
    </row>
    <row r="562">
      <c r="A562" s="129" t="s">
        <v>324</v>
      </c>
      <c r="B562" s="130" t="s">
        <v>73</v>
      </c>
      <c r="C562" s="130" t="s">
        <v>1877</v>
      </c>
      <c r="D562" s="130">
        <v>13.5</v>
      </c>
      <c r="E562" s="130">
        <v>14.7</v>
      </c>
      <c r="F562" s="130">
        <v>16.4</v>
      </c>
      <c r="G562" s="130">
        <v>15.3</v>
      </c>
      <c r="H562" s="130">
        <v>5.0</v>
      </c>
      <c r="I562" s="131"/>
      <c r="J562" s="130">
        <v>22.0</v>
      </c>
      <c r="K562" s="130">
        <v>17.0</v>
      </c>
      <c r="L562" s="131"/>
      <c r="M562" s="9">
        <f t="shared" si="105"/>
        <v>-2.9</v>
      </c>
      <c r="N562" s="9">
        <f t="shared" si="106"/>
        <v>5</v>
      </c>
      <c r="O562" s="9" t="str">
        <f t="shared" si="107"/>
        <v/>
      </c>
      <c r="P562" s="81">
        <f t="shared" si="108"/>
        <v>14.86666667</v>
      </c>
      <c r="Q562" s="81"/>
      <c r="R562" s="81"/>
    </row>
    <row r="563" hidden="1">
      <c r="A563" s="129" t="s">
        <v>554</v>
      </c>
      <c r="B563" s="130" t="s">
        <v>110</v>
      </c>
      <c r="C563" s="130" t="s">
        <v>1877</v>
      </c>
      <c r="D563" s="130">
        <v>2.5</v>
      </c>
      <c r="E563" s="130">
        <v>3.3</v>
      </c>
      <c r="F563" s="130">
        <v>5.0</v>
      </c>
      <c r="G563" s="130">
        <v>7.9</v>
      </c>
      <c r="H563" s="131"/>
      <c r="I563" s="130">
        <v>3.0</v>
      </c>
      <c r="J563" s="130">
        <v>2.0</v>
      </c>
      <c r="K563" s="130">
        <v>5.0</v>
      </c>
      <c r="L563" s="131"/>
      <c r="M563" s="9">
        <f t="shared" si="105"/>
        <v>-2.5</v>
      </c>
      <c r="N563" s="9">
        <f t="shared" si="106"/>
        <v>0</v>
      </c>
      <c r="O563" s="9" t="str">
        <f t="shared" si="107"/>
        <v>DNP</v>
      </c>
      <c r="P563" s="81">
        <f t="shared" si="108"/>
        <v>3.6</v>
      </c>
      <c r="Q563" s="81"/>
      <c r="R563" s="81"/>
    </row>
    <row r="564">
      <c r="A564" s="129" t="s">
        <v>98</v>
      </c>
      <c r="B564" s="130" t="s">
        <v>93</v>
      </c>
      <c r="C564" s="130" t="s">
        <v>449</v>
      </c>
      <c r="D564" s="130">
        <v>13.3</v>
      </c>
      <c r="E564" s="130">
        <v>14.3</v>
      </c>
      <c r="F564" s="130">
        <v>14.3</v>
      </c>
      <c r="G564" s="130">
        <v>11.2</v>
      </c>
      <c r="H564" s="130">
        <v>14.0</v>
      </c>
      <c r="I564" s="130">
        <v>13.0</v>
      </c>
      <c r="J564" s="130">
        <v>13.0</v>
      </c>
      <c r="K564" s="130">
        <v>17.0</v>
      </c>
      <c r="L564" s="131"/>
      <c r="M564" s="9">
        <f t="shared" si="105"/>
        <v>-1</v>
      </c>
      <c r="N564" s="9">
        <f t="shared" si="106"/>
        <v>14</v>
      </c>
      <c r="O564" s="9" t="str">
        <f t="shared" si="107"/>
        <v/>
      </c>
      <c r="P564" s="81">
        <f t="shared" si="108"/>
        <v>13.96666667</v>
      </c>
      <c r="Q564" s="81"/>
      <c r="R564" s="81"/>
    </row>
    <row r="565" hidden="1">
      <c r="A565" s="129" t="s">
        <v>445</v>
      </c>
      <c r="B565" s="130" t="s">
        <v>81</v>
      </c>
      <c r="C565" s="130" t="s">
        <v>449</v>
      </c>
      <c r="D565" s="130">
        <v>2.0</v>
      </c>
      <c r="E565" s="130">
        <v>7.5</v>
      </c>
      <c r="F565" s="130">
        <v>7.3</v>
      </c>
      <c r="G565" s="130">
        <v>7.6</v>
      </c>
      <c r="H565" s="131"/>
      <c r="I565" s="131"/>
      <c r="J565" s="130">
        <v>2.0</v>
      </c>
      <c r="K565" s="130">
        <v>13.0</v>
      </c>
      <c r="L565" s="131"/>
      <c r="M565" s="9">
        <f t="shared" si="105"/>
        <v>-5.3</v>
      </c>
      <c r="N565" s="9">
        <f t="shared" si="106"/>
        <v>0</v>
      </c>
      <c r="O565" s="9" t="str">
        <f t="shared" si="107"/>
        <v>DNP</v>
      </c>
      <c r="P565" s="81">
        <f t="shared" si="108"/>
        <v>5.6</v>
      </c>
      <c r="Q565" s="81"/>
      <c r="R565" s="81"/>
    </row>
    <row r="566">
      <c r="A566" s="129" t="s">
        <v>201</v>
      </c>
      <c r="B566" s="130" t="s">
        <v>76</v>
      </c>
      <c r="C566" s="130" t="s">
        <v>1877</v>
      </c>
      <c r="D566" s="130">
        <v>13.3</v>
      </c>
      <c r="E566" s="130">
        <v>13.0</v>
      </c>
      <c r="F566" s="130">
        <v>16.9</v>
      </c>
      <c r="G566" s="130">
        <v>19.9</v>
      </c>
      <c r="H566" s="130">
        <v>19.0</v>
      </c>
      <c r="I566" s="130">
        <v>8.0</v>
      </c>
      <c r="J566" s="130">
        <v>13.0</v>
      </c>
      <c r="K566" s="130">
        <v>13.0</v>
      </c>
      <c r="L566" s="130">
        <v>12.0</v>
      </c>
      <c r="M566" s="9">
        <f t="shared" si="105"/>
        <v>-3.6</v>
      </c>
      <c r="N566" s="9">
        <f t="shared" si="106"/>
        <v>7</v>
      </c>
      <c r="O566" s="9" t="str">
        <f t="shared" si="107"/>
        <v/>
      </c>
      <c r="P566" s="81">
        <f t="shared" si="108"/>
        <v>14.4</v>
      </c>
      <c r="Q566" s="81"/>
      <c r="R566" s="81"/>
    </row>
    <row r="567" hidden="1">
      <c r="A567" s="129" t="s">
        <v>487</v>
      </c>
      <c r="B567" s="130" t="s">
        <v>97</v>
      </c>
      <c r="C567" s="130" t="s">
        <v>1877</v>
      </c>
      <c r="D567" s="130">
        <v>2.0</v>
      </c>
      <c r="E567" s="130">
        <v>4.0</v>
      </c>
      <c r="F567" s="130">
        <v>4.0</v>
      </c>
      <c r="G567" s="130">
        <v>7.4</v>
      </c>
      <c r="H567" s="131"/>
      <c r="I567" s="130">
        <v>2.0</v>
      </c>
      <c r="J567" s="131"/>
      <c r="K567" s="130">
        <v>6.0</v>
      </c>
      <c r="L567" s="131"/>
      <c r="M567" s="9">
        <f t="shared" si="105"/>
        <v>-2</v>
      </c>
      <c r="N567" s="9">
        <f t="shared" si="106"/>
        <v>0</v>
      </c>
      <c r="O567" s="9" t="str">
        <f t="shared" si="107"/>
        <v>DNP</v>
      </c>
      <c r="P567" s="81">
        <f t="shared" si="108"/>
        <v>3.333333333</v>
      </c>
      <c r="Q567" s="81"/>
      <c r="R567" s="81"/>
    </row>
    <row r="568">
      <c r="A568" s="129" t="s">
        <v>1853</v>
      </c>
      <c r="B568" s="130" t="s">
        <v>110</v>
      </c>
      <c r="C568" s="130" t="s">
        <v>449</v>
      </c>
      <c r="D568" s="130">
        <v>13.0</v>
      </c>
      <c r="E568" s="130">
        <v>13.0</v>
      </c>
      <c r="F568" s="130">
        <v>17.4</v>
      </c>
      <c r="G568" s="130">
        <v>16.7</v>
      </c>
      <c r="H568" s="131"/>
      <c r="I568" s="131"/>
      <c r="J568" s="130">
        <v>13.0</v>
      </c>
      <c r="K568" s="130">
        <v>13.0</v>
      </c>
      <c r="L568" s="131"/>
      <c r="M568" s="9">
        <f t="shared" si="105"/>
        <v>-4.4</v>
      </c>
      <c r="N568" s="9">
        <f t="shared" si="106"/>
        <v>0</v>
      </c>
      <c r="O568" s="9" t="str">
        <f t="shared" si="107"/>
        <v>DNP</v>
      </c>
      <c r="P568" s="81">
        <f t="shared" si="108"/>
        <v>14.46666667</v>
      </c>
      <c r="Q568" s="81"/>
      <c r="R568" s="81"/>
    </row>
    <row r="569" hidden="1">
      <c r="A569" s="129" t="s">
        <v>1905</v>
      </c>
      <c r="B569" s="130" t="s">
        <v>107</v>
      </c>
      <c r="C569" s="130" t="s">
        <v>449</v>
      </c>
      <c r="D569" s="130">
        <v>2.0</v>
      </c>
      <c r="E569" s="130">
        <v>2.0</v>
      </c>
      <c r="F569" s="130">
        <v>2.0</v>
      </c>
      <c r="G569" s="130">
        <v>2.0</v>
      </c>
      <c r="H569" s="131"/>
      <c r="I569" s="131"/>
      <c r="J569" s="130">
        <v>2.0</v>
      </c>
      <c r="K569" s="131"/>
      <c r="L569" s="131"/>
      <c r="M569" s="9">
        <f t="shared" si="105"/>
        <v>0</v>
      </c>
      <c r="N569" s="9">
        <f t="shared" si="106"/>
        <v>0</v>
      </c>
      <c r="O569" s="9" t="str">
        <f t="shared" si="107"/>
        <v>DNP</v>
      </c>
      <c r="P569" s="81">
        <f t="shared" si="108"/>
        <v>2</v>
      </c>
      <c r="Q569" s="81"/>
      <c r="R569" s="81"/>
    </row>
    <row r="570" hidden="1">
      <c r="A570" s="129" t="s">
        <v>355</v>
      </c>
      <c r="B570" s="130" t="s">
        <v>99</v>
      </c>
      <c r="C570" s="130" t="s">
        <v>1877</v>
      </c>
      <c r="D570" s="130">
        <v>2.0</v>
      </c>
      <c r="E570" s="130">
        <v>2.0</v>
      </c>
      <c r="F570" s="130">
        <v>3.3</v>
      </c>
      <c r="G570" s="130">
        <v>3.2</v>
      </c>
      <c r="H570" s="131"/>
      <c r="I570" s="131"/>
      <c r="J570" s="130">
        <v>2.0</v>
      </c>
      <c r="K570" s="130">
        <v>2.0</v>
      </c>
      <c r="L570" s="131"/>
      <c r="M570" s="9">
        <f t="shared" si="105"/>
        <v>-1.3</v>
      </c>
      <c r="N570" s="9">
        <f t="shared" si="106"/>
        <v>0</v>
      </c>
      <c r="O570" s="9" t="str">
        <f t="shared" si="107"/>
        <v>DNP</v>
      </c>
      <c r="P570" s="81">
        <f t="shared" si="108"/>
        <v>2.433333333</v>
      </c>
      <c r="Q570" s="81"/>
      <c r="R570" s="81"/>
    </row>
    <row r="571" hidden="1">
      <c r="A571" s="129" t="s">
        <v>257</v>
      </c>
      <c r="B571" s="130" t="s">
        <v>107</v>
      </c>
      <c r="C571" s="130" t="s">
        <v>69</v>
      </c>
      <c r="D571" s="130">
        <v>2.0</v>
      </c>
      <c r="E571" s="130">
        <v>2.0</v>
      </c>
      <c r="F571" s="130">
        <v>2.0</v>
      </c>
      <c r="G571" s="130">
        <v>2.7</v>
      </c>
      <c r="H571" s="131"/>
      <c r="I571" s="131"/>
      <c r="J571" s="130">
        <v>2.0</v>
      </c>
      <c r="K571" s="131"/>
      <c r="L571" s="131"/>
      <c r="M571" s="9">
        <f t="shared" si="105"/>
        <v>0</v>
      </c>
      <c r="N571" s="9">
        <f t="shared" si="106"/>
        <v>0</v>
      </c>
      <c r="O571" s="9" t="str">
        <f t="shared" si="107"/>
        <v>DNP</v>
      </c>
      <c r="P571" s="81">
        <f t="shared" si="108"/>
        <v>2</v>
      </c>
      <c r="Q571" s="81"/>
      <c r="R571" s="81"/>
    </row>
    <row r="572" hidden="1">
      <c r="A572" s="129" t="s">
        <v>551</v>
      </c>
      <c r="B572" s="130" t="s">
        <v>81</v>
      </c>
      <c r="C572" s="130" t="s">
        <v>449</v>
      </c>
      <c r="D572" s="130">
        <v>1.7</v>
      </c>
      <c r="E572" s="130">
        <v>1.7</v>
      </c>
      <c r="F572" s="130">
        <v>1.7</v>
      </c>
      <c r="G572" s="130">
        <v>1.7</v>
      </c>
      <c r="H572" s="130">
        <v>2.0</v>
      </c>
      <c r="I572" s="130">
        <v>1.0</v>
      </c>
      <c r="J572" s="130">
        <v>2.0</v>
      </c>
      <c r="K572" s="131"/>
      <c r="L572" s="131"/>
      <c r="M572" s="9">
        <f t="shared" si="105"/>
        <v>0</v>
      </c>
      <c r="N572" s="9">
        <f t="shared" si="106"/>
        <v>2</v>
      </c>
      <c r="O572" s="9" t="str">
        <f t="shared" si="107"/>
        <v/>
      </c>
      <c r="P572" s="81">
        <f t="shared" si="108"/>
        <v>1.7</v>
      </c>
      <c r="Q572" s="81"/>
      <c r="R572" s="81"/>
    </row>
    <row r="573">
      <c r="A573" s="129" t="s">
        <v>1839</v>
      </c>
      <c r="B573" s="130" t="s">
        <v>74</v>
      </c>
      <c r="C573" s="130" t="s">
        <v>449</v>
      </c>
      <c r="D573" s="130">
        <v>13.0</v>
      </c>
      <c r="E573" s="130">
        <v>10.3</v>
      </c>
      <c r="F573" s="130">
        <v>10.8</v>
      </c>
      <c r="G573" s="130">
        <v>12.4</v>
      </c>
      <c r="H573" s="130">
        <v>12.0</v>
      </c>
      <c r="I573" s="130">
        <v>14.0</v>
      </c>
      <c r="J573" s="131"/>
      <c r="K573" s="131"/>
      <c r="L573" s="130">
        <v>5.0</v>
      </c>
      <c r="M573" s="9">
        <f t="shared" si="105"/>
        <v>2.2</v>
      </c>
      <c r="N573" s="9">
        <f t="shared" si="106"/>
        <v>7</v>
      </c>
      <c r="O573" s="9" t="str">
        <f t="shared" si="107"/>
        <v/>
      </c>
      <c r="P573" s="81">
        <f t="shared" si="108"/>
        <v>11.36666667</v>
      </c>
      <c r="Q573" s="81"/>
      <c r="R573" s="81"/>
    </row>
    <row r="574">
      <c r="A574" s="129" t="s">
        <v>496</v>
      </c>
      <c r="B574" s="130" t="s">
        <v>110</v>
      </c>
      <c r="C574" s="130" t="s">
        <v>69</v>
      </c>
      <c r="D574" s="130">
        <v>12.7</v>
      </c>
      <c r="E574" s="130">
        <v>13.6</v>
      </c>
      <c r="F574" s="130">
        <v>19.1</v>
      </c>
      <c r="G574" s="130">
        <v>17.9</v>
      </c>
      <c r="H574" s="130">
        <v>16.0</v>
      </c>
      <c r="I574" s="130">
        <v>11.0</v>
      </c>
      <c r="J574" s="130">
        <v>11.0</v>
      </c>
      <c r="K574" s="130">
        <v>16.0</v>
      </c>
      <c r="L574" s="130">
        <v>14.0</v>
      </c>
      <c r="M574" s="9">
        <f t="shared" si="105"/>
        <v>-6.4</v>
      </c>
      <c r="N574" s="9">
        <f t="shared" si="106"/>
        <v>2</v>
      </c>
      <c r="O574" s="9" t="str">
        <f t="shared" si="107"/>
        <v/>
      </c>
      <c r="P574" s="81">
        <f t="shared" si="108"/>
        <v>15.13333333</v>
      </c>
      <c r="Q574" s="81"/>
      <c r="R574" s="81"/>
    </row>
    <row r="575" hidden="1">
      <c r="A575" s="129" t="s">
        <v>148</v>
      </c>
      <c r="B575" s="130" t="s">
        <v>97</v>
      </c>
      <c r="C575" s="130" t="s">
        <v>69</v>
      </c>
      <c r="D575" s="130">
        <v>1.0</v>
      </c>
      <c r="E575" s="130">
        <v>4.5</v>
      </c>
      <c r="F575" s="130">
        <v>4.5</v>
      </c>
      <c r="G575" s="130">
        <v>4.5</v>
      </c>
      <c r="H575" s="130">
        <v>1.0</v>
      </c>
      <c r="I575" s="131"/>
      <c r="J575" s="131"/>
      <c r="K575" s="130">
        <v>8.0</v>
      </c>
      <c r="L575" s="131"/>
      <c r="M575" s="9">
        <f t="shared" si="105"/>
        <v>-3.5</v>
      </c>
      <c r="N575" s="9">
        <f t="shared" si="106"/>
        <v>1</v>
      </c>
      <c r="O575" s="9" t="str">
        <f t="shared" si="107"/>
        <v/>
      </c>
      <c r="P575" s="81">
        <f t="shared" si="108"/>
        <v>3.333333333</v>
      </c>
      <c r="Q575" s="81"/>
      <c r="R575" s="81"/>
    </row>
    <row r="576">
      <c r="A576" s="129" t="s">
        <v>1906</v>
      </c>
      <c r="B576" s="130" t="s">
        <v>70</v>
      </c>
      <c r="C576" s="130" t="s">
        <v>69</v>
      </c>
      <c r="D576" s="130">
        <v>12.7</v>
      </c>
      <c r="E576" s="130">
        <v>12.7</v>
      </c>
      <c r="F576" s="130">
        <v>12.7</v>
      </c>
      <c r="G576" s="130">
        <v>12.7</v>
      </c>
      <c r="H576" s="130">
        <v>5.0</v>
      </c>
      <c r="I576" s="130">
        <v>2.0</v>
      </c>
      <c r="J576" s="130">
        <v>31.0</v>
      </c>
      <c r="K576" s="131"/>
      <c r="L576" s="131"/>
      <c r="M576" s="9">
        <f t="shared" si="105"/>
        <v>0</v>
      </c>
      <c r="N576" s="9">
        <f t="shared" si="106"/>
        <v>5</v>
      </c>
      <c r="O576" s="9" t="str">
        <f t="shared" si="107"/>
        <v/>
      </c>
      <c r="P576" s="81">
        <f t="shared" si="108"/>
        <v>12.7</v>
      </c>
      <c r="Q576" s="81"/>
      <c r="R576" s="81"/>
    </row>
    <row r="577">
      <c r="A577" s="129" t="s">
        <v>155</v>
      </c>
      <c r="B577" s="130" t="s">
        <v>80</v>
      </c>
      <c r="C577" s="130" t="s">
        <v>69</v>
      </c>
      <c r="D577" s="130">
        <v>12.5</v>
      </c>
      <c r="E577" s="130">
        <v>13.3</v>
      </c>
      <c r="F577" s="130">
        <v>13.3</v>
      </c>
      <c r="G577" s="130">
        <v>10.6</v>
      </c>
      <c r="H577" s="131"/>
      <c r="I577" s="130">
        <v>10.0</v>
      </c>
      <c r="J577" s="130">
        <v>15.0</v>
      </c>
      <c r="K577" s="130">
        <v>15.0</v>
      </c>
      <c r="L577" s="131"/>
      <c r="M577" s="9">
        <f t="shared" si="105"/>
        <v>-0.8</v>
      </c>
      <c r="N577" s="9">
        <f t="shared" si="106"/>
        <v>0</v>
      </c>
      <c r="O577" s="9" t="str">
        <f t="shared" si="107"/>
        <v>DNP</v>
      </c>
      <c r="P577" s="81">
        <f t="shared" si="108"/>
        <v>13.03333333</v>
      </c>
      <c r="Q577" s="81"/>
      <c r="R577" s="81"/>
    </row>
    <row r="578">
      <c r="A578" s="129" t="s">
        <v>474</v>
      </c>
      <c r="B578" s="130" t="s">
        <v>113</v>
      </c>
      <c r="C578" s="130" t="s">
        <v>69</v>
      </c>
      <c r="D578" s="130">
        <v>12.3</v>
      </c>
      <c r="E578" s="130">
        <v>11.0</v>
      </c>
      <c r="F578" s="130">
        <v>10.6</v>
      </c>
      <c r="G578" s="130">
        <v>14.1</v>
      </c>
      <c r="H578" s="130">
        <v>17.0</v>
      </c>
      <c r="I578" s="130">
        <v>7.0</v>
      </c>
      <c r="J578" s="130">
        <v>13.0</v>
      </c>
      <c r="K578" s="131"/>
      <c r="L578" s="130">
        <v>7.0</v>
      </c>
      <c r="M578" s="9">
        <f t="shared" si="105"/>
        <v>1.7</v>
      </c>
      <c r="N578" s="9">
        <f t="shared" si="106"/>
        <v>10</v>
      </c>
      <c r="O578" s="9" t="str">
        <f t="shared" si="107"/>
        <v/>
      </c>
      <c r="P578" s="81">
        <f t="shared" si="108"/>
        <v>11.3</v>
      </c>
      <c r="Q578" s="81"/>
      <c r="R578" s="81"/>
    </row>
    <row r="579">
      <c r="A579" s="129" t="s">
        <v>562</v>
      </c>
      <c r="B579" s="130" t="s">
        <v>76</v>
      </c>
      <c r="C579" s="130" t="s">
        <v>1877</v>
      </c>
      <c r="D579" s="130">
        <v>12.0</v>
      </c>
      <c r="E579" s="130">
        <v>13.2</v>
      </c>
      <c r="F579" s="130">
        <v>14.2</v>
      </c>
      <c r="G579" s="130">
        <v>10.7</v>
      </c>
      <c r="H579" s="130">
        <v>15.0</v>
      </c>
      <c r="I579" s="130">
        <v>13.0</v>
      </c>
      <c r="J579" s="130">
        <v>8.0</v>
      </c>
      <c r="K579" s="130">
        <v>11.0</v>
      </c>
      <c r="L579" s="130">
        <v>19.0</v>
      </c>
      <c r="M579" s="9">
        <f t="shared" si="105"/>
        <v>-2.2</v>
      </c>
      <c r="N579" s="9">
        <f t="shared" si="106"/>
        <v>-4</v>
      </c>
      <c r="O579" s="9" t="str">
        <f t="shared" si="107"/>
        <v/>
      </c>
      <c r="P579" s="81">
        <f t="shared" si="108"/>
        <v>13.13333333</v>
      </c>
      <c r="Q579" s="81"/>
      <c r="R579" s="81"/>
    </row>
    <row r="580">
      <c r="A580" s="129" t="s">
        <v>509</v>
      </c>
      <c r="B580" s="130" t="s">
        <v>106</v>
      </c>
      <c r="C580" s="130" t="s">
        <v>69</v>
      </c>
      <c r="D580" s="130">
        <v>12.0</v>
      </c>
      <c r="E580" s="130">
        <v>12.0</v>
      </c>
      <c r="F580" s="130">
        <v>6.6</v>
      </c>
      <c r="G580" s="130">
        <v>9.1</v>
      </c>
      <c r="H580" s="130">
        <v>0.0</v>
      </c>
      <c r="I580" s="131"/>
      <c r="J580" s="130">
        <v>12.0</v>
      </c>
      <c r="K580" s="131"/>
      <c r="L580" s="131"/>
      <c r="M580" s="9">
        <f t="shared" si="105"/>
        <v>5.4</v>
      </c>
      <c r="N580" s="9">
        <f t="shared" si="106"/>
        <v>0</v>
      </c>
      <c r="O580" s="9" t="str">
        <f t="shared" si="107"/>
        <v>DNP</v>
      </c>
      <c r="P580" s="81">
        <f t="shared" si="108"/>
        <v>10.2</v>
      </c>
      <c r="Q580" s="81"/>
      <c r="R580" s="81"/>
    </row>
    <row r="581">
      <c r="A581" s="129" t="s">
        <v>1907</v>
      </c>
      <c r="B581" s="130" t="s">
        <v>112</v>
      </c>
      <c r="C581" s="130" t="s">
        <v>69</v>
      </c>
      <c r="D581" s="130">
        <v>12.0</v>
      </c>
      <c r="E581" s="130">
        <v>12.0</v>
      </c>
      <c r="F581" s="130">
        <v>12.0</v>
      </c>
      <c r="G581" s="130">
        <v>12.0</v>
      </c>
      <c r="H581" s="131"/>
      <c r="I581" s="130">
        <v>12.0</v>
      </c>
      <c r="J581" s="131"/>
      <c r="K581" s="131"/>
      <c r="L581" s="131"/>
      <c r="M581" s="9">
        <f t="shared" si="105"/>
        <v>0</v>
      </c>
      <c r="N581" s="9">
        <f t="shared" si="106"/>
        <v>0</v>
      </c>
      <c r="O581" s="9" t="str">
        <f t="shared" si="107"/>
        <v>DNP</v>
      </c>
      <c r="P581" s="81">
        <f t="shared" si="108"/>
        <v>12</v>
      </c>
      <c r="Q581" s="81"/>
      <c r="R581" s="81"/>
    </row>
    <row r="582">
      <c r="A582" s="129" t="s">
        <v>60</v>
      </c>
      <c r="B582" s="130" t="s">
        <v>88</v>
      </c>
      <c r="C582" s="130" t="s">
        <v>69</v>
      </c>
      <c r="D582" s="130">
        <v>11.0</v>
      </c>
      <c r="E582" s="130">
        <v>16.4</v>
      </c>
      <c r="F582" s="130">
        <v>18.3</v>
      </c>
      <c r="G582" s="130">
        <v>24.9</v>
      </c>
      <c r="H582" s="130">
        <v>5.0</v>
      </c>
      <c r="I582" s="130">
        <v>19.0</v>
      </c>
      <c r="J582" s="130">
        <v>9.0</v>
      </c>
      <c r="K582" s="130">
        <v>27.0</v>
      </c>
      <c r="L582" s="130">
        <v>22.0</v>
      </c>
      <c r="M582" s="9">
        <f t="shared" si="105"/>
        <v>-7.3</v>
      </c>
      <c r="N582" s="9">
        <f t="shared" si="106"/>
        <v>-17</v>
      </c>
      <c r="O582" s="9" t="str">
        <f t="shared" si="107"/>
        <v/>
      </c>
      <c r="P582" s="81">
        <f t="shared" si="108"/>
        <v>15.23333333</v>
      </c>
      <c r="Q582" s="81"/>
      <c r="R582" s="81"/>
    </row>
    <row r="583">
      <c r="A583" s="129" t="s">
        <v>517</v>
      </c>
      <c r="B583" s="130" t="s">
        <v>106</v>
      </c>
      <c r="C583" s="130" t="s">
        <v>1877</v>
      </c>
      <c r="D583" s="130">
        <v>11.0</v>
      </c>
      <c r="E583" s="130">
        <v>9.0</v>
      </c>
      <c r="F583" s="130">
        <v>6.4</v>
      </c>
      <c r="G583" s="130">
        <v>14.9</v>
      </c>
      <c r="H583" s="131"/>
      <c r="I583" s="130">
        <v>11.0</v>
      </c>
      <c r="J583" s="130">
        <v>0.0</v>
      </c>
      <c r="K583" s="131"/>
      <c r="L583" s="130">
        <v>7.0</v>
      </c>
      <c r="M583" s="9">
        <f t="shared" si="105"/>
        <v>4.6</v>
      </c>
      <c r="N583" s="9">
        <f t="shared" si="106"/>
        <v>-7</v>
      </c>
      <c r="O583" s="9" t="str">
        <f t="shared" si="107"/>
        <v>DNP</v>
      </c>
      <c r="P583" s="81">
        <f t="shared" si="108"/>
        <v>8.8</v>
      </c>
      <c r="Q583" s="81"/>
      <c r="R583" s="81"/>
    </row>
    <row r="584" hidden="1">
      <c r="A584" s="129" t="s">
        <v>1825</v>
      </c>
      <c r="B584" s="130" t="s">
        <v>77</v>
      </c>
      <c r="C584" s="130" t="s">
        <v>449</v>
      </c>
      <c r="D584" s="130">
        <v>1.0</v>
      </c>
      <c r="E584" s="130">
        <v>1.0</v>
      </c>
      <c r="F584" s="130">
        <v>1.0</v>
      </c>
      <c r="G584" s="130">
        <v>4.1</v>
      </c>
      <c r="H584" s="130">
        <v>1.0</v>
      </c>
      <c r="I584" s="131"/>
      <c r="J584" s="131"/>
      <c r="K584" s="131"/>
      <c r="L584" s="131"/>
      <c r="M584" s="9">
        <f t="shared" si="105"/>
        <v>0</v>
      </c>
      <c r="N584" s="9">
        <f t="shared" si="106"/>
        <v>1</v>
      </c>
      <c r="O584" s="9" t="str">
        <f t="shared" si="107"/>
        <v/>
      </c>
      <c r="P584" s="81">
        <f t="shared" si="108"/>
        <v>1</v>
      </c>
      <c r="Q584" s="81"/>
      <c r="R584" s="81"/>
    </row>
    <row r="585">
      <c r="A585" s="129" t="s">
        <v>385</v>
      </c>
      <c r="B585" s="130" t="s">
        <v>107</v>
      </c>
      <c r="C585" s="130" t="s">
        <v>69</v>
      </c>
      <c r="D585" s="130">
        <v>10.7</v>
      </c>
      <c r="E585" s="130">
        <v>10.2</v>
      </c>
      <c r="F585" s="130">
        <v>11.9</v>
      </c>
      <c r="G585" s="130">
        <v>16.2</v>
      </c>
      <c r="H585" s="130">
        <v>13.0</v>
      </c>
      <c r="I585" s="130">
        <v>10.0</v>
      </c>
      <c r="J585" s="130">
        <v>9.0</v>
      </c>
      <c r="K585" s="130">
        <v>10.0</v>
      </c>
      <c r="L585" s="130">
        <v>9.0</v>
      </c>
      <c r="M585" s="9">
        <f t="shared" si="105"/>
        <v>-1.2</v>
      </c>
      <c r="N585" s="9">
        <f t="shared" si="106"/>
        <v>4</v>
      </c>
      <c r="O585" s="9" t="str">
        <f t="shared" si="107"/>
        <v/>
      </c>
      <c r="P585" s="81">
        <f t="shared" si="108"/>
        <v>10.93333333</v>
      </c>
      <c r="Q585" s="81"/>
      <c r="R585" s="81"/>
    </row>
    <row r="586">
      <c r="A586" s="129" t="s">
        <v>585</v>
      </c>
      <c r="B586" s="130" t="s">
        <v>116</v>
      </c>
      <c r="C586" s="130" t="s">
        <v>1877</v>
      </c>
      <c r="D586" s="130">
        <v>10.3</v>
      </c>
      <c r="E586" s="130">
        <v>10.2</v>
      </c>
      <c r="F586" s="130">
        <v>10.2</v>
      </c>
      <c r="G586" s="130">
        <v>12.2</v>
      </c>
      <c r="H586" s="130">
        <v>3.0</v>
      </c>
      <c r="I586" s="130">
        <v>14.0</v>
      </c>
      <c r="J586" s="130">
        <v>14.0</v>
      </c>
      <c r="K586" s="130">
        <v>10.0</v>
      </c>
      <c r="L586" s="130">
        <v>10.0</v>
      </c>
      <c r="M586" s="9">
        <f t="shared" si="105"/>
        <v>0.1</v>
      </c>
      <c r="N586" s="9">
        <f t="shared" si="106"/>
        <v>-7</v>
      </c>
      <c r="O586" s="9" t="str">
        <f t="shared" si="107"/>
        <v/>
      </c>
      <c r="P586" s="81">
        <f t="shared" si="108"/>
        <v>10.23333333</v>
      </c>
      <c r="Q586" s="81"/>
      <c r="R586" s="81"/>
    </row>
    <row r="587">
      <c r="A587" s="129" t="s">
        <v>566</v>
      </c>
      <c r="B587" s="130" t="s">
        <v>116</v>
      </c>
      <c r="C587" s="130" t="s">
        <v>449</v>
      </c>
      <c r="D587" s="130">
        <v>10.0</v>
      </c>
      <c r="E587" s="130">
        <v>6.6</v>
      </c>
      <c r="F587" s="130">
        <v>5.7</v>
      </c>
      <c r="G587" s="130">
        <v>6.4</v>
      </c>
      <c r="H587" s="130">
        <v>23.0</v>
      </c>
      <c r="I587" s="130">
        <v>6.0</v>
      </c>
      <c r="J587" s="130">
        <v>1.0</v>
      </c>
      <c r="K587" s="130">
        <v>1.0</v>
      </c>
      <c r="L587" s="130">
        <v>2.0</v>
      </c>
      <c r="M587" s="9">
        <f t="shared" si="105"/>
        <v>4.3</v>
      </c>
      <c r="N587" s="9">
        <f t="shared" si="106"/>
        <v>21</v>
      </c>
      <c r="O587" s="9" t="str">
        <f t="shared" si="107"/>
        <v/>
      </c>
      <c r="P587" s="81">
        <f t="shared" si="108"/>
        <v>7.433333333</v>
      </c>
      <c r="Q587" s="81"/>
      <c r="R587" s="81"/>
    </row>
    <row r="588" hidden="1">
      <c r="A588" s="129" t="s">
        <v>265</v>
      </c>
      <c r="B588" s="130" t="s">
        <v>99</v>
      </c>
      <c r="C588" s="130" t="s">
        <v>449</v>
      </c>
      <c r="D588" s="130">
        <v>0.0</v>
      </c>
      <c r="E588" s="130">
        <v>24.0</v>
      </c>
      <c r="F588" s="130">
        <v>16.0</v>
      </c>
      <c r="G588" s="130">
        <v>8.6</v>
      </c>
      <c r="H588" s="131"/>
      <c r="I588" s="131"/>
      <c r="J588" s="131"/>
      <c r="K588" s="130">
        <v>24.0</v>
      </c>
      <c r="L588" s="131"/>
      <c r="M588" s="9">
        <f t="shared" si="105"/>
        <v>-16</v>
      </c>
      <c r="N588" s="9">
        <f t="shared" si="106"/>
        <v>0</v>
      </c>
      <c r="O588" s="9" t="str">
        <f t="shared" si="107"/>
        <v>DNP</v>
      </c>
      <c r="P588" s="81">
        <f t="shared" si="108"/>
        <v>13.33333333</v>
      </c>
      <c r="Q588" s="81"/>
      <c r="R588" s="81"/>
    </row>
    <row r="589" hidden="1">
      <c r="A589" s="129" t="s">
        <v>1841</v>
      </c>
      <c r="B589" s="130" t="s">
        <v>91</v>
      </c>
      <c r="C589" s="130" t="s">
        <v>69</v>
      </c>
      <c r="D589" s="130">
        <v>0.0</v>
      </c>
      <c r="E589" s="130">
        <v>23.0</v>
      </c>
      <c r="F589" s="130">
        <v>20.8</v>
      </c>
      <c r="G589" s="130">
        <v>19.9</v>
      </c>
      <c r="H589" s="131"/>
      <c r="I589" s="131"/>
      <c r="J589" s="131"/>
      <c r="K589" s="130">
        <v>23.0</v>
      </c>
      <c r="L589" s="131"/>
      <c r="M589" s="9">
        <f t="shared" si="105"/>
        <v>-20.8</v>
      </c>
      <c r="N589" s="9">
        <f t="shared" si="106"/>
        <v>0</v>
      </c>
      <c r="O589" s="9" t="str">
        <f t="shared" si="107"/>
        <v>DNP</v>
      </c>
      <c r="P589" s="81">
        <f t="shared" si="108"/>
        <v>14.6</v>
      </c>
      <c r="Q589" s="81"/>
      <c r="R589" s="81"/>
    </row>
    <row r="590">
      <c r="A590" s="129" t="s">
        <v>211</v>
      </c>
      <c r="B590" s="130" t="s">
        <v>76</v>
      </c>
      <c r="C590" s="130" t="s">
        <v>1877</v>
      </c>
      <c r="D590" s="130">
        <v>10.0</v>
      </c>
      <c r="E590" s="130">
        <v>5.5</v>
      </c>
      <c r="F590" s="130">
        <v>3.5</v>
      </c>
      <c r="G590" s="130">
        <v>6.1</v>
      </c>
      <c r="H590" s="131"/>
      <c r="I590" s="131"/>
      <c r="J590" s="130">
        <v>10.0</v>
      </c>
      <c r="K590" s="131"/>
      <c r="L590" s="130">
        <v>1.0</v>
      </c>
      <c r="M590" s="9">
        <f t="shared" si="105"/>
        <v>6.5</v>
      </c>
      <c r="N590" s="9">
        <f t="shared" si="106"/>
        <v>-1</v>
      </c>
      <c r="O590" s="9" t="str">
        <f t="shared" si="107"/>
        <v>DNP</v>
      </c>
      <c r="P590" s="81">
        <f t="shared" si="108"/>
        <v>6.333333333</v>
      </c>
      <c r="Q590" s="81"/>
      <c r="R590" s="81"/>
    </row>
    <row r="591">
      <c r="A591" s="129" t="s">
        <v>445</v>
      </c>
      <c r="B591" s="130" t="s">
        <v>81</v>
      </c>
      <c r="C591" s="130" t="s">
        <v>449</v>
      </c>
      <c r="D591" s="130">
        <v>9.3</v>
      </c>
      <c r="E591" s="130">
        <v>7.3</v>
      </c>
      <c r="F591" s="130">
        <v>8.8</v>
      </c>
      <c r="G591" s="130">
        <v>8.7</v>
      </c>
      <c r="H591" s="130">
        <v>12.0</v>
      </c>
      <c r="I591" s="130">
        <v>12.0</v>
      </c>
      <c r="J591" s="130">
        <v>4.0</v>
      </c>
      <c r="K591" s="130">
        <v>1.0</v>
      </c>
      <c r="L591" s="131"/>
      <c r="M591" s="9">
        <f t="shared" si="105"/>
        <v>0.5</v>
      </c>
      <c r="N591" s="9">
        <f t="shared" si="106"/>
        <v>12</v>
      </c>
      <c r="O591" s="9" t="str">
        <f t="shared" si="107"/>
        <v/>
      </c>
      <c r="P591" s="81">
        <f t="shared" si="108"/>
        <v>8.466666667</v>
      </c>
      <c r="Q591" s="81"/>
      <c r="R591" s="81"/>
    </row>
    <row r="592" hidden="1">
      <c r="A592" s="129" t="s">
        <v>159</v>
      </c>
      <c r="B592" s="130" t="s">
        <v>81</v>
      </c>
      <c r="C592" s="130" t="s">
        <v>1877</v>
      </c>
      <c r="D592" s="130">
        <v>0.0</v>
      </c>
      <c r="E592" s="130">
        <v>18.0</v>
      </c>
      <c r="F592" s="130">
        <v>13.5</v>
      </c>
      <c r="G592" s="130">
        <v>8.3</v>
      </c>
      <c r="H592" s="131"/>
      <c r="I592" s="131"/>
      <c r="J592" s="131"/>
      <c r="K592" s="130">
        <v>18.0</v>
      </c>
      <c r="L592" s="131"/>
      <c r="M592" s="9">
        <f t="shared" si="105"/>
        <v>-13.5</v>
      </c>
      <c r="N592" s="9">
        <f t="shared" si="106"/>
        <v>0</v>
      </c>
      <c r="O592" s="9" t="str">
        <f t="shared" si="107"/>
        <v>DNP</v>
      </c>
      <c r="P592" s="81">
        <f t="shared" si="108"/>
        <v>10.5</v>
      </c>
      <c r="Q592" s="81"/>
      <c r="R592" s="81"/>
    </row>
    <row r="593">
      <c r="A593" s="129" t="s">
        <v>354</v>
      </c>
      <c r="B593" s="130" t="s">
        <v>112</v>
      </c>
      <c r="C593" s="130" t="s">
        <v>69</v>
      </c>
      <c r="D593" s="130">
        <v>9.0</v>
      </c>
      <c r="E593" s="130">
        <v>19.7</v>
      </c>
      <c r="F593" s="130">
        <v>22.0</v>
      </c>
      <c r="G593" s="130">
        <v>23.3</v>
      </c>
      <c r="H593" s="131"/>
      <c r="I593" s="131"/>
      <c r="J593" s="130">
        <v>9.0</v>
      </c>
      <c r="K593" s="130">
        <v>32.0</v>
      </c>
      <c r="L593" s="130">
        <v>18.0</v>
      </c>
      <c r="M593" s="9">
        <f t="shared" si="105"/>
        <v>-13</v>
      </c>
      <c r="N593" s="9">
        <f t="shared" si="106"/>
        <v>-18</v>
      </c>
      <c r="O593" s="9" t="str">
        <f t="shared" si="107"/>
        <v>DNP</v>
      </c>
      <c r="P593" s="81">
        <f t="shared" si="108"/>
        <v>16.9</v>
      </c>
      <c r="Q593" s="81"/>
      <c r="R593" s="81"/>
    </row>
    <row r="594">
      <c r="A594" s="129" t="s">
        <v>249</v>
      </c>
      <c r="B594" s="130" t="s">
        <v>102</v>
      </c>
      <c r="C594" s="130" t="s">
        <v>449</v>
      </c>
      <c r="D594" s="130">
        <v>9.0</v>
      </c>
      <c r="E594" s="130">
        <v>18.3</v>
      </c>
      <c r="F594" s="130">
        <v>18.7</v>
      </c>
      <c r="G594" s="130">
        <v>17.9</v>
      </c>
      <c r="H594" s="131"/>
      <c r="I594" s="130">
        <v>3.0</v>
      </c>
      <c r="J594" s="130">
        <v>15.0</v>
      </c>
      <c r="K594" s="130">
        <v>29.0</v>
      </c>
      <c r="L594" s="130">
        <v>26.0</v>
      </c>
      <c r="M594" s="9">
        <f t="shared" si="105"/>
        <v>-9.7</v>
      </c>
      <c r="N594" s="9">
        <f t="shared" si="106"/>
        <v>-26</v>
      </c>
      <c r="O594" s="9" t="str">
        <f t="shared" si="107"/>
        <v>DNP</v>
      </c>
      <c r="P594" s="81">
        <f t="shared" si="108"/>
        <v>15.33333333</v>
      </c>
      <c r="Q594" s="81"/>
      <c r="R594" s="81"/>
    </row>
    <row r="595">
      <c r="A595" s="129" t="s">
        <v>592</v>
      </c>
      <c r="B595" s="130" t="s">
        <v>84</v>
      </c>
      <c r="C595" s="130" t="s">
        <v>1877</v>
      </c>
      <c r="D595" s="130">
        <v>9.0</v>
      </c>
      <c r="E595" s="130">
        <v>9.5</v>
      </c>
      <c r="F595" s="130">
        <v>11.4</v>
      </c>
      <c r="G595" s="130">
        <v>11.2</v>
      </c>
      <c r="H595" s="131"/>
      <c r="I595" s="130">
        <v>12.0</v>
      </c>
      <c r="J595" s="130">
        <v>6.0</v>
      </c>
      <c r="K595" s="130">
        <v>19.0</v>
      </c>
      <c r="L595" s="130">
        <v>1.0</v>
      </c>
      <c r="M595" s="9">
        <f t="shared" si="105"/>
        <v>-2.4</v>
      </c>
      <c r="N595" s="9">
        <f t="shared" si="106"/>
        <v>-1</v>
      </c>
      <c r="O595" s="9" t="str">
        <f t="shared" si="107"/>
        <v>DNP</v>
      </c>
      <c r="P595" s="81">
        <f t="shared" si="108"/>
        <v>9.966666667</v>
      </c>
      <c r="Q595" s="81"/>
      <c r="R595" s="81"/>
    </row>
    <row r="596">
      <c r="A596" s="129" t="s">
        <v>1844</v>
      </c>
      <c r="B596" s="130" t="s">
        <v>94</v>
      </c>
      <c r="C596" s="130" t="s">
        <v>1877</v>
      </c>
      <c r="D596" s="130">
        <v>9.0</v>
      </c>
      <c r="E596" s="130">
        <v>9.0</v>
      </c>
      <c r="F596" s="130">
        <v>8.5</v>
      </c>
      <c r="G596" s="130">
        <v>12.3</v>
      </c>
      <c r="H596" s="131"/>
      <c r="I596" s="130">
        <v>4.0</v>
      </c>
      <c r="J596" s="130">
        <v>14.0</v>
      </c>
      <c r="K596" s="131"/>
      <c r="L596" s="131"/>
      <c r="M596" s="9">
        <f t="shared" si="105"/>
        <v>0.5</v>
      </c>
      <c r="N596" s="9">
        <f t="shared" si="106"/>
        <v>0</v>
      </c>
      <c r="O596" s="9" t="str">
        <f t="shared" si="107"/>
        <v>DNP</v>
      </c>
      <c r="P596" s="81">
        <f t="shared" si="108"/>
        <v>8.833333333</v>
      </c>
      <c r="Q596" s="81"/>
      <c r="R596" s="81"/>
    </row>
    <row r="597" hidden="1">
      <c r="A597" s="129" t="s">
        <v>266</v>
      </c>
      <c r="B597" s="130" t="s">
        <v>91</v>
      </c>
      <c r="C597" s="130" t="s">
        <v>449</v>
      </c>
      <c r="D597" s="130">
        <v>0.0</v>
      </c>
      <c r="E597" s="130">
        <v>15.0</v>
      </c>
      <c r="F597" s="130">
        <v>23.2</v>
      </c>
      <c r="G597" s="130">
        <v>17.6</v>
      </c>
      <c r="H597" s="131"/>
      <c r="I597" s="131"/>
      <c r="J597" s="131"/>
      <c r="K597" s="130">
        <v>15.0</v>
      </c>
      <c r="L597" s="131"/>
      <c r="M597" s="9">
        <f t="shared" si="105"/>
        <v>-23.2</v>
      </c>
      <c r="N597" s="9">
        <f t="shared" si="106"/>
        <v>0</v>
      </c>
      <c r="O597" s="9" t="str">
        <f t="shared" si="107"/>
        <v>DNP</v>
      </c>
      <c r="P597" s="81">
        <f t="shared" si="108"/>
        <v>12.73333333</v>
      </c>
      <c r="Q597" s="81"/>
      <c r="R597" s="81"/>
    </row>
    <row r="598" hidden="1">
      <c r="A598" s="129" t="s">
        <v>492</v>
      </c>
      <c r="B598" s="130" t="s">
        <v>81</v>
      </c>
      <c r="C598" s="130" t="s">
        <v>69</v>
      </c>
      <c r="D598" s="130">
        <v>0.0</v>
      </c>
      <c r="E598" s="130">
        <v>13.0</v>
      </c>
      <c r="F598" s="130">
        <v>12.0</v>
      </c>
      <c r="G598" s="130">
        <v>12.2</v>
      </c>
      <c r="H598" s="131"/>
      <c r="I598" s="131"/>
      <c r="J598" s="131"/>
      <c r="K598" s="130">
        <v>13.0</v>
      </c>
      <c r="L598" s="131"/>
      <c r="M598" s="9">
        <f t="shared" si="105"/>
        <v>-12</v>
      </c>
      <c r="N598" s="9">
        <f t="shared" si="106"/>
        <v>0</v>
      </c>
      <c r="O598" s="9" t="str">
        <f t="shared" si="107"/>
        <v>DNP</v>
      </c>
      <c r="P598" s="81">
        <f t="shared" si="108"/>
        <v>8.333333333</v>
      </c>
      <c r="Q598" s="81"/>
      <c r="R598" s="81"/>
    </row>
    <row r="599">
      <c r="A599" s="129" t="s">
        <v>519</v>
      </c>
      <c r="B599" s="130" t="s">
        <v>112</v>
      </c>
      <c r="C599" s="130" t="s">
        <v>1877</v>
      </c>
      <c r="D599" s="130">
        <v>9.0</v>
      </c>
      <c r="E599" s="130">
        <v>9.0</v>
      </c>
      <c r="F599" s="130">
        <v>7.0</v>
      </c>
      <c r="G599" s="130">
        <v>7.2</v>
      </c>
      <c r="H599" s="130">
        <v>5.0</v>
      </c>
      <c r="I599" s="130">
        <v>3.0</v>
      </c>
      <c r="J599" s="130">
        <v>19.0</v>
      </c>
      <c r="K599" s="131"/>
      <c r="L599" s="131"/>
      <c r="M599" s="9">
        <f t="shared" si="105"/>
        <v>2</v>
      </c>
      <c r="N599" s="9">
        <f t="shared" si="106"/>
        <v>5</v>
      </c>
      <c r="O599" s="9" t="str">
        <f t="shared" si="107"/>
        <v/>
      </c>
      <c r="P599" s="81">
        <f t="shared" si="108"/>
        <v>8.333333333</v>
      </c>
      <c r="Q599" s="81"/>
      <c r="R599" s="81"/>
    </row>
    <row r="600">
      <c r="A600" s="129" t="s">
        <v>1908</v>
      </c>
      <c r="B600" s="130" t="s">
        <v>96</v>
      </c>
      <c r="C600" s="130" t="s">
        <v>1877</v>
      </c>
      <c r="D600" s="130">
        <v>9.0</v>
      </c>
      <c r="E600" s="130">
        <v>9.0</v>
      </c>
      <c r="F600" s="130">
        <v>7.8</v>
      </c>
      <c r="G600" s="130">
        <v>10.3</v>
      </c>
      <c r="H600" s="130">
        <v>4.0</v>
      </c>
      <c r="I600" s="130">
        <v>16.0</v>
      </c>
      <c r="J600" s="130">
        <v>7.0</v>
      </c>
      <c r="K600" s="131"/>
      <c r="L600" s="131"/>
      <c r="M600" s="9">
        <f t="shared" si="105"/>
        <v>1.2</v>
      </c>
      <c r="N600" s="9">
        <f t="shared" si="106"/>
        <v>4</v>
      </c>
      <c r="O600" s="9" t="str">
        <f t="shared" si="107"/>
        <v/>
      </c>
      <c r="P600" s="81">
        <f t="shared" si="108"/>
        <v>8.6</v>
      </c>
      <c r="Q600" s="81"/>
      <c r="R600" s="81"/>
    </row>
    <row r="601">
      <c r="A601" s="129" t="s">
        <v>1909</v>
      </c>
      <c r="B601" s="130" t="s">
        <v>102</v>
      </c>
      <c r="C601" s="130" t="s">
        <v>69</v>
      </c>
      <c r="D601" s="130">
        <v>9.0</v>
      </c>
      <c r="E601" s="130">
        <v>9.0</v>
      </c>
      <c r="F601" s="130">
        <v>9.0</v>
      </c>
      <c r="G601" s="130">
        <v>10.0</v>
      </c>
      <c r="H601" s="130">
        <v>9.0</v>
      </c>
      <c r="I601" s="131"/>
      <c r="J601" s="131"/>
      <c r="K601" s="131"/>
      <c r="L601" s="131"/>
      <c r="M601" s="9">
        <f t="shared" si="105"/>
        <v>0</v>
      </c>
      <c r="N601" s="9">
        <f t="shared" si="106"/>
        <v>9</v>
      </c>
      <c r="O601" s="9" t="str">
        <f t="shared" si="107"/>
        <v/>
      </c>
      <c r="P601" s="81">
        <f t="shared" si="108"/>
        <v>9</v>
      </c>
      <c r="Q601" s="81"/>
      <c r="R601" s="81"/>
    </row>
    <row r="602">
      <c r="A602" s="129" t="s">
        <v>286</v>
      </c>
      <c r="B602" s="130" t="s">
        <v>103</v>
      </c>
      <c r="C602" s="130" t="s">
        <v>449</v>
      </c>
      <c r="D602" s="130">
        <v>8.7</v>
      </c>
      <c r="E602" s="130">
        <v>10.0</v>
      </c>
      <c r="F602" s="130">
        <v>8.7</v>
      </c>
      <c r="G602" s="130">
        <v>13.3</v>
      </c>
      <c r="H602" s="130">
        <v>6.0</v>
      </c>
      <c r="I602" s="130">
        <v>14.0</v>
      </c>
      <c r="J602" s="130">
        <v>6.0</v>
      </c>
      <c r="K602" s="130">
        <v>8.0</v>
      </c>
      <c r="L602" s="130">
        <v>16.0</v>
      </c>
      <c r="M602" s="9">
        <f t="shared" si="105"/>
        <v>0</v>
      </c>
      <c r="N602" s="9">
        <f t="shared" si="106"/>
        <v>-10</v>
      </c>
      <c r="O602" s="9" t="str">
        <f t="shared" si="107"/>
        <v/>
      </c>
      <c r="P602" s="81">
        <f t="shared" si="108"/>
        <v>9.133333333</v>
      </c>
      <c r="Q602" s="81"/>
      <c r="R602" s="81"/>
    </row>
    <row r="603">
      <c r="A603" s="129" t="s">
        <v>1833</v>
      </c>
      <c r="B603" s="130" t="s">
        <v>102</v>
      </c>
      <c r="C603" s="130" t="s">
        <v>449</v>
      </c>
      <c r="D603" s="130">
        <v>8.5</v>
      </c>
      <c r="E603" s="130">
        <v>8.5</v>
      </c>
      <c r="F603" s="130">
        <v>9.3</v>
      </c>
      <c r="G603" s="130">
        <v>9.3</v>
      </c>
      <c r="H603" s="130">
        <v>10.0</v>
      </c>
      <c r="I603" s="130">
        <v>7.0</v>
      </c>
      <c r="J603" s="131"/>
      <c r="K603" s="131"/>
      <c r="L603" s="131"/>
      <c r="M603" s="9">
        <f t="shared" si="105"/>
        <v>-0.8</v>
      </c>
      <c r="N603" s="9">
        <f t="shared" si="106"/>
        <v>10</v>
      </c>
      <c r="O603" s="9" t="str">
        <f t="shared" si="107"/>
        <v/>
      </c>
      <c r="P603" s="81">
        <f t="shared" si="108"/>
        <v>8.766666667</v>
      </c>
      <c r="Q603" s="81"/>
      <c r="R603" s="81"/>
    </row>
    <row r="604">
      <c r="A604" s="129" t="s">
        <v>181</v>
      </c>
      <c r="B604" s="130" t="s">
        <v>88</v>
      </c>
      <c r="C604" s="130" t="s">
        <v>449</v>
      </c>
      <c r="D604" s="130">
        <v>8.5</v>
      </c>
      <c r="E604" s="130">
        <v>8.0</v>
      </c>
      <c r="F604" s="130">
        <v>11.3</v>
      </c>
      <c r="G604" s="130">
        <v>13.5</v>
      </c>
      <c r="H604" s="131"/>
      <c r="I604" s="130">
        <v>8.0</v>
      </c>
      <c r="J604" s="130">
        <v>9.0</v>
      </c>
      <c r="K604" s="130">
        <v>3.0</v>
      </c>
      <c r="L604" s="130">
        <v>12.0</v>
      </c>
      <c r="M604" s="9">
        <f t="shared" si="105"/>
        <v>-2.8</v>
      </c>
      <c r="N604" s="9">
        <f t="shared" si="106"/>
        <v>-12</v>
      </c>
      <c r="O604" s="9" t="str">
        <f t="shared" si="107"/>
        <v>DNP</v>
      </c>
      <c r="P604" s="81">
        <f t="shared" si="108"/>
        <v>9.266666667</v>
      </c>
      <c r="Q604" s="81"/>
      <c r="R604" s="81"/>
    </row>
    <row r="605">
      <c r="A605" s="129" t="s">
        <v>305</v>
      </c>
      <c r="B605" s="130" t="s">
        <v>107</v>
      </c>
      <c r="C605" s="130" t="s">
        <v>1877</v>
      </c>
      <c r="D605" s="130">
        <v>8.0</v>
      </c>
      <c r="E605" s="130">
        <v>8.0</v>
      </c>
      <c r="F605" s="130">
        <v>5.3</v>
      </c>
      <c r="G605" s="130">
        <v>8.0</v>
      </c>
      <c r="H605" s="130">
        <v>8.0</v>
      </c>
      <c r="I605" s="131"/>
      <c r="J605" s="131"/>
      <c r="K605" s="131"/>
      <c r="L605" s="131"/>
      <c r="M605" s="9">
        <f t="shared" si="105"/>
        <v>2.7</v>
      </c>
      <c r="N605" s="9">
        <f t="shared" si="106"/>
        <v>8</v>
      </c>
      <c r="O605" s="9" t="str">
        <f t="shared" si="107"/>
        <v/>
      </c>
      <c r="P605" s="81">
        <f t="shared" si="108"/>
        <v>7.1</v>
      </c>
      <c r="Q605" s="81"/>
      <c r="R605" s="81"/>
    </row>
    <row r="606">
      <c r="A606" s="129" t="s">
        <v>485</v>
      </c>
      <c r="B606" s="130" t="s">
        <v>103</v>
      </c>
      <c r="C606" s="130" t="s">
        <v>69</v>
      </c>
      <c r="D606" s="130">
        <v>8.0</v>
      </c>
      <c r="E606" s="130">
        <v>6.8</v>
      </c>
      <c r="F606" s="130">
        <v>4.7</v>
      </c>
      <c r="G606" s="130">
        <v>12.9</v>
      </c>
      <c r="H606" s="131"/>
      <c r="I606" s="130">
        <v>8.0</v>
      </c>
      <c r="J606" s="130">
        <v>8.0</v>
      </c>
      <c r="K606" s="130">
        <v>9.0</v>
      </c>
      <c r="L606" s="130">
        <v>2.0</v>
      </c>
      <c r="M606" s="9">
        <f t="shared" si="105"/>
        <v>3.3</v>
      </c>
      <c r="N606" s="9">
        <f t="shared" si="106"/>
        <v>-2</v>
      </c>
      <c r="O606" s="9" t="str">
        <f t="shared" si="107"/>
        <v>DNP</v>
      </c>
      <c r="P606" s="81">
        <f t="shared" si="108"/>
        <v>6.5</v>
      </c>
      <c r="Q606" s="81"/>
      <c r="R606" s="81"/>
    </row>
    <row r="607" hidden="1">
      <c r="A607" s="129" t="s">
        <v>1910</v>
      </c>
      <c r="B607" s="130" t="s">
        <v>97</v>
      </c>
      <c r="C607" s="130" t="s">
        <v>449</v>
      </c>
      <c r="D607" s="130">
        <v>0.0</v>
      </c>
      <c r="E607" s="130">
        <v>5.0</v>
      </c>
      <c r="F607" s="130">
        <v>5.0</v>
      </c>
      <c r="G607" s="130">
        <v>5.0</v>
      </c>
      <c r="H607" s="131"/>
      <c r="I607" s="131"/>
      <c r="J607" s="131"/>
      <c r="K607" s="130">
        <v>5.0</v>
      </c>
      <c r="L607" s="131"/>
      <c r="M607" s="9">
        <f t="shared" si="105"/>
        <v>-5</v>
      </c>
      <c r="N607" s="9">
        <f t="shared" si="106"/>
        <v>0</v>
      </c>
      <c r="O607" s="9" t="str">
        <f t="shared" si="107"/>
        <v>DNP</v>
      </c>
      <c r="P607" s="81">
        <f t="shared" si="108"/>
        <v>3.333333333</v>
      </c>
      <c r="Q607" s="81"/>
      <c r="R607" s="81"/>
    </row>
    <row r="608">
      <c r="A608" s="129" t="s">
        <v>217</v>
      </c>
      <c r="B608" s="130" t="s">
        <v>85</v>
      </c>
      <c r="C608" s="130" t="s">
        <v>449</v>
      </c>
      <c r="D608" s="130">
        <v>7.7</v>
      </c>
      <c r="E608" s="130">
        <v>14.2</v>
      </c>
      <c r="F608" s="130">
        <v>19.6</v>
      </c>
      <c r="G608" s="130">
        <v>17.5</v>
      </c>
      <c r="H608" s="130">
        <v>6.0</v>
      </c>
      <c r="I608" s="130">
        <v>12.0</v>
      </c>
      <c r="J608" s="130">
        <v>5.0</v>
      </c>
      <c r="K608" s="130">
        <v>32.0</v>
      </c>
      <c r="L608" s="130">
        <v>16.0</v>
      </c>
      <c r="M608" s="9">
        <f t="shared" si="105"/>
        <v>-11.9</v>
      </c>
      <c r="N608" s="9">
        <f t="shared" si="106"/>
        <v>-10</v>
      </c>
      <c r="O608" s="9" t="str">
        <f t="shared" si="107"/>
        <v/>
      </c>
      <c r="P608" s="81">
        <f t="shared" si="108"/>
        <v>13.83333333</v>
      </c>
      <c r="Q608" s="81"/>
      <c r="R608" s="81"/>
    </row>
    <row r="609">
      <c r="A609" s="129" t="s">
        <v>373</v>
      </c>
      <c r="B609" s="130" t="s">
        <v>116</v>
      </c>
      <c r="C609" s="130" t="s">
        <v>69</v>
      </c>
      <c r="D609" s="130">
        <v>7.7</v>
      </c>
      <c r="E609" s="130">
        <v>9.4</v>
      </c>
      <c r="F609" s="130">
        <v>9.9</v>
      </c>
      <c r="G609" s="130">
        <v>9.2</v>
      </c>
      <c r="H609" s="130">
        <v>9.0</v>
      </c>
      <c r="I609" s="130">
        <v>3.0</v>
      </c>
      <c r="J609" s="130">
        <v>11.0</v>
      </c>
      <c r="K609" s="130">
        <v>12.0</v>
      </c>
      <c r="L609" s="130">
        <v>12.0</v>
      </c>
      <c r="M609" s="9">
        <f t="shared" si="105"/>
        <v>-2.2</v>
      </c>
      <c r="N609" s="9">
        <f t="shared" si="106"/>
        <v>-3</v>
      </c>
      <c r="O609" s="9" t="str">
        <f t="shared" si="107"/>
        <v/>
      </c>
      <c r="P609" s="81">
        <f t="shared" si="108"/>
        <v>9</v>
      </c>
      <c r="Q609" s="81"/>
      <c r="R609" s="81"/>
    </row>
    <row r="610">
      <c r="A610" s="129" t="s">
        <v>1911</v>
      </c>
      <c r="B610" s="130" t="s">
        <v>113</v>
      </c>
      <c r="C610" s="130" t="s">
        <v>449</v>
      </c>
      <c r="D610" s="130">
        <v>7.0</v>
      </c>
      <c r="E610" s="130">
        <v>14.0</v>
      </c>
      <c r="F610" s="130">
        <v>14.8</v>
      </c>
      <c r="G610" s="130">
        <v>8.8</v>
      </c>
      <c r="H610" s="131"/>
      <c r="I610" s="130">
        <v>7.0</v>
      </c>
      <c r="J610" s="131"/>
      <c r="K610" s="130">
        <v>21.0</v>
      </c>
      <c r="L610" s="131"/>
      <c r="M610" s="9">
        <f t="shared" si="105"/>
        <v>-7.8</v>
      </c>
      <c r="N610" s="9">
        <f t="shared" si="106"/>
        <v>0</v>
      </c>
      <c r="O610" s="9" t="str">
        <f t="shared" si="107"/>
        <v>DNP</v>
      </c>
      <c r="P610" s="81">
        <f t="shared" si="108"/>
        <v>11.93333333</v>
      </c>
      <c r="Q610" s="81"/>
      <c r="R610" s="81"/>
    </row>
    <row r="611">
      <c r="A611" s="129" t="s">
        <v>524</v>
      </c>
      <c r="B611" s="130" t="s">
        <v>85</v>
      </c>
      <c r="C611" s="130" t="s">
        <v>1877</v>
      </c>
      <c r="D611" s="130">
        <v>7.0</v>
      </c>
      <c r="E611" s="130">
        <v>10.4</v>
      </c>
      <c r="F611" s="130">
        <v>13.8</v>
      </c>
      <c r="G611" s="130">
        <v>14.5</v>
      </c>
      <c r="H611" s="130">
        <v>13.0</v>
      </c>
      <c r="I611" s="130">
        <v>4.0</v>
      </c>
      <c r="J611" s="130">
        <v>4.0</v>
      </c>
      <c r="K611" s="130">
        <v>19.0</v>
      </c>
      <c r="L611" s="130">
        <v>12.0</v>
      </c>
      <c r="M611" s="9">
        <f t="shared" si="105"/>
        <v>-6.8</v>
      </c>
      <c r="N611" s="9">
        <f t="shared" si="106"/>
        <v>1</v>
      </c>
      <c r="O611" s="9" t="str">
        <f t="shared" si="107"/>
        <v/>
      </c>
      <c r="P611" s="81">
        <f t="shared" si="108"/>
        <v>10.4</v>
      </c>
      <c r="Q611" s="81"/>
      <c r="R611" s="81"/>
    </row>
    <row r="612" hidden="1">
      <c r="A612" s="129" t="s">
        <v>411</v>
      </c>
      <c r="B612" s="130" t="s">
        <v>70</v>
      </c>
      <c r="C612" s="130" t="s">
        <v>1877</v>
      </c>
      <c r="D612" s="130">
        <v>0.0</v>
      </c>
      <c r="E612" s="130">
        <v>4.0</v>
      </c>
      <c r="F612" s="130">
        <v>6.3</v>
      </c>
      <c r="G612" s="130">
        <v>8.8</v>
      </c>
      <c r="H612" s="131"/>
      <c r="I612" s="131"/>
      <c r="J612" s="131"/>
      <c r="K612" s="130">
        <v>4.0</v>
      </c>
      <c r="L612" s="131"/>
      <c r="M612" s="9">
        <f t="shared" si="105"/>
        <v>-6.3</v>
      </c>
      <c r="N612" s="9">
        <f t="shared" si="106"/>
        <v>0</v>
      </c>
      <c r="O612" s="9" t="str">
        <f t="shared" si="107"/>
        <v>DNP</v>
      </c>
      <c r="P612" s="81">
        <f t="shared" si="108"/>
        <v>3.433333333</v>
      </c>
      <c r="Q612" s="81"/>
      <c r="R612" s="81"/>
    </row>
    <row r="613" hidden="1">
      <c r="A613" s="129" t="s">
        <v>1912</v>
      </c>
      <c r="B613" s="130" t="s">
        <v>70</v>
      </c>
      <c r="C613" s="130" t="s">
        <v>449</v>
      </c>
      <c r="D613" s="130">
        <v>0.0</v>
      </c>
      <c r="E613" s="130">
        <v>4.0</v>
      </c>
      <c r="F613" s="130">
        <v>4.0</v>
      </c>
      <c r="G613" s="130">
        <v>4.0</v>
      </c>
      <c r="H613" s="131"/>
      <c r="I613" s="131"/>
      <c r="J613" s="131"/>
      <c r="K613" s="130">
        <v>4.0</v>
      </c>
      <c r="L613" s="131"/>
      <c r="M613" s="9">
        <f t="shared" si="105"/>
        <v>-4</v>
      </c>
      <c r="N613" s="9">
        <f t="shared" si="106"/>
        <v>0</v>
      </c>
      <c r="O613" s="9" t="str">
        <f t="shared" si="107"/>
        <v>DNP</v>
      </c>
      <c r="P613" s="81">
        <f t="shared" si="108"/>
        <v>2.666666667</v>
      </c>
      <c r="Q613" s="81"/>
      <c r="R613" s="81"/>
    </row>
    <row r="614">
      <c r="A614" s="129" t="s">
        <v>371</v>
      </c>
      <c r="B614" s="130" t="s">
        <v>113</v>
      </c>
      <c r="C614" s="130" t="s">
        <v>449</v>
      </c>
      <c r="D614" s="130">
        <v>7.0</v>
      </c>
      <c r="E614" s="130">
        <v>7.5</v>
      </c>
      <c r="F614" s="130">
        <v>5.3</v>
      </c>
      <c r="G614" s="130">
        <v>13.2</v>
      </c>
      <c r="H614" s="131"/>
      <c r="I614" s="130">
        <v>7.0</v>
      </c>
      <c r="J614" s="131"/>
      <c r="K614" s="130">
        <v>8.0</v>
      </c>
      <c r="L614" s="131"/>
      <c r="M614" s="9">
        <f t="shared" si="105"/>
        <v>1.7</v>
      </c>
      <c r="N614" s="9">
        <f t="shared" si="106"/>
        <v>0</v>
      </c>
      <c r="O614" s="9" t="str">
        <f t="shared" si="107"/>
        <v>DNP</v>
      </c>
      <c r="P614" s="81">
        <f t="shared" si="108"/>
        <v>6.6</v>
      </c>
      <c r="Q614" s="81"/>
      <c r="R614" s="81"/>
    </row>
    <row r="615">
      <c r="A615" s="129" t="s">
        <v>463</v>
      </c>
      <c r="B615" s="130" t="s">
        <v>94</v>
      </c>
      <c r="C615" s="130" t="s">
        <v>449</v>
      </c>
      <c r="D615" s="130">
        <v>7.0</v>
      </c>
      <c r="E615" s="130">
        <v>7.0</v>
      </c>
      <c r="F615" s="130">
        <v>7.0</v>
      </c>
      <c r="G615" s="130">
        <v>3.5</v>
      </c>
      <c r="H615" s="131"/>
      <c r="I615" s="131"/>
      <c r="J615" s="130">
        <v>7.0</v>
      </c>
      <c r="K615" s="131"/>
      <c r="L615" s="131"/>
      <c r="M615" s="9">
        <f t="shared" si="105"/>
        <v>0</v>
      </c>
      <c r="N615" s="9">
        <f t="shared" si="106"/>
        <v>0</v>
      </c>
      <c r="O615" s="9" t="str">
        <f t="shared" si="107"/>
        <v>DNP</v>
      </c>
      <c r="P615" s="81">
        <f t="shared" si="108"/>
        <v>7</v>
      </c>
      <c r="Q615" s="81"/>
      <c r="R615" s="81"/>
    </row>
    <row r="616">
      <c r="A616" s="129" t="s">
        <v>190</v>
      </c>
      <c r="B616" s="130" t="s">
        <v>76</v>
      </c>
      <c r="C616" s="130" t="s">
        <v>449</v>
      </c>
      <c r="D616" s="130">
        <v>7.0</v>
      </c>
      <c r="E616" s="130">
        <v>7.0</v>
      </c>
      <c r="F616" s="130">
        <v>11.3</v>
      </c>
      <c r="G616" s="130">
        <v>13.6</v>
      </c>
      <c r="H616" s="131"/>
      <c r="I616" s="131"/>
      <c r="J616" s="130">
        <v>7.0</v>
      </c>
      <c r="K616" s="131"/>
      <c r="L616" s="131"/>
      <c r="M616" s="9">
        <f t="shared" si="105"/>
        <v>-4.3</v>
      </c>
      <c r="N616" s="9">
        <f t="shared" si="106"/>
        <v>0</v>
      </c>
      <c r="O616" s="9" t="str">
        <f t="shared" si="107"/>
        <v>DNP</v>
      </c>
      <c r="P616" s="81">
        <f t="shared" si="108"/>
        <v>8.433333333</v>
      </c>
      <c r="Q616" s="81"/>
      <c r="R616" s="81"/>
    </row>
    <row r="617">
      <c r="A617" s="129" t="s">
        <v>270</v>
      </c>
      <c r="B617" s="130" t="s">
        <v>99</v>
      </c>
      <c r="C617" s="130" t="s">
        <v>1877</v>
      </c>
      <c r="D617" s="130">
        <v>7.0</v>
      </c>
      <c r="E617" s="130">
        <v>4.8</v>
      </c>
      <c r="F617" s="130">
        <v>7.5</v>
      </c>
      <c r="G617" s="130">
        <v>11.6</v>
      </c>
      <c r="H617" s="130">
        <v>12.0</v>
      </c>
      <c r="I617" s="130">
        <v>2.0</v>
      </c>
      <c r="J617" s="131"/>
      <c r="K617" s="130">
        <v>4.0</v>
      </c>
      <c r="L617" s="130">
        <v>1.0</v>
      </c>
      <c r="M617" s="9">
        <f t="shared" si="105"/>
        <v>-0.5</v>
      </c>
      <c r="N617" s="9">
        <f t="shared" si="106"/>
        <v>11</v>
      </c>
      <c r="O617" s="9" t="str">
        <f t="shared" si="107"/>
        <v/>
      </c>
      <c r="P617" s="81">
        <f t="shared" si="108"/>
        <v>6.433333333</v>
      </c>
      <c r="Q617" s="81"/>
      <c r="R617" s="81"/>
    </row>
    <row r="618">
      <c r="A618" s="129" t="s">
        <v>369</v>
      </c>
      <c r="B618" s="130" t="s">
        <v>113</v>
      </c>
      <c r="C618" s="130" t="s">
        <v>1877</v>
      </c>
      <c r="D618" s="130">
        <v>7.0</v>
      </c>
      <c r="E618" s="130">
        <v>4.5</v>
      </c>
      <c r="F618" s="130">
        <v>4.0</v>
      </c>
      <c r="G618" s="130">
        <v>7.6</v>
      </c>
      <c r="H618" s="131"/>
      <c r="I618" s="130">
        <v>7.0</v>
      </c>
      <c r="J618" s="131"/>
      <c r="K618" s="130">
        <v>2.0</v>
      </c>
      <c r="L618" s="131"/>
      <c r="M618" s="9">
        <f t="shared" si="105"/>
        <v>3</v>
      </c>
      <c r="N618" s="9">
        <f t="shared" si="106"/>
        <v>0</v>
      </c>
      <c r="O618" s="9" t="str">
        <f t="shared" si="107"/>
        <v>DNP</v>
      </c>
      <c r="P618" s="81">
        <f t="shared" si="108"/>
        <v>5.166666667</v>
      </c>
      <c r="Q618" s="81"/>
      <c r="R618" s="81"/>
    </row>
    <row r="619">
      <c r="A619" s="129" t="s">
        <v>628</v>
      </c>
      <c r="B619" s="130" t="s">
        <v>97</v>
      </c>
      <c r="C619" s="130" t="s">
        <v>69</v>
      </c>
      <c r="D619" s="130">
        <v>6.5</v>
      </c>
      <c r="E619" s="130">
        <v>6.3</v>
      </c>
      <c r="F619" s="130">
        <v>5.3</v>
      </c>
      <c r="G619" s="130">
        <v>4.3</v>
      </c>
      <c r="H619" s="131"/>
      <c r="I619" s="130">
        <v>7.0</v>
      </c>
      <c r="J619" s="130">
        <v>6.0</v>
      </c>
      <c r="K619" s="130">
        <v>6.0</v>
      </c>
      <c r="L619" s="131"/>
      <c r="M619" s="9">
        <f t="shared" si="105"/>
        <v>1.2</v>
      </c>
      <c r="N619" s="9">
        <f t="shared" si="106"/>
        <v>0</v>
      </c>
      <c r="O619" s="9" t="str">
        <f t="shared" si="107"/>
        <v>DNP</v>
      </c>
      <c r="P619" s="81">
        <f t="shared" si="108"/>
        <v>6.033333333</v>
      </c>
      <c r="Q619" s="81"/>
      <c r="R619" s="81"/>
    </row>
    <row r="620">
      <c r="A620" s="129" t="s">
        <v>255</v>
      </c>
      <c r="B620" s="130" t="s">
        <v>96</v>
      </c>
      <c r="C620" s="130" t="s">
        <v>1877</v>
      </c>
      <c r="D620" s="130">
        <v>6.5</v>
      </c>
      <c r="E620" s="130">
        <v>6.3</v>
      </c>
      <c r="F620" s="130">
        <v>8.4</v>
      </c>
      <c r="G620" s="130">
        <v>8.5</v>
      </c>
      <c r="H620" s="131"/>
      <c r="I620" s="130">
        <v>6.0</v>
      </c>
      <c r="J620" s="130">
        <v>7.0</v>
      </c>
      <c r="K620" s="130">
        <v>6.0</v>
      </c>
      <c r="L620" s="131"/>
      <c r="M620" s="9">
        <f t="shared" si="105"/>
        <v>-1.9</v>
      </c>
      <c r="N620" s="9">
        <f t="shared" si="106"/>
        <v>0</v>
      </c>
      <c r="O620" s="9" t="str">
        <f t="shared" si="107"/>
        <v>DNP</v>
      </c>
      <c r="P620" s="81">
        <f t="shared" si="108"/>
        <v>7.066666667</v>
      </c>
      <c r="Q620" s="81"/>
      <c r="R620" s="81"/>
    </row>
    <row r="621">
      <c r="A621" s="129" t="s">
        <v>165</v>
      </c>
      <c r="B621" s="130" t="s">
        <v>81</v>
      </c>
      <c r="C621" s="130" t="s">
        <v>1877</v>
      </c>
      <c r="D621" s="130">
        <v>6.3</v>
      </c>
      <c r="E621" s="130">
        <v>8.0</v>
      </c>
      <c r="F621" s="130">
        <v>11.3</v>
      </c>
      <c r="G621" s="130">
        <v>11.4</v>
      </c>
      <c r="H621" s="130">
        <v>9.0</v>
      </c>
      <c r="I621" s="130">
        <v>7.0</v>
      </c>
      <c r="J621" s="130">
        <v>3.0</v>
      </c>
      <c r="K621" s="130">
        <v>13.0</v>
      </c>
      <c r="L621" s="131"/>
      <c r="M621" s="9">
        <f t="shared" si="105"/>
        <v>-5</v>
      </c>
      <c r="N621" s="9">
        <f t="shared" si="106"/>
        <v>9</v>
      </c>
      <c r="O621" s="9" t="str">
        <f t="shared" si="107"/>
        <v/>
      </c>
      <c r="P621" s="81">
        <f t="shared" si="108"/>
        <v>8.533333333</v>
      </c>
      <c r="Q621" s="81"/>
      <c r="R621" s="81"/>
    </row>
    <row r="622" hidden="1">
      <c r="A622" s="129" t="s">
        <v>377</v>
      </c>
      <c r="B622" s="130" t="s">
        <v>90</v>
      </c>
      <c r="C622" s="130" t="s">
        <v>1877</v>
      </c>
      <c r="D622" s="130">
        <v>0.0</v>
      </c>
      <c r="E622" s="130">
        <v>1.0</v>
      </c>
      <c r="F622" s="130">
        <v>1.5</v>
      </c>
      <c r="G622" s="130">
        <v>3.3</v>
      </c>
      <c r="H622" s="131"/>
      <c r="I622" s="131"/>
      <c r="J622" s="131"/>
      <c r="K622" s="130">
        <v>1.0</v>
      </c>
      <c r="L622" s="131"/>
      <c r="M622" s="9">
        <f t="shared" si="105"/>
        <v>-1.5</v>
      </c>
      <c r="N622" s="9">
        <f t="shared" si="106"/>
        <v>0</v>
      </c>
      <c r="O622" s="9" t="str">
        <f t="shared" si="107"/>
        <v>DNP</v>
      </c>
      <c r="P622" s="81">
        <f t="shared" si="108"/>
        <v>0.8333333333</v>
      </c>
      <c r="Q622" s="81"/>
      <c r="R622" s="81"/>
    </row>
    <row r="623" hidden="1">
      <c r="A623" s="129" t="s">
        <v>608</v>
      </c>
      <c r="B623" s="130" t="s">
        <v>70</v>
      </c>
      <c r="C623" s="130" t="s">
        <v>1877</v>
      </c>
      <c r="D623" s="130">
        <v>0.0</v>
      </c>
      <c r="E623" s="130">
        <v>0.0</v>
      </c>
      <c r="F623" s="130">
        <v>15.0</v>
      </c>
      <c r="G623" s="130">
        <v>15.3</v>
      </c>
      <c r="H623" s="131"/>
      <c r="I623" s="131"/>
      <c r="J623" s="131"/>
      <c r="K623" s="131"/>
      <c r="L623" s="131"/>
      <c r="M623" s="9">
        <f t="shared" si="105"/>
        <v>-15</v>
      </c>
      <c r="N623" s="9">
        <f t="shared" si="106"/>
        <v>0</v>
      </c>
      <c r="O623" s="9" t="str">
        <f t="shared" si="107"/>
        <v>DNP</v>
      </c>
      <c r="P623" s="81">
        <f t="shared" si="108"/>
        <v>5</v>
      </c>
      <c r="Q623" s="81"/>
      <c r="R623" s="81"/>
    </row>
    <row r="624" hidden="1">
      <c r="A624" s="129" t="s">
        <v>634</v>
      </c>
      <c r="B624" s="130" t="s">
        <v>77</v>
      </c>
      <c r="C624" s="130" t="s">
        <v>449</v>
      </c>
      <c r="D624" s="130">
        <v>0.0</v>
      </c>
      <c r="E624" s="130">
        <v>0.0</v>
      </c>
      <c r="F624" s="130">
        <v>6.4</v>
      </c>
      <c r="G624" s="130">
        <v>13.8</v>
      </c>
      <c r="H624" s="131"/>
      <c r="I624" s="131"/>
      <c r="J624" s="131"/>
      <c r="K624" s="131"/>
      <c r="L624" s="131"/>
      <c r="M624" s="9">
        <f t="shared" si="105"/>
        <v>-6.4</v>
      </c>
      <c r="N624" s="9">
        <f t="shared" si="106"/>
        <v>0</v>
      </c>
      <c r="O624" s="9" t="str">
        <f t="shared" si="107"/>
        <v>DNP</v>
      </c>
      <c r="P624" s="81">
        <f t="shared" si="108"/>
        <v>2.133333333</v>
      </c>
      <c r="Q624" s="81"/>
      <c r="R624" s="81"/>
    </row>
    <row r="625" hidden="1">
      <c r="A625" s="129" t="s">
        <v>629</v>
      </c>
      <c r="B625" s="130" t="s">
        <v>90</v>
      </c>
      <c r="C625" s="130" t="s">
        <v>69</v>
      </c>
      <c r="D625" s="130">
        <v>0.0</v>
      </c>
      <c r="E625" s="130">
        <v>0.0</v>
      </c>
      <c r="F625" s="130">
        <v>12.8</v>
      </c>
      <c r="G625" s="130">
        <v>17.4</v>
      </c>
      <c r="H625" s="131"/>
      <c r="I625" s="131"/>
      <c r="J625" s="131"/>
      <c r="K625" s="131"/>
      <c r="L625" s="131"/>
      <c r="M625" s="9">
        <f t="shared" si="105"/>
        <v>-12.8</v>
      </c>
      <c r="N625" s="9">
        <f t="shared" si="106"/>
        <v>0</v>
      </c>
      <c r="O625" s="9" t="str">
        <f t="shared" si="107"/>
        <v>DNP</v>
      </c>
      <c r="P625" s="81">
        <f t="shared" si="108"/>
        <v>4.266666667</v>
      </c>
      <c r="Q625" s="81"/>
      <c r="R625" s="81"/>
    </row>
    <row r="626" hidden="1">
      <c r="A626" s="129" t="s">
        <v>366</v>
      </c>
      <c r="B626" s="130" t="s">
        <v>84</v>
      </c>
      <c r="C626" s="130" t="s">
        <v>449</v>
      </c>
      <c r="D626" s="130">
        <v>0.0</v>
      </c>
      <c r="E626" s="130">
        <v>0.0</v>
      </c>
      <c r="F626" s="130">
        <v>0.0</v>
      </c>
      <c r="G626" s="130">
        <v>1.0</v>
      </c>
      <c r="H626" s="131"/>
      <c r="I626" s="131"/>
      <c r="J626" s="131"/>
      <c r="K626" s="131"/>
      <c r="L626" s="131"/>
      <c r="M626" s="9">
        <f t="shared" si="105"/>
        <v>0</v>
      </c>
      <c r="N626" s="9">
        <f t="shared" si="106"/>
        <v>0</v>
      </c>
      <c r="O626" s="9" t="str">
        <f t="shared" si="107"/>
        <v>DNP</v>
      </c>
      <c r="P626" s="81">
        <f t="shared" si="108"/>
        <v>0</v>
      </c>
      <c r="Q626" s="81"/>
      <c r="R626" s="81"/>
    </row>
    <row r="627" hidden="1">
      <c r="A627" s="129" t="s">
        <v>626</v>
      </c>
      <c r="B627" s="130" t="s">
        <v>88</v>
      </c>
      <c r="C627" s="130" t="s">
        <v>1877</v>
      </c>
      <c r="D627" s="130">
        <v>0.0</v>
      </c>
      <c r="E627" s="130">
        <v>0.0</v>
      </c>
      <c r="F627" s="130">
        <v>0.0</v>
      </c>
      <c r="G627" s="130">
        <v>2.3</v>
      </c>
      <c r="H627" s="131"/>
      <c r="I627" s="131"/>
      <c r="J627" s="131"/>
      <c r="K627" s="131"/>
      <c r="L627" s="131"/>
      <c r="M627" s="9">
        <f t="shared" si="105"/>
        <v>0</v>
      </c>
      <c r="N627" s="9">
        <f t="shared" si="106"/>
        <v>0</v>
      </c>
      <c r="O627" s="9" t="str">
        <f t="shared" si="107"/>
        <v>DNP</v>
      </c>
      <c r="P627" s="81">
        <f t="shared" si="108"/>
        <v>0</v>
      </c>
      <c r="Q627" s="81"/>
      <c r="R627" s="81"/>
    </row>
    <row r="628" hidden="1">
      <c r="A628" s="129" t="s">
        <v>622</v>
      </c>
      <c r="B628" s="130" t="s">
        <v>110</v>
      </c>
      <c r="C628" s="130" t="s">
        <v>69</v>
      </c>
      <c r="D628" s="130">
        <v>0.0</v>
      </c>
      <c r="E628" s="130">
        <v>0.0</v>
      </c>
      <c r="F628" s="130">
        <v>0.0</v>
      </c>
      <c r="G628" s="130">
        <v>19.8</v>
      </c>
      <c r="H628" s="131"/>
      <c r="I628" s="131"/>
      <c r="J628" s="131"/>
      <c r="K628" s="131"/>
      <c r="L628" s="131"/>
      <c r="M628" s="9">
        <f t="shared" si="105"/>
        <v>0</v>
      </c>
      <c r="N628" s="9">
        <f t="shared" si="106"/>
        <v>0</v>
      </c>
      <c r="O628" s="9" t="str">
        <f t="shared" si="107"/>
        <v>DNP</v>
      </c>
      <c r="P628" s="81">
        <f t="shared" si="108"/>
        <v>0</v>
      </c>
      <c r="Q628" s="81"/>
      <c r="R628" s="81"/>
    </row>
    <row r="629" hidden="1">
      <c r="A629" s="129" t="s">
        <v>620</v>
      </c>
      <c r="B629" s="130" t="s">
        <v>80</v>
      </c>
      <c r="C629" s="130" t="s">
        <v>69</v>
      </c>
      <c r="D629" s="130">
        <v>0.0</v>
      </c>
      <c r="E629" s="130">
        <v>0.0</v>
      </c>
      <c r="F629" s="130">
        <v>0.0</v>
      </c>
      <c r="G629" s="130">
        <v>26.7</v>
      </c>
      <c r="H629" s="131"/>
      <c r="I629" s="131"/>
      <c r="J629" s="131"/>
      <c r="K629" s="131"/>
      <c r="L629" s="131"/>
      <c r="M629" s="9">
        <f t="shared" si="105"/>
        <v>0</v>
      </c>
      <c r="N629" s="9">
        <f t="shared" si="106"/>
        <v>0</v>
      </c>
      <c r="O629" s="9" t="str">
        <f t="shared" si="107"/>
        <v>DNP</v>
      </c>
      <c r="P629" s="81">
        <f t="shared" si="108"/>
        <v>0</v>
      </c>
      <c r="Q629" s="81"/>
      <c r="R629" s="81"/>
    </row>
    <row r="630" hidden="1">
      <c r="A630" s="129" t="s">
        <v>614</v>
      </c>
      <c r="B630" s="130" t="s">
        <v>103</v>
      </c>
      <c r="C630" s="130" t="s">
        <v>1877</v>
      </c>
      <c r="D630" s="130">
        <v>0.0</v>
      </c>
      <c r="E630" s="130">
        <v>0.0</v>
      </c>
      <c r="F630" s="130">
        <v>24.5</v>
      </c>
      <c r="G630" s="130">
        <v>26.4</v>
      </c>
      <c r="H630" s="131"/>
      <c r="I630" s="131"/>
      <c r="J630" s="131"/>
      <c r="K630" s="131"/>
      <c r="L630" s="131"/>
      <c r="M630" s="9">
        <f t="shared" si="105"/>
        <v>-24.5</v>
      </c>
      <c r="N630" s="9">
        <f t="shared" si="106"/>
        <v>0</v>
      </c>
      <c r="O630" s="9" t="str">
        <f t="shared" si="107"/>
        <v>DNP</v>
      </c>
      <c r="P630" s="81">
        <f t="shared" si="108"/>
        <v>8.166666667</v>
      </c>
      <c r="Q630" s="81"/>
      <c r="R630" s="81"/>
    </row>
    <row r="631" hidden="1">
      <c r="A631" s="129" t="s">
        <v>212</v>
      </c>
      <c r="B631" s="130" t="s">
        <v>76</v>
      </c>
      <c r="C631" s="130" t="s">
        <v>1877</v>
      </c>
      <c r="D631" s="130">
        <v>0.0</v>
      </c>
      <c r="E631" s="130">
        <v>0.0</v>
      </c>
      <c r="F631" s="130">
        <v>0.0</v>
      </c>
      <c r="G631" s="130">
        <v>27.3</v>
      </c>
      <c r="H631" s="131"/>
      <c r="I631" s="131"/>
      <c r="J631" s="131"/>
      <c r="K631" s="131"/>
      <c r="L631" s="131"/>
      <c r="M631" s="9">
        <f t="shared" si="105"/>
        <v>0</v>
      </c>
      <c r="N631" s="9">
        <f t="shared" si="106"/>
        <v>0</v>
      </c>
      <c r="O631" s="9" t="str">
        <f t="shared" si="107"/>
        <v>DNP</v>
      </c>
      <c r="P631" s="81">
        <f t="shared" si="108"/>
        <v>0</v>
      </c>
      <c r="Q631" s="81"/>
      <c r="R631" s="81"/>
    </row>
    <row r="632" hidden="1">
      <c r="A632" s="129" t="s">
        <v>613</v>
      </c>
      <c r="B632" s="130" t="s">
        <v>96</v>
      </c>
      <c r="C632" s="130" t="s">
        <v>449</v>
      </c>
      <c r="D632" s="130">
        <v>0.0</v>
      </c>
      <c r="E632" s="130">
        <v>0.0</v>
      </c>
      <c r="F632" s="130">
        <v>0.0</v>
      </c>
      <c r="G632" s="130">
        <v>2.3</v>
      </c>
      <c r="H632" s="131"/>
      <c r="I632" s="131"/>
      <c r="J632" s="131"/>
      <c r="K632" s="131"/>
      <c r="L632" s="131"/>
      <c r="M632" s="9">
        <f t="shared" si="105"/>
        <v>0</v>
      </c>
      <c r="N632" s="9">
        <f t="shared" si="106"/>
        <v>0</v>
      </c>
      <c r="O632" s="9" t="str">
        <f t="shared" si="107"/>
        <v>DNP</v>
      </c>
      <c r="P632" s="81">
        <f t="shared" si="108"/>
        <v>0</v>
      </c>
      <c r="Q632" s="81"/>
      <c r="R632" s="81"/>
    </row>
    <row r="633" hidden="1">
      <c r="A633" s="129" t="s">
        <v>174</v>
      </c>
      <c r="B633" s="130" t="s">
        <v>87</v>
      </c>
      <c r="C633" s="130" t="s">
        <v>1877</v>
      </c>
      <c r="D633" s="130">
        <v>0.0</v>
      </c>
      <c r="E633" s="130">
        <v>0.0</v>
      </c>
      <c r="F633" s="130">
        <v>0.0</v>
      </c>
      <c r="G633" s="130">
        <v>12.0</v>
      </c>
      <c r="H633" s="131"/>
      <c r="I633" s="131"/>
      <c r="J633" s="131"/>
      <c r="K633" s="131"/>
      <c r="L633" s="131"/>
      <c r="M633" s="9">
        <f t="shared" si="105"/>
        <v>0</v>
      </c>
      <c r="N633" s="9">
        <f t="shared" si="106"/>
        <v>0</v>
      </c>
      <c r="O633" s="9" t="str">
        <f t="shared" si="107"/>
        <v>DNP</v>
      </c>
      <c r="P633" s="81">
        <f t="shared" si="108"/>
        <v>0</v>
      </c>
      <c r="Q633" s="81"/>
      <c r="R633" s="81"/>
    </row>
    <row r="634" hidden="1">
      <c r="A634" s="129" t="s">
        <v>541</v>
      </c>
      <c r="B634" s="130" t="s">
        <v>115</v>
      </c>
      <c r="C634" s="130" t="s">
        <v>1877</v>
      </c>
      <c r="D634" s="130">
        <v>0.0</v>
      </c>
      <c r="E634" s="130">
        <v>0.0</v>
      </c>
      <c r="F634" s="130">
        <v>8.0</v>
      </c>
      <c r="G634" s="130">
        <v>13.2</v>
      </c>
      <c r="H634" s="131"/>
      <c r="I634" s="131"/>
      <c r="J634" s="131"/>
      <c r="K634" s="131"/>
      <c r="L634" s="131"/>
      <c r="M634" s="9">
        <f t="shared" si="105"/>
        <v>-8</v>
      </c>
      <c r="N634" s="9">
        <f t="shared" si="106"/>
        <v>0</v>
      </c>
      <c r="O634" s="9" t="str">
        <f t="shared" si="107"/>
        <v>DNP</v>
      </c>
      <c r="P634" s="81">
        <f t="shared" si="108"/>
        <v>2.666666667</v>
      </c>
      <c r="Q634" s="81"/>
      <c r="R634" s="81"/>
    </row>
    <row r="635" hidden="1">
      <c r="A635" s="129" t="s">
        <v>1913</v>
      </c>
      <c r="B635" s="130" t="s">
        <v>96</v>
      </c>
      <c r="C635" s="130" t="s">
        <v>449</v>
      </c>
      <c r="D635" s="130">
        <v>0.0</v>
      </c>
      <c r="E635" s="130">
        <v>0.0</v>
      </c>
      <c r="F635" s="130">
        <v>5.0</v>
      </c>
      <c r="G635" s="130">
        <v>4.0</v>
      </c>
      <c r="H635" s="131"/>
      <c r="I635" s="131"/>
      <c r="J635" s="131"/>
      <c r="K635" s="131"/>
      <c r="L635" s="131"/>
      <c r="M635" s="9">
        <f t="shared" si="105"/>
        <v>-5</v>
      </c>
      <c r="N635" s="9">
        <f t="shared" si="106"/>
        <v>0</v>
      </c>
      <c r="O635" s="9" t="str">
        <f t="shared" si="107"/>
        <v>DNP</v>
      </c>
      <c r="P635" s="81">
        <f t="shared" si="108"/>
        <v>1.666666667</v>
      </c>
      <c r="Q635" s="81"/>
      <c r="R635" s="81"/>
    </row>
    <row r="636" hidden="1">
      <c r="A636" s="129" t="s">
        <v>599</v>
      </c>
      <c r="B636" s="130" t="s">
        <v>80</v>
      </c>
      <c r="C636" s="130" t="s">
        <v>1877</v>
      </c>
      <c r="D636" s="130">
        <v>0.0</v>
      </c>
      <c r="E636" s="130">
        <v>0.0</v>
      </c>
      <c r="F636" s="130">
        <v>31.0</v>
      </c>
      <c r="G636" s="130">
        <v>29.2</v>
      </c>
      <c r="H636" s="131"/>
      <c r="I636" s="131"/>
      <c r="J636" s="131"/>
      <c r="K636" s="131"/>
      <c r="L636" s="131"/>
      <c r="M636" s="9">
        <f t="shared" si="105"/>
        <v>-31</v>
      </c>
      <c r="N636" s="9">
        <f t="shared" si="106"/>
        <v>0</v>
      </c>
      <c r="O636" s="9" t="str">
        <f t="shared" si="107"/>
        <v>DNP</v>
      </c>
      <c r="P636" s="81">
        <f t="shared" si="108"/>
        <v>10.33333333</v>
      </c>
      <c r="Q636" s="81"/>
      <c r="R636" s="81"/>
    </row>
    <row r="637" hidden="1">
      <c r="A637" s="129" t="s">
        <v>560</v>
      </c>
      <c r="B637" s="130" t="s">
        <v>110</v>
      </c>
      <c r="C637" s="130" t="s">
        <v>1877</v>
      </c>
      <c r="D637" s="130">
        <v>0.0</v>
      </c>
      <c r="E637" s="130">
        <v>0.0</v>
      </c>
      <c r="F637" s="130">
        <v>0.0</v>
      </c>
      <c r="G637" s="130">
        <v>6.6</v>
      </c>
      <c r="H637" s="131"/>
      <c r="I637" s="131"/>
      <c r="J637" s="131"/>
      <c r="K637" s="131"/>
      <c r="L637" s="131"/>
      <c r="M637" s="9">
        <f t="shared" si="105"/>
        <v>0</v>
      </c>
      <c r="N637" s="9">
        <f t="shared" si="106"/>
        <v>0</v>
      </c>
      <c r="O637" s="9" t="str">
        <f t="shared" si="107"/>
        <v>DNP</v>
      </c>
      <c r="P637" s="81">
        <f t="shared" si="108"/>
        <v>0</v>
      </c>
      <c r="Q637" s="81"/>
      <c r="R637" s="81"/>
    </row>
    <row r="638" hidden="1">
      <c r="A638" s="129" t="s">
        <v>401</v>
      </c>
      <c r="B638" s="130" t="s">
        <v>90</v>
      </c>
      <c r="C638" s="130" t="s">
        <v>449</v>
      </c>
      <c r="D638" s="130">
        <v>0.0</v>
      </c>
      <c r="E638" s="130">
        <v>0.0</v>
      </c>
      <c r="F638" s="130">
        <v>0.0</v>
      </c>
      <c r="G638" s="130">
        <v>25.6</v>
      </c>
      <c r="H638" s="131"/>
      <c r="I638" s="131"/>
      <c r="J638" s="131"/>
      <c r="K638" s="131"/>
      <c r="L638" s="131"/>
      <c r="M638" s="9">
        <f t="shared" si="105"/>
        <v>0</v>
      </c>
      <c r="N638" s="9">
        <f t="shared" si="106"/>
        <v>0</v>
      </c>
      <c r="O638" s="9" t="str">
        <f t="shared" si="107"/>
        <v>DNP</v>
      </c>
      <c r="P638" s="81">
        <f t="shared" si="108"/>
        <v>0</v>
      </c>
      <c r="Q638" s="81"/>
      <c r="R638" s="81"/>
    </row>
    <row r="639" hidden="1">
      <c r="A639" s="129" t="s">
        <v>585</v>
      </c>
      <c r="B639" s="130" t="s">
        <v>116</v>
      </c>
      <c r="C639" s="130" t="s">
        <v>1877</v>
      </c>
      <c r="D639" s="130">
        <v>0.0</v>
      </c>
      <c r="E639" s="130">
        <v>0.0</v>
      </c>
      <c r="F639" s="130">
        <v>11.0</v>
      </c>
      <c r="G639" s="130">
        <v>12.5</v>
      </c>
      <c r="H639" s="131"/>
      <c r="I639" s="131"/>
      <c r="J639" s="131"/>
      <c r="K639" s="131"/>
      <c r="L639" s="131"/>
      <c r="M639" s="9">
        <f t="shared" si="105"/>
        <v>-11</v>
      </c>
      <c r="N639" s="9">
        <f t="shared" si="106"/>
        <v>0</v>
      </c>
      <c r="O639" s="9" t="str">
        <f t="shared" si="107"/>
        <v>DNP</v>
      </c>
      <c r="P639" s="81">
        <f t="shared" si="108"/>
        <v>3.666666667</v>
      </c>
      <c r="Q639" s="81"/>
      <c r="R639" s="81"/>
    </row>
    <row r="640" hidden="1">
      <c r="A640" s="129" t="s">
        <v>583</v>
      </c>
      <c r="B640" s="130" t="s">
        <v>90</v>
      </c>
      <c r="C640" s="130" t="s">
        <v>1877</v>
      </c>
      <c r="D640" s="130">
        <v>0.0</v>
      </c>
      <c r="E640" s="130">
        <v>0.0</v>
      </c>
      <c r="F640" s="130">
        <v>0.0</v>
      </c>
      <c r="G640" s="130">
        <v>20.0</v>
      </c>
      <c r="H640" s="131"/>
      <c r="I640" s="131"/>
      <c r="J640" s="131"/>
      <c r="K640" s="131"/>
      <c r="L640" s="131"/>
      <c r="M640" s="9">
        <f t="shared" si="105"/>
        <v>0</v>
      </c>
      <c r="N640" s="9">
        <f t="shared" si="106"/>
        <v>0</v>
      </c>
      <c r="O640" s="9" t="str">
        <f t="shared" si="107"/>
        <v>DNP</v>
      </c>
      <c r="P640" s="81">
        <f t="shared" si="108"/>
        <v>0</v>
      </c>
      <c r="Q640" s="81"/>
      <c r="R640" s="81"/>
    </row>
    <row r="641" hidden="1">
      <c r="A641" s="129" t="s">
        <v>295</v>
      </c>
      <c r="B641" s="130" t="s">
        <v>102</v>
      </c>
      <c r="C641" s="130" t="s">
        <v>449</v>
      </c>
      <c r="D641" s="130">
        <v>0.0</v>
      </c>
      <c r="E641" s="130">
        <v>0.0</v>
      </c>
      <c r="F641" s="130">
        <v>17.5</v>
      </c>
      <c r="G641" s="130">
        <v>11.1</v>
      </c>
      <c r="H641" s="131"/>
      <c r="I641" s="131"/>
      <c r="J641" s="131"/>
      <c r="K641" s="131"/>
      <c r="L641" s="131"/>
      <c r="M641" s="9">
        <f t="shared" si="105"/>
        <v>-17.5</v>
      </c>
      <c r="N641" s="9">
        <f t="shared" si="106"/>
        <v>0</v>
      </c>
      <c r="O641" s="9" t="str">
        <f t="shared" si="107"/>
        <v>DNP</v>
      </c>
      <c r="P641" s="81">
        <f t="shared" si="108"/>
        <v>5.833333333</v>
      </c>
      <c r="Q641" s="81"/>
      <c r="R641" s="81"/>
    </row>
    <row r="642" hidden="1">
      <c r="A642" s="129" t="s">
        <v>577</v>
      </c>
      <c r="B642" s="130" t="s">
        <v>74</v>
      </c>
      <c r="C642" s="130" t="s">
        <v>1877</v>
      </c>
      <c r="D642" s="130">
        <v>0.0</v>
      </c>
      <c r="E642" s="130">
        <v>0.0</v>
      </c>
      <c r="F642" s="130">
        <v>0.0</v>
      </c>
      <c r="G642" s="130">
        <v>22.3</v>
      </c>
      <c r="H642" s="131"/>
      <c r="I642" s="131"/>
      <c r="J642" s="131"/>
      <c r="K642" s="131"/>
      <c r="L642" s="131"/>
      <c r="M642" s="9">
        <f t="shared" si="105"/>
        <v>0</v>
      </c>
      <c r="N642" s="9">
        <f t="shared" si="106"/>
        <v>0</v>
      </c>
      <c r="O642" s="9" t="str">
        <f t="shared" si="107"/>
        <v>DNP</v>
      </c>
      <c r="P642" s="81">
        <f t="shared" si="108"/>
        <v>0</v>
      </c>
      <c r="Q642" s="81"/>
      <c r="R642" s="81"/>
    </row>
    <row r="643" hidden="1">
      <c r="A643" s="129" t="s">
        <v>1914</v>
      </c>
      <c r="B643" s="130" t="s">
        <v>116</v>
      </c>
      <c r="C643" s="130" t="s">
        <v>1877</v>
      </c>
      <c r="D643" s="130">
        <v>0.0</v>
      </c>
      <c r="E643" s="130">
        <v>0.0</v>
      </c>
      <c r="F643" s="130">
        <v>0.0</v>
      </c>
      <c r="G643" s="130">
        <v>4.7</v>
      </c>
      <c r="H643" s="131"/>
      <c r="I643" s="131"/>
      <c r="J643" s="131"/>
      <c r="K643" s="131"/>
      <c r="L643" s="131"/>
      <c r="M643" s="9">
        <f t="shared" si="105"/>
        <v>0</v>
      </c>
      <c r="N643" s="9">
        <f t="shared" si="106"/>
        <v>0</v>
      </c>
      <c r="O643" s="9" t="str">
        <f t="shared" si="107"/>
        <v>DNP</v>
      </c>
      <c r="P643" s="81">
        <f t="shared" si="108"/>
        <v>0</v>
      </c>
      <c r="Q643" s="81"/>
      <c r="R643" s="81"/>
    </row>
    <row r="644" hidden="1">
      <c r="A644" s="129" t="s">
        <v>1387</v>
      </c>
      <c r="B644" s="130" t="s">
        <v>91</v>
      </c>
      <c r="C644" s="130" t="s">
        <v>1877</v>
      </c>
      <c r="D644" s="130">
        <v>0.0</v>
      </c>
      <c r="E644" s="130">
        <v>0.0</v>
      </c>
      <c r="F644" s="130">
        <v>0.0</v>
      </c>
      <c r="G644" s="130">
        <v>20.7</v>
      </c>
      <c r="H644" s="131"/>
      <c r="I644" s="131"/>
      <c r="J644" s="131"/>
      <c r="K644" s="131"/>
      <c r="L644" s="131"/>
      <c r="M644" s="9">
        <f t="shared" si="105"/>
        <v>0</v>
      </c>
      <c r="N644" s="9">
        <f t="shared" si="106"/>
        <v>0</v>
      </c>
      <c r="O644" s="9" t="str">
        <f t="shared" si="107"/>
        <v>DNP</v>
      </c>
      <c r="P644" s="81">
        <f t="shared" si="108"/>
        <v>0</v>
      </c>
      <c r="Q644" s="81"/>
      <c r="R644" s="81"/>
    </row>
    <row r="645" hidden="1">
      <c r="A645" s="129" t="s">
        <v>225</v>
      </c>
      <c r="B645" s="130" t="s">
        <v>85</v>
      </c>
      <c r="C645" s="130" t="s">
        <v>69</v>
      </c>
      <c r="D645" s="130">
        <v>0.0</v>
      </c>
      <c r="E645" s="130">
        <v>0.0</v>
      </c>
      <c r="F645" s="130">
        <v>0.0</v>
      </c>
      <c r="G645" s="130">
        <v>12.5</v>
      </c>
      <c r="H645" s="131"/>
      <c r="I645" s="131"/>
      <c r="J645" s="131"/>
      <c r="K645" s="131"/>
      <c r="L645" s="131"/>
      <c r="M645" s="9">
        <f t="shared" si="105"/>
        <v>0</v>
      </c>
      <c r="N645" s="9">
        <f t="shared" si="106"/>
        <v>0</v>
      </c>
      <c r="O645" s="9" t="str">
        <f t="shared" si="107"/>
        <v>DNP</v>
      </c>
      <c r="P645" s="81">
        <f t="shared" si="108"/>
        <v>0</v>
      </c>
      <c r="Q645" s="81"/>
      <c r="R645" s="81"/>
    </row>
    <row r="646" hidden="1">
      <c r="A646" s="129" t="s">
        <v>563</v>
      </c>
      <c r="B646" s="130" t="s">
        <v>84</v>
      </c>
      <c r="C646" s="130" t="s">
        <v>69</v>
      </c>
      <c r="D646" s="130">
        <v>0.0</v>
      </c>
      <c r="E646" s="130">
        <v>0.0</v>
      </c>
      <c r="F646" s="130">
        <v>0.0</v>
      </c>
      <c r="G646" s="130">
        <v>8.0</v>
      </c>
      <c r="H646" s="131"/>
      <c r="I646" s="131"/>
      <c r="J646" s="131"/>
      <c r="K646" s="131"/>
      <c r="L646" s="131"/>
      <c r="M646" s="9">
        <f t="shared" si="105"/>
        <v>0</v>
      </c>
      <c r="N646" s="9">
        <f t="shared" si="106"/>
        <v>0</v>
      </c>
      <c r="O646" s="9" t="str">
        <f t="shared" si="107"/>
        <v>DNP</v>
      </c>
      <c r="P646" s="81">
        <f t="shared" si="108"/>
        <v>0</v>
      </c>
      <c r="Q646" s="81"/>
      <c r="R646" s="81"/>
    </row>
    <row r="647" hidden="1">
      <c r="A647" s="129" t="s">
        <v>606</v>
      </c>
      <c r="B647" s="130" t="s">
        <v>70</v>
      </c>
      <c r="C647" s="130" t="s">
        <v>449</v>
      </c>
      <c r="D647" s="130">
        <v>0.0</v>
      </c>
      <c r="E647" s="130">
        <v>0.0</v>
      </c>
      <c r="F647" s="130">
        <v>7.5</v>
      </c>
      <c r="G647" s="130">
        <v>4.3</v>
      </c>
      <c r="H647" s="131"/>
      <c r="I647" s="131"/>
      <c r="J647" s="131"/>
      <c r="K647" s="131"/>
      <c r="L647" s="131"/>
      <c r="M647" s="9">
        <f t="shared" si="105"/>
        <v>-7.5</v>
      </c>
      <c r="N647" s="9">
        <f t="shared" si="106"/>
        <v>0</v>
      </c>
      <c r="O647" s="9" t="str">
        <f t="shared" si="107"/>
        <v>DNP</v>
      </c>
      <c r="P647" s="81">
        <f t="shared" si="108"/>
        <v>2.5</v>
      </c>
      <c r="Q647" s="81"/>
      <c r="R647" s="81"/>
    </row>
    <row r="648" hidden="1">
      <c r="A648" s="129" t="s">
        <v>552</v>
      </c>
      <c r="B648" s="130" t="s">
        <v>81</v>
      </c>
      <c r="C648" s="130" t="s">
        <v>1877</v>
      </c>
      <c r="D648" s="130">
        <v>0.0</v>
      </c>
      <c r="E648" s="130">
        <v>0.0</v>
      </c>
      <c r="F648" s="130">
        <v>7.0</v>
      </c>
      <c r="G648" s="130">
        <v>6.4</v>
      </c>
      <c r="H648" s="131"/>
      <c r="I648" s="131"/>
      <c r="J648" s="131"/>
      <c r="K648" s="131"/>
      <c r="L648" s="131"/>
      <c r="M648" s="9">
        <f t="shared" si="105"/>
        <v>-7</v>
      </c>
      <c r="N648" s="9">
        <f t="shared" si="106"/>
        <v>0</v>
      </c>
      <c r="O648" s="9" t="str">
        <f t="shared" si="107"/>
        <v>DNP</v>
      </c>
      <c r="P648" s="81">
        <f t="shared" si="108"/>
        <v>2.333333333</v>
      </c>
      <c r="Q648" s="81"/>
      <c r="R648" s="81"/>
    </row>
    <row r="649" hidden="1">
      <c r="A649" s="129" t="s">
        <v>551</v>
      </c>
      <c r="B649" s="130" t="s">
        <v>74</v>
      </c>
      <c r="C649" s="130" t="s">
        <v>449</v>
      </c>
      <c r="D649" s="130">
        <v>0.0</v>
      </c>
      <c r="E649" s="130">
        <v>0.0</v>
      </c>
      <c r="F649" s="130">
        <v>22.0</v>
      </c>
      <c r="G649" s="130">
        <v>11.8</v>
      </c>
      <c r="H649" s="131"/>
      <c r="I649" s="131"/>
      <c r="J649" s="131"/>
      <c r="K649" s="131"/>
      <c r="L649" s="131"/>
      <c r="M649" s="9">
        <f t="shared" si="105"/>
        <v>-22</v>
      </c>
      <c r="N649" s="9">
        <f t="shared" si="106"/>
        <v>0</v>
      </c>
      <c r="O649" s="9" t="str">
        <f t="shared" si="107"/>
        <v>DNP</v>
      </c>
      <c r="P649" s="81">
        <f t="shared" si="108"/>
        <v>7.333333333</v>
      </c>
      <c r="Q649" s="81"/>
      <c r="R649" s="81"/>
    </row>
    <row r="650" hidden="1">
      <c r="A650" s="129" t="s">
        <v>545</v>
      </c>
      <c r="B650" s="130" t="s">
        <v>80</v>
      </c>
      <c r="C650" s="130" t="s">
        <v>449</v>
      </c>
      <c r="D650" s="130">
        <v>0.0</v>
      </c>
      <c r="E650" s="130">
        <v>0.0</v>
      </c>
      <c r="F650" s="130">
        <v>16.0</v>
      </c>
      <c r="G650" s="130">
        <v>17.2</v>
      </c>
      <c r="H650" s="131"/>
      <c r="I650" s="131"/>
      <c r="J650" s="131"/>
      <c r="K650" s="131"/>
      <c r="L650" s="131"/>
      <c r="M650" s="9">
        <f t="shared" si="105"/>
        <v>-16</v>
      </c>
      <c r="N650" s="9">
        <f t="shared" si="106"/>
        <v>0</v>
      </c>
      <c r="O650" s="9" t="str">
        <f t="shared" si="107"/>
        <v>DNP</v>
      </c>
      <c r="P650" s="81">
        <f t="shared" si="108"/>
        <v>5.333333333</v>
      </c>
      <c r="Q650" s="81"/>
      <c r="R650" s="81"/>
    </row>
    <row r="651" hidden="1">
      <c r="A651" s="129" t="s">
        <v>544</v>
      </c>
      <c r="B651" s="130" t="s">
        <v>71</v>
      </c>
      <c r="C651" s="130" t="s">
        <v>449</v>
      </c>
      <c r="D651" s="130">
        <v>0.0</v>
      </c>
      <c r="E651" s="130">
        <v>0.0</v>
      </c>
      <c r="F651" s="130">
        <v>0.0</v>
      </c>
      <c r="G651" s="130">
        <v>14.4</v>
      </c>
      <c r="H651" s="131"/>
      <c r="I651" s="131"/>
      <c r="J651" s="131"/>
      <c r="K651" s="131"/>
      <c r="L651" s="131"/>
      <c r="M651" s="9">
        <f t="shared" si="105"/>
        <v>0</v>
      </c>
      <c r="N651" s="9">
        <f t="shared" si="106"/>
        <v>0</v>
      </c>
      <c r="O651" s="9" t="str">
        <f t="shared" si="107"/>
        <v>DNP</v>
      </c>
      <c r="P651" s="81">
        <f t="shared" si="108"/>
        <v>0</v>
      </c>
      <c r="Q651" s="81"/>
      <c r="R651" s="81"/>
    </row>
    <row r="652" hidden="1">
      <c r="A652" s="129" t="s">
        <v>1895</v>
      </c>
      <c r="B652" s="130" t="s">
        <v>80</v>
      </c>
      <c r="C652" s="130" t="s">
        <v>449</v>
      </c>
      <c r="D652" s="130">
        <v>0.0</v>
      </c>
      <c r="E652" s="130">
        <v>0.0</v>
      </c>
      <c r="F652" s="130">
        <v>12.7</v>
      </c>
      <c r="G652" s="130">
        <v>15.4</v>
      </c>
      <c r="H652" s="131"/>
      <c r="I652" s="131"/>
      <c r="J652" s="131"/>
      <c r="K652" s="131"/>
      <c r="L652" s="131"/>
      <c r="M652" s="9">
        <f t="shared" si="105"/>
        <v>-12.7</v>
      </c>
      <c r="N652" s="9">
        <f t="shared" si="106"/>
        <v>0</v>
      </c>
      <c r="O652" s="9" t="str">
        <f t="shared" si="107"/>
        <v>DNP</v>
      </c>
      <c r="P652" s="81">
        <f t="shared" si="108"/>
        <v>4.233333333</v>
      </c>
      <c r="Q652" s="81"/>
      <c r="R652" s="81"/>
    </row>
    <row r="653" hidden="1">
      <c r="A653" s="129" t="s">
        <v>542</v>
      </c>
      <c r="B653" s="130" t="s">
        <v>91</v>
      </c>
      <c r="C653" s="130" t="s">
        <v>449</v>
      </c>
      <c r="D653" s="130">
        <v>0.0</v>
      </c>
      <c r="E653" s="130">
        <v>0.0</v>
      </c>
      <c r="F653" s="130">
        <v>0.0</v>
      </c>
      <c r="G653" s="130">
        <v>30.2</v>
      </c>
      <c r="H653" s="131"/>
      <c r="I653" s="131"/>
      <c r="J653" s="131"/>
      <c r="K653" s="131"/>
      <c r="L653" s="131"/>
      <c r="M653" s="9">
        <f t="shared" si="105"/>
        <v>0</v>
      </c>
      <c r="N653" s="9">
        <f t="shared" si="106"/>
        <v>0</v>
      </c>
      <c r="O653" s="9" t="str">
        <f t="shared" si="107"/>
        <v>DNP</v>
      </c>
      <c r="P653" s="81">
        <f t="shared" si="108"/>
        <v>0</v>
      </c>
      <c r="Q653" s="81"/>
      <c r="R653" s="81"/>
    </row>
    <row r="654" hidden="1">
      <c r="A654" s="129" t="s">
        <v>530</v>
      </c>
      <c r="B654" s="130" t="s">
        <v>74</v>
      </c>
      <c r="C654" s="130" t="s">
        <v>449</v>
      </c>
      <c r="D654" s="130">
        <v>0.0</v>
      </c>
      <c r="E654" s="130">
        <v>0.0</v>
      </c>
      <c r="F654" s="130">
        <v>0.0</v>
      </c>
      <c r="G654" s="130">
        <v>1.0</v>
      </c>
      <c r="H654" s="131"/>
      <c r="I654" s="131"/>
      <c r="J654" s="131"/>
      <c r="K654" s="131"/>
      <c r="L654" s="131"/>
      <c r="M654" s="9">
        <f t="shared" si="105"/>
        <v>0</v>
      </c>
      <c r="N654" s="9">
        <f t="shared" si="106"/>
        <v>0</v>
      </c>
      <c r="O654" s="9" t="str">
        <f t="shared" si="107"/>
        <v>DNP</v>
      </c>
      <c r="P654" s="81">
        <f t="shared" si="108"/>
        <v>0</v>
      </c>
      <c r="Q654" s="81"/>
      <c r="R654" s="81"/>
    </row>
    <row r="655" hidden="1">
      <c r="A655" s="129" t="s">
        <v>573</v>
      </c>
      <c r="B655" s="130" t="s">
        <v>116</v>
      </c>
      <c r="C655" s="130" t="s">
        <v>1877</v>
      </c>
      <c r="D655" s="130">
        <v>0.0</v>
      </c>
      <c r="E655" s="130">
        <v>0.0</v>
      </c>
      <c r="F655" s="130">
        <v>0.0</v>
      </c>
      <c r="G655" s="130">
        <v>3.6</v>
      </c>
      <c r="H655" s="131"/>
      <c r="I655" s="131"/>
      <c r="J655" s="131"/>
      <c r="K655" s="131"/>
      <c r="L655" s="131"/>
      <c r="M655" s="9">
        <f t="shared" si="105"/>
        <v>0</v>
      </c>
      <c r="N655" s="9">
        <f t="shared" si="106"/>
        <v>0</v>
      </c>
      <c r="O655" s="9" t="str">
        <f t="shared" si="107"/>
        <v>DNP</v>
      </c>
      <c r="P655" s="81">
        <f t="shared" si="108"/>
        <v>0</v>
      </c>
      <c r="Q655" s="81"/>
      <c r="R655" s="81"/>
    </row>
    <row r="656" hidden="1">
      <c r="A656" s="129" t="s">
        <v>1915</v>
      </c>
      <c r="B656" s="130" t="s">
        <v>88</v>
      </c>
      <c r="C656" s="130" t="s">
        <v>69</v>
      </c>
      <c r="D656" s="130">
        <v>0.0</v>
      </c>
      <c r="E656" s="130">
        <v>0.0</v>
      </c>
      <c r="F656" s="130">
        <v>0.0</v>
      </c>
      <c r="G656" s="130">
        <v>1.0</v>
      </c>
      <c r="H656" s="131"/>
      <c r="I656" s="131"/>
      <c r="J656" s="131"/>
      <c r="K656" s="131"/>
      <c r="L656" s="131"/>
      <c r="M656" s="9">
        <f t="shared" si="105"/>
        <v>0</v>
      </c>
      <c r="N656" s="9">
        <f t="shared" si="106"/>
        <v>0</v>
      </c>
      <c r="O656" s="9" t="str">
        <f t="shared" si="107"/>
        <v>DNP</v>
      </c>
      <c r="P656" s="81">
        <f t="shared" si="108"/>
        <v>0</v>
      </c>
      <c r="Q656" s="81"/>
      <c r="R656" s="81"/>
    </row>
    <row r="657" hidden="1">
      <c r="A657" s="129" t="s">
        <v>604</v>
      </c>
      <c r="B657" s="130" t="s">
        <v>70</v>
      </c>
      <c r="C657" s="130" t="s">
        <v>1877</v>
      </c>
      <c r="D657" s="130">
        <v>0.0</v>
      </c>
      <c r="E657" s="130">
        <v>0.0</v>
      </c>
      <c r="F657" s="130">
        <v>0.0</v>
      </c>
      <c r="G657" s="130">
        <v>34.7</v>
      </c>
      <c r="H657" s="131"/>
      <c r="I657" s="131"/>
      <c r="J657" s="131"/>
      <c r="K657" s="131"/>
      <c r="L657" s="131"/>
      <c r="M657" s="9">
        <f t="shared" si="105"/>
        <v>0</v>
      </c>
      <c r="N657" s="9">
        <f t="shared" si="106"/>
        <v>0</v>
      </c>
      <c r="O657" s="9" t="str">
        <f t="shared" si="107"/>
        <v>DNP</v>
      </c>
      <c r="P657" s="81">
        <f t="shared" si="108"/>
        <v>0</v>
      </c>
      <c r="Q657" s="81"/>
      <c r="R657" s="81"/>
    </row>
    <row r="658" hidden="1">
      <c r="A658" s="129" t="s">
        <v>558</v>
      </c>
      <c r="B658" s="130" t="s">
        <v>110</v>
      </c>
      <c r="C658" s="130" t="s">
        <v>449</v>
      </c>
      <c r="D658" s="130">
        <v>0.0</v>
      </c>
      <c r="E658" s="130">
        <v>0.0</v>
      </c>
      <c r="F658" s="130">
        <v>0.0</v>
      </c>
      <c r="G658" s="130">
        <v>33.1</v>
      </c>
      <c r="H658" s="131"/>
      <c r="I658" s="131"/>
      <c r="J658" s="131"/>
      <c r="K658" s="131"/>
      <c r="L658" s="131"/>
      <c r="M658" s="9">
        <f t="shared" si="105"/>
        <v>0</v>
      </c>
      <c r="N658" s="9">
        <f t="shared" si="106"/>
        <v>0</v>
      </c>
      <c r="O658" s="9" t="str">
        <f t="shared" si="107"/>
        <v>DNP</v>
      </c>
      <c r="P658" s="81">
        <f t="shared" si="108"/>
        <v>0</v>
      </c>
      <c r="Q658" s="81"/>
      <c r="R658" s="81"/>
    </row>
    <row r="659" hidden="1">
      <c r="A659" s="129" t="s">
        <v>527</v>
      </c>
      <c r="B659" s="130" t="s">
        <v>70</v>
      </c>
      <c r="C659" s="130" t="s">
        <v>449</v>
      </c>
      <c r="D659" s="130">
        <v>0.0</v>
      </c>
      <c r="E659" s="130">
        <v>0.0</v>
      </c>
      <c r="F659" s="130">
        <v>22.5</v>
      </c>
      <c r="G659" s="130">
        <v>30.6</v>
      </c>
      <c r="H659" s="131"/>
      <c r="I659" s="131"/>
      <c r="J659" s="131"/>
      <c r="K659" s="131"/>
      <c r="L659" s="131"/>
      <c r="M659" s="9">
        <f t="shared" si="105"/>
        <v>-22.5</v>
      </c>
      <c r="N659" s="9">
        <f t="shared" si="106"/>
        <v>0</v>
      </c>
      <c r="O659" s="9" t="str">
        <f t="shared" si="107"/>
        <v>DNP</v>
      </c>
      <c r="P659" s="81">
        <f t="shared" si="108"/>
        <v>7.5</v>
      </c>
      <c r="Q659" s="81"/>
      <c r="R659" s="81"/>
    </row>
    <row r="660" hidden="1">
      <c r="A660" s="129" t="s">
        <v>526</v>
      </c>
      <c r="B660" s="130" t="s">
        <v>73</v>
      </c>
      <c r="C660" s="130" t="s">
        <v>1877</v>
      </c>
      <c r="D660" s="130">
        <v>0.0</v>
      </c>
      <c r="E660" s="130">
        <v>0.0</v>
      </c>
      <c r="F660" s="130">
        <v>3.0</v>
      </c>
      <c r="G660" s="130">
        <v>3.8</v>
      </c>
      <c r="H660" s="131"/>
      <c r="I660" s="131"/>
      <c r="J660" s="131"/>
      <c r="K660" s="131"/>
      <c r="L660" s="131"/>
      <c r="M660" s="9">
        <f t="shared" si="105"/>
        <v>-3</v>
      </c>
      <c r="N660" s="9">
        <f t="shared" si="106"/>
        <v>0</v>
      </c>
      <c r="O660" s="9" t="str">
        <f t="shared" si="107"/>
        <v>DNP</v>
      </c>
      <c r="P660" s="81">
        <f t="shared" si="108"/>
        <v>1</v>
      </c>
      <c r="Q660" s="81"/>
      <c r="R660" s="81"/>
    </row>
    <row r="661" hidden="1">
      <c r="A661" s="129" t="s">
        <v>521</v>
      </c>
      <c r="B661" s="130" t="s">
        <v>76</v>
      </c>
      <c r="C661" s="130" t="s">
        <v>69</v>
      </c>
      <c r="D661" s="130">
        <v>0.0</v>
      </c>
      <c r="E661" s="130">
        <v>0.0</v>
      </c>
      <c r="F661" s="130">
        <v>0.0</v>
      </c>
      <c r="G661" s="130">
        <v>3.7</v>
      </c>
      <c r="H661" s="131"/>
      <c r="I661" s="131"/>
      <c r="J661" s="131"/>
      <c r="K661" s="131"/>
      <c r="L661" s="131"/>
      <c r="M661" s="9">
        <f t="shared" si="105"/>
        <v>0</v>
      </c>
      <c r="N661" s="9">
        <f t="shared" si="106"/>
        <v>0</v>
      </c>
      <c r="O661" s="9" t="str">
        <f t="shared" si="107"/>
        <v>DNP</v>
      </c>
      <c r="P661" s="81">
        <f t="shared" si="108"/>
        <v>0</v>
      </c>
      <c r="Q661" s="81"/>
      <c r="R661" s="81"/>
    </row>
    <row r="662" hidden="1">
      <c r="A662" s="129" t="s">
        <v>520</v>
      </c>
      <c r="B662" s="130" t="s">
        <v>109</v>
      </c>
      <c r="C662" s="130" t="s">
        <v>1877</v>
      </c>
      <c r="D662" s="130">
        <v>0.0</v>
      </c>
      <c r="E662" s="130">
        <v>0.0</v>
      </c>
      <c r="F662" s="130">
        <v>0.0</v>
      </c>
      <c r="G662" s="130">
        <v>4.7</v>
      </c>
      <c r="H662" s="131"/>
      <c r="I662" s="131"/>
      <c r="J662" s="131"/>
      <c r="K662" s="131"/>
      <c r="L662" s="131"/>
      <c r="M662" s="9">
        <f t="shared" si="105"/>
        <v>0</v>
      </c>
      <c r="N662" s="9">
        <f t="shared" si="106"/>
        <v>0</v>
      </c>
      <c r="O662" s="9" t="str">
        <f t="shared" si="107"/>
        <v>DNP</v>
      </c>
      <c r="P662" s="81">
        <f t="shared" si="108"/>
        <v>0</v>
      </c>
      <c r="Q662" s="81"/>
      <c r="R662" s="81"/>
    </row>
    <row r="663" hidden="1">
      <c r="A663" s="129" t="s">
        <v>557</v>
      </c>
      <c r="B663" s="130" t="s">
        <v>110</v>
      </c>
      <c r="C663" s="130" t="s">
        <v>449</v>
      </c>
      <c r="D663" s="130">
        <v>0.0</v>
      </c>
      <c r="E663" s="130">
        <v>0.0</v>
      </c>
      <c r="F663" s="130">
        <v>0.0</v>
      </c>
      <c r="G663" s="130">
        <v>7.6</v>
      </c>
      <c r="H663" s="131"/>
      <c r="I663" s="131"/>
      <c r="J663" s="131"/>
      <c r="K663" s="131"/>
      <c r="L663" s="131"/>
      <c r="M663" s="9">
        <f t="shared" si="105"/>
        <v>0</v>
      </c>
      <c r="N663" s="9">
        <f t="shared" si="106"/>
        <v>0</v>
      </c>
      <c r="O663" s="9" t="str">
        <f t="shared" si="107"/>
        <v>DNP</v>
      </c>
      <c r="P663" s="81">
        <f t="shared" si="108"/>
        <v>0</v>
      </c>
      <c r="Q663" s="81"/>
      <c r="R663" s="81"/>
    </row>
    <row r="664" hidden="1">
      <c r="A664" s="129" t="s">
        <v>197</v>
      </c>
      <c r="B664" s="130" t="s">
        <v>80</v>
      </c>
      <c r="C664" s="130" t="s">
        <v>449</v>
      </c>
      <c r="D664" s="130">
        <v>0.0</v>
      </c>
      <c r="E664" s="130">
        <v>0.0</v>
      </c>
      <c r="F664" s="130">
        <v>0.0</v>
      </c>
      <c r="G664" s="130">
        <v>35.4</v>
      </c>
      <c r="H664" s="131"/>
      <c r="I664" s="131"/>
      <c r="J664" s="131"/>
      <c r="K664" s="131"/>
      <c r="L664" s="131"/>
      <c r="M664" s="9">
        <f t="shared" si="105"/>
        <v>0</v>
      </c>
      <c r="N664" s="9">
        <f t="shared" si="106"/>
        <v>0</v>
      </c>
      <c r="O664" s="9" t="str">
        <f t="shared" si="107"/>
        <v>DNP</v>
      </c>
      <c r="P664" s="81">
        <f t="shared" si="108"/>
        <v>0</v>
      </c>
      <c r="Q664" s="81"/>
      <c r="R664" s="81"/>
    </row>
    <row r="665" hidden="1">
      <c r="A665" s="129" t="s">
        <v>631</v>
      </c>
      <c r="B665" s="130" t="s">
        <v>77</v>
      </c>
      <c r="C665" s="130" t="s">
        <v>449</v>
      </c>
      <c r="D665" s="130">
        <v>0.0</v>
      </c>
      <c r="E665" s="130">
        <v>0.0</v>
      </c>
      <c r="F665" s="130">
        <v>0.0</v>
      </c>
      <c r="G665" s="130">
        <v>6.5</v>
      </c>
      <c r="H665" s="131"/>
      <c r="I665" s="131"/>
      <c r="J665" s="131"/>
      <c r="K665" s="131"/>
      <c r="L665" s="131"/>
      <c r="M665" s="9">
        <f t="shared" si="105"/>
        <v>0</v>
      </c>
      <c r="N665" s="9">
        <f t="shared" si="106"/>
        <v>0</v>
      </c>
      <c r="O665" s="9" t="str">
        <f t="shared" si="107"/>
        <v>DNP</v>
      </c>
      <c r="P665" s="81">
        <f t="shared" si="108"/>
        <v>0</v>
      </c>
      <c r="Q665" s="81"/>
      <c r="R665" s="81"/>
    </row>
    <row r="666" hidden="1">
      <c r="A666" s="129" t="s">
        <v>409</v>
      </c>
      <c r="B666" s="130" t="s">
        <v>91</v>
      </c>
      <c r="C666" s="130" t="s">
        <v>1877</v>
      </c>
      <c r="D666" s="130">
        <v>0.0</v>
      </c>
      <c r="E666" s="130">
        <v>0.0</v>
      </c>
      <c r="F666" s="130">
        <v>28.0</v>
      </c>
      <c r="G666" s="130">
        <v>23.2</v>
      </c>
      <c r="H666" s="131"/>
      <c r="I666" s="131"/>
      <c r="J666" s="131"/>
      <c r="K666" s="131"/>
      <c r="L666" s="131"/>
      <c r="M666" s="9">
        <f t="shared" si="105"/>
        <v>-28</v>
      </c>
      <c r="N666" s="9">
        <f t="shared" si="106"/>
        <v>0</v>
      </c>
      <c r="O666" s="9" t="str">
        <f t="shared" si="107"/>
        <v>DNP</v>
      </c>
      <c r="P666" s="81">
        <f t="shared" si="108"/>
        <v>9.333333333</v>
      </c>
      <c r="Q666" s="81"/>
      <c r="R666" s="81"/>
    </row>
    <row r="667" hidden="1">
      <c r="A667" s="129" t="s">
        <v>507</v>
      </c>
      <c r="B667" s="130" t="s">
        <v>88</v>
      </c>
      <c r="C667" s="130" t="s">
        <v>69</v>
      </c>
      <c r="D667" s="130">
        <v>0.0</v>
      </c>
      <c r="E667" s="130">
        <v>0.0</v>
      </c>
      <c r="F667" s="130">
        <v>0.0</v>
      </c>
      <c r="G667" s="130">
        <v>29.1</v>
      </c>
      <c r="H667" s="131"/>
      <c r="I667" s="131"/>
      <c r="J667" s="131"/>
      <c r="K667" s="131"/>
      <c r="L667" s="131"/>
      <c r="M667" s="9">
        <f t="shared" si="105"/>
        <v>0</v>
      </c>
      <c r="N667" s="9">
        <f t="shared" si="106"/>
        <v>0</v>
      </c>
      <c r="O667" s="9" t="str">
        <f t="shared" si="107"/>
        <v>DNP</v>
      </c>
      <c r="P667" s="81">
        <f t="shared" si="108"/>
        <v>0</v>
      </c>
      <c r="Q667" s="81"/>
      <c r="R667" s="81"/>
    </row>
    <row r="668" hidden="1">
      <c r="A668" s="129" t="s">
        <v>426</v>
      </c>
      <c r="B668" s="130" t="s">
        <v>71</v>
      </c>
      <c r="C668" s="130" t="s">
        <v>449</v>
      </c>
      <c r="D668" s="130">
        <v>0.0</v>
      </c>
      <c r="E668" s="130">
        <v>0.0</v>
      </c>
      <c r="F668" s="130">
        <v>23.3</v>
      </c>
      <c r="G668" s="130">
        <v>25.7</v>
      </c>
      <c r="H668" s="131"/>
      <c r="I668" s="131"/>
      <c r="J668" s="131"/>
      <c r="K668" s="131"/>
      <c r="L668" s="131"/>
      <c r="M668" s="9">
        <f t="shared" si="105"/>
        <v>-23.3</v>
      </c>
      <c r="N668" s="9">
        <f t="shared" si="106"/>
        <v>0</v>
      </c>
      <c r="O668" s="9" t="str">
        <f t="shared" si="107"/>
        <v>DNP</v>
      </c>
      <c r="P668" s="81">
        <f t="shared" si="108"/>
        <v>7.766666667</v>
      </c>
      <c r="Q668" s="81"/>
      <c r="R668" s="81"/>
    </row>
    <row r="669" hidden="1">
      <c r="A669" s="129" t="s">
        <v>501</v>
      </c>
      <c r="B669" s="130" t="s">
        <v>102</v>
      </c>
      <c r="C669" s="130" t="s">
        <v>1877</v>
      </c>
      <c r="D669" s="130">
        <v>0.0</v>
      </c>
      <c r="E669" s="130">
        <v>0.0</v>
      </c>
      <c r="F669" s="130">
        <v>13.0</v>
      </c>
      <c r="G669" s="130">
        <v>7.2</v>
      </c>
      <c r="H669" s="131"/>
      <c r="I669" s="131"/>
      <c r="J669" s="131"/>
      <c r="K669" s="131"/>
      <c r="L669" s="131"/>
      <c r="M669" s="9">
        <f t="shared" si="105"/>
        <v>-13</v>
      </c>
      <c r="N669" s="9">
        <f t="shared" si="106"/>
        <v>0</v>
      </c>
      <c r="O669" s="9" t="str">
        <f t="shared" si="107"/>
        <v>DNP</v>
      </c>
      <c r="P669" s="81">
        <f t="shared" si="108"/>
        <v>4.333333333</v>
      </c>
      <c r="Q669" s="81"/>
      <c r="R669" s="81"/>
    </row>
    <row r="670" hidden="1">
      <c r="A670" s="129" t="s">
        <v>495</v>
      </c>
      <c r="B670" s="130" t="s">
        <v>88</v>
      </c>
      <c r="C670" s="130" t="s">
        <v>1877</v>
      </c>
      <c r="D670" s="130">
        <v>0.0</v>
      </c>
      <c r="E670" s="130">
        <v>0.0</v>
      </c>
      <c r="F670" s="130">
        <v>0.0</v>
      </c>
      <c r="G670" s="130">
        <v>35.4</v>
      </c>
      <c r="H670" s="131"/>
      <c r="I670" s="131"/>
      <c r="J670" s="131"/>
      <c r="K670" s="131"/>
      <c r="L670" s="131"/>
      <c r="M670" s="9">
        <f t="shared" si="105"/>
        <v>0</v>
      </c>
      <c r="N670" s="9">
        <f t="shared" si="106"/>
        <v>0</v>
      </c>
      <c r="O670" s="9" t="str">
        <f t="shared" si="107"/>
        <v>DNP</v>
      </c>
      <c r="P670" s="81">
        <f t="shared" si="108"/>
        <v>0</v>
      </c>
      <c r="Q670" s="81"/>
      <c r="R670" s="81"/>
    </row>
    <row r="671" hidden="1">
      <c r="A671" s="129" t="s">
        <v>493</v>
      </c>
      <c r="B671" s="130" t="s">
        <v>88</v>
      </c>
      <c r="C671" s="130" t="s">
        <v>449</v>
      </c>
      <c r="D671" s="130">
        <v>0.0</v>
      </c>
      <c r="E671" s="130">
        <v>0.0</v>
      </c>
      <c r="F671" s="130">
        <v>0.0</v>
      </c>
      <c r="G671" s="130">
        <v>24.0</v>
      </c>
      <c r="H671" s="131"/>
      <c r="I671" s="131"/>
      <c r="J671" s="131"/>
      <c r="K671" s="131"/>
      <c r="L671" s="131"/>
      <c r="M671" s="9">
        <f t="shared" si="105"/>
        <v>0</v>
      </c>
      <c r="N671" s="9">
        <f t="shared" si="106"/>
        <v>0</v>
      </c>
      <c r="O671" s="9" t="str">
        <f t="shared" si="107"/>
        <v>DNP</v>
      </c>
      <c r="P671" s="81">
        <f t="shared" si="108"/>
        <v>0</v>
      </c>
      <c r="Q671" s="81"/>
      <c r="R671" s="81"/>
    </row>
    <row r="672" hidden="1">
      <c r="A672" s="129" t="s">
        <v>505</v>
      </c>
      <c r="B672" s="130" t="s">
        <v>73</v>
      </c>
      <c r="C672" s="130" t="s">
        <v>449</v>
      </c>
      <c r="D672" s="130">
        <v>0.0</v>
      </c>
      <c r="E672" s="130">
        <v>0.0</v>
      </c>
      <c r="F672" s="130">
        <v>8.0</v>
      </c>
      <c r="G672" s="130">
        <v>12.5</v>
      </c>
      <c r="H672" s="131"/>
      <c r="I672" s="131"/>
      <c r="J672" s="131"/>
      <c r="K672" s="131"/>
      <c r="L672" s="131"/>
      <c r="M672" s="9">
        <f t="shared" si="105"/>
        <v>-8</v>
      </c>
      <c r="N672" s="9">
        <f t="shared" si="106"/>
        <v>0</v>
      </c>
      <c r="O672" s="9" t="str">
        <f t="shared" si="107"/>
        <v>DNP</v>
      </c>
      <c r="P672" s="81">
        <f t="shared" si="108"/>
        <v>2.666666667</v>
      </c>
      <c r="Q672" s="81"/>
      <c r="R672" s="81"/>
    </row>
    <row r="673" hidden="1">
      <c r="A673" s="129" t="s">
        <v>379</v>
      </c>
      <c r="B673" s="130" t="s">
        <v>113</v>
      </c>
      <c r="C673" s="130" t="s">
        <v>449</v>
      </c>
      <c r="D673" s="130">
        <v>0.0</v>
      </c>
      <c r="E673" s="130">
        <v>0.0</v>
      </c>
      <c r="F673" s="130">
        <v>0.0</v>
      </c>
      <c r="G673" s="130">
        <v>5.0</v>
      </c>
      <c r="H673" s="131"/>
      <c r="I673" s="131"/>
      <c r="J673" s="131"/>
      <c r="K673" s="131"/>
      <c r="L673" s="131"/>
      <c r="M673" s="9">
        <f t="shared" si="105"/>
        <v>0</v>
      </c>
      <c r="N673" s="9">
        <f t="shared" si="106"/>
        <v>0</v>
      </c>
      <c r="O673" s="9" t="str">
        <f t="shared" si="107"/>
        <v>DNP</v>
      </c>
      <c r="P673" s="81">
        <f t="shared" si="108"/>
        <v>0</v>
      </c>
      <c r="Q673" s="81"/>
      <c r="R673" s="81"/>
    </row>
    <row r="674" hidden="1">
      <c r="A674" s="129" t="s">
        <v>1857</v>
      </c>
      <c r="B674" s="130" t="s">
        <v>112</v>
      </c>
      <c r="C674" s="130" t="s">
        <v>449</v>
      </c>
      <c r="D674" s="130">
        <v>0.0</v>
      </c>
      <c r="E674" s="130">
        <v>0.0</v>
      </c>
      <c r="F674" s="130">
        <v>1.0</v>
      </c>
      <c r="G674" s="130">
        <v>1.0</v>
      </c>
      <c r="H674" s="131"/>
      <c r="I674" s="131"/>
      <c r="J674" s="131"/>
      <c r="K674" s="131"/>
      <c r="L674" s="131"/>
      <c r="M674" s="9">
        <f t="shared" si="105"/>
        <v>-1</v>
      </c>
      <c r="N674" s="9">
        <f t="shared" si="106"/>
        <v>0</v>
      </c>
      <c r="O674" s="9" t="str">
        <f t="shared" si="107"/>
        <v>DNP</v>
      </c>
      <c r="P674" s="81">
        <f t="shared" si="108"/>
        <v>0.3333333333</v>
      </c>
      <c r="Q674" s="81"/>
      <c r="R674" s="81"/>
    </row>
    <row r="675" hidden="1">
      <c r="A675" s="129" t="s">
        <v>484</v>
      </c>
      <c r="B675" s="130" t="s">
        <v>112</v>
      </c>
      <c r="C675" s="130" t="s">
        <v>69</v>
      </c>
      <c r="D675" s="130">
        <v>0.0</v>
      </c>
      <c r="E675" s="130">
        <v>0.0</v>
      </c>
      <c r="F675" s="130">
        <v>0.0</v>
      </c>
      <c r="G675" s="130">
        <v>3.5</v>
      </c>
      <c r="H675" s="131"/>
      <c r="I675" s="131"/>
      <c r="J675" s="131"/>
      <c r="K675" s="131"/>
      <c r="L675" s="131"/>
      <c r="M675" s="9">
        <f t="shared" si="105"/>
        <v>0</v>
      </c>
      <c r="N675" s="9">
        <f t="shared" si="106"/>
        <v>0</v>
      </c>
      <c r="O675" s="9" t="str">
        <f t="shared" si="107"/>
        <v>DNP</v>
      </c>
      <c r="P675" s="81">
        <f t="shared" si="108"/>
        <v>0</v>
      </c>
      <c r="Q675" s="81"/>
      <c r="R675" s="81"/>
    </row>
    <row r="676" hidden="1">
      <c r="A676" s="129" t="s">
        <v>481</v>
      </c>
      <c r="B676" s="130" t="s">
        <v>70</v>
      </c>
      <c r="C676" s="130" t="s">
        <v>1877</v>
      </c>
      <c r="D676" s="130">
        <v>0.0</v>
      </c>
      <c r="E676" s="130">
        <v>0.0</v>
      </c>
      <c r="F676" s="130">
        <v>0.0</v>
      </c>
      <c r="G676" s="130">
        <v>11.6</v>
      </c>
      <c r="H676" s="131"/>
      <c r="I676" s="131"/>
      <c r="J676" s="131"/>
      <c r="K676" s="131"/>
      <c r="L676" s="131"/>
      <c r="M676" s="9">
        <f t="shared" si="105"/>
        <v>0</v>
      </c>
      <c r="N676" s="9">
        <f t="shared" si="106"/>
        <v>0</v>
      </c>
      <c r="O676" s="9" t="str">
        <f t="shared" si="107"/>
        <v>DNP</v>
      </c>
      <c r="P676" s="81">
        <f t="shared" si="108"/>
        <v>0</v>
      </c>
      <c r="Q676" s="81"/>
      <c r="R676" s="81"/>
    </row>
    <row r="677" hidden="1">
      <c r="A677" s="129" t="s">
        <v>1848</v>
      </c>
      <c r="B677" s="130" t="s">
        <v>70</v>
      </c>
      <c r="C677" s="130" t="s">
        <v>69</v>
      </c>
      <c r="D677" s="130">
        <v>0.0</v>
      </c>
      <c r="E677" s="130">
        <v>0.0</v>
      </c>
      <c r="F677" s="130">
        <v>7.0</v>
      </c>
      <c r="G677" s="130">
        <v>12.9</v>
      </c>
      <c r="H677" s="131"/>
      <c r="I677" s="131"/>
      <c r="J677" s="131"/>
      <c r="K677" s="131"/>
      <c r="L677" s="131"/>
      <c r="M677" s="9">
        <f t="shared" si="105"/>
        <v>-7</v>
      </c>
      <c r="N677" s="9">
        <f t="shared" si="106"/>
        <v>0</v>
      </c>
      <c r="O677" s="9" t="str">
        <f t="shared" si="107"/>
        <v>DNP</v>
      </c>
      <c r="P677" s="81">
        <f t="shared" si="108"/>
        <v>2.333333333</v>
      </c>
      <c r="Q677" s="81"/>
      <c r="R677" s="81"/>
    </row>
    <row r="678" hidden="1">
      <c r="A678" s="129" t="s">
        <v>477</v>
      </c>
      <c r="B678" s="130" t="s">
        <v>97</v>
      </c>
      <c r="C678" s="130" t="s">
        <v>1877</v>
      </c>
      <c r="D678" s="130">
        <v>0.0</v>
      </c>
      <c r="E678" s="130">
        <v>0.0</v>
      </c>
      <c r="F678" s="130">
        <v>6.0</v>
      </c>
      <c r="G678" s="130">
        <v>6.2</v>
      </c>
      <c r="H678" s="131"/>
      <c r="I678" s="131"/>
      <c r="J678" s="131"/>
      <c r="K678" s="131"/>
      <c r="L678" s="131"/>
      <c r="M678" s="9">
        <f t="shared" si="105"/>
        <v>-6</v>
      </c>
      <c r="N678" s="9">
        <f t="shared" si="106"/>
        <v>0</v>
      </c>
      <c r="O678" s="9" t="str">
        <f t="shared" si="107"/>
        <v>DNP</v>
      </c>
      <c r="P678" s="81">
        <f t="shared" si="108"/>
        <v>2</v>
      </c>
      <c r="Q678" s="81"/>
      <c r="R678" s="81"/>
    </row>
    <row r="679" hidden="1">
      <c r="A679" s="129" t="s">
        <v>1888</v>
      </c>
      <c r="B679" s="130" t="s">
        <v>91</v>
      </c>
      <c r="C679" s="130" t="s">
        <v>449</v>
      </c>
      <c r="D679" s="130">
        <v>0.0</v>
      </c>
      <c r="E679" s="130">
        <v>0.0</v>
      </c>
      <c r="F679" s="130">
        <v>27.0</v>
      </c>
      <c r="G679" s="130">
        <v>22.6</v>
      </c>
      <c r="H679" s="131"/>
      <c r="I679" s="131"/>
      <c r="J679" s="131"/>
      <c r="K679" s="131"/>
      <c r="L679" s="131"/>
      <c r="M679" s="9">
        <f t="shared" si="105"/>
        <v>-27</v>
      </c>
      <c r="N679" s="9">
        <f t="shared" si="106"/>
        <v>0</v>
      </c>
      <c r="O679" s="9" t="str">
        <f t="shared" si="107"/>
        <v>DNP</v>
      </c>
      <c r="P679" s="81">
        <f t="shared" si="108"/>
        <v>9</v>
      </c>
      <c r="Q679" s="81"/>
      <c r="R679" s="81"/>
    </row>
    <row r="680" hidden="1">
      <c r="A680" s="129" t="s">
        <v>568</v>
      </c>
      <c r="B680" s="130" t="s">
        <v>74</v>
      </c>
      <c r="C680" s="130" t="s">
        <v>1877</v>
      </c>
      <c r="D680" s="130">
        <v>0.0</v>
      </c>
      <c r="E680" s="130">
        <v>0.0</v>
      </c>
      <c r="F680" s="130">
        <v>0.0</v>
      </c>
      <c r="G680" s="130">
        <v>3.0</v>
      </c>
      <c r="H680" s="131"/>
      <c r="I680" s="131"/>
      <c r="J680" s="131"/>
      <c r="K680" s="131"/>
      <c r="L680" s="131"/>
      <c r="M680" s="9">
        <f t="shared" si="105"/>
        <v>0</v>
      </c>
      <c r="N680" s="9">
        <f t="shared" si="106"/>
        <v>0</v>
      </c>
      <c r="O680" s="9" t="str">
        <f t="shared" si="107"/>
        <v>DNP</v>
      </c>
      <c r="P680" s="81">
        <f t="shared" si="108"/>
        <v>0</v>
      </c>
      <c r="Q680" s="81"/>
      <c r="R680" s="81"/>
    </row>
    <row r="681" hidden="1">
      <c r="A681" s="129" t="s">
        <v>568</v>
      </c>
      <c r="B681" s="130" t="s">
        <v>116</v>
      </c>
      <c r="C681" s="130" t="s">
        <v>1877</v>
      </c>
      <c r="D681" s="130">
        <v>0.0</v>
      </c>
      <c r="E681" s="130">
        <v>0.0</v>
      </c>
      <c r="F681" s="130">
        <v>0.0</v>
      </c>
      <c r="G681" s="130">
        <v>3.0</v>
      </c>
      <c r="H681" s="131"/>
      <c r="I681" s="131"/>
      <c r="J681" s="131"/>
      <c r="K681" s="131"/>
      <c r="L681" s="131"/>
      <c r="M681" s="9">
        <f t="shared" si="105"/>
        <v>0</v>
      </c>
      <c r="N681" s="9">
        <f t="shared" si="106"/>
        <v>0</v>
      </c>
      <c r="O681" s="9" t="str">
        <f t="shared" si="107"/>
        <v>DNP</v>
      </c>
      <c r="P681" s="81">
        <f t="shared" si="108"/>
        <v>0</v>
      </c>
      <c r="Q681" s="81"/>
      <c r="R681" s="81"/>
    </row>
    <row r="682" hidden="1">
      <c r="A682" s="129" t="s">
        <v>1916</v>
      </c>
      <c r="B682" s="130" t="s">
        <v>81</v>
      </c>
      <c r="C682" s="130" t="s">
        <v>1877</v>
      </c>
      <c r="D682" s="130">
        <v>0.0</v>
      </c>
      <c r="E682" s="130">
        <v>0.0</v>
      </c>
      <c r="F682" s="130">
        <v>0.0</v>
      </c>
      <c r="G682" s="130">
        <v>3.0</v>
      </c>
      <c r="H682" s="131"/>
      <c r="I682" s="131"/>
      <c r="J682" s="131"/>
      <c r="K682" s="131"/>
      <c r="L682" s="131"/>
      <c r="M682" s="9">
        <f t="shared" si="105"/>
        <v>0</v>
      </c>
      <c r="N682" s="9">
        <f t="shared" si="106"/>
        <v>0</v>
      </c>
      <c r="O682" s="9" t="str">
        <f t="shared" si="107"/>
        <v>DNP</v>
      </c>
      <c r="P682" s="81">
        <f t="shared" si="108"/>
        <v>0</v>
      </c>
      <c r="Q682" s="81"/>
      <c r="R682" s="81"/>
    </row>
    <row r="683" hidden="1">
      <c r="A683" s="129" t="s">
        <v>444</v>
      </c>
      <c r="B683" s="130" t="s">
        <v>96</v>
      </c>
      <c r="C683" s="130" t="s">
        <v>449</v>
      </c>
      <c r="D683" s="130">
        <v>0.0</v>
      </c>
      <c r="E683" s="130">
        <v>0.0</v>
      </c>
      <c r="F683" s="130">
        <v>23.0</v>
      </c>
      <c r="G683" s="130">
        <v>14.9</v>
      </c>
      <c r="H683" s="131"/>
      <c r="I683" s="131"/>
      <c r="J683" s="131"/>
      <c r="K683" s="131"/>
      <c r="L683" s="131"/>
      <c r="M683" s="9">
        <f t="shared" si="105"/>
        <v>-23</v>
      </c>
      <c r="N683" s="9">
        <f t="shared" si="106"/>
        <v>0</v>
      </c>
      <c r="O683" s="9" t="str">
        <f t="shared" si="107"/>
        <v>DNP</v>
      </c>
      <c r="P683" s="81">
        <f t="shared" si="108"/>
        <v>7.666666667</v>
      </c>
      <c r="Q683" s="81"/>
      <c r="R683" s="81"/>
    </row>
    <row r="684" hidden="1">
      <c r="A684" s="129" t="s">
        <v>464</v>
      </c>
      <c r="B684" s="130" t="s">
        <v>112</v>
      </c>
      <c r="C684" s="130" t="s">
        <v>69</v>
      </c>
      <c r="D684" s="130">
        <v>0.0</v>
      </c>
      <c r="E684" s="130">
        <v>0.0</v>
      </c>
      <c r="F684" s="130">
        <v>18.5</v>
      </c>
      <c r="G684" s="130">
        <v>20.4</v>
      </c>
      <c r="H684" s="131"/>
      <c r="I684" s="131"/>
      <c r="J684" s="131"/>
      <c r="K684" s="131"/>
      <c r="L684" s="131"/>
      <c r="M684" s="9">
        <f t="shared" si="105"/>
        <v>-18.5</v>
      </c>
      <c r="N684" s="9">
        <f t="shared" si="106"/>
        <v>0</v>
      </c>
      <c r="O684" s="9" t="str">
        <f t="shared" si="107"/>
        <v>DNP</v>
      </c>
      <c r="P684" s="81">
        <f t="shared" si="108"/>
        <v>6.166666667</v>
      </c>
      <c r="Q684" s="81"/>
      <c r="R684" s="81"/>
    </row>
    <row r="685" hidden="1">
      <c r="A685" s="129" t="s">
        <v>461</v>
      </c>
      <c r="B685" s="130" t="s">
        <v>93</v>
      </c>
      <c r="C685" s="130" t="s">
        <v>69</v>
      </c>
      <c r="D685" s="130">
        <v>0.0</v>
      </c>
      <c r="E685" s="130">
        <v>0.0</v>
      </c>
      <c r="F685" s="130">
        <v>33.8</v>
      </c>
      <c r="G685" s="130">
        <v>25.8</v>
      </c>
      <c r="H685" s="131"/>
      <c r="I685" s="131"/>
      <c r="J685" s="131"/>
      <c r="K685" s="131"/>
      <c r="L685" s="131"/>
      <c r="M685" s="9">
        <f t="shared" si="105"/>
        <v>-33.8</v>
      </c>
      <c r="N685" s="9">
        <f t="shared" si="106"/>
        <v>0</v>
      </c>
      <c r="O685" s="9" t="str">
        <f t="shared" si="107"/>
        <v>DNP</v>
      </c>
      <c r="P685" s="81">
        <f t="shared" si="108"/>
        <v>11.26666667</v>
      </c>
      <c r="Q685" s="81"/>
      <c r="R685" s="81"/>
    </row>
    <row r="686" hidden="1">
      <c r="A686" s="129" t="s">
        <v>458</v>
      </c>
      <c r="B686" s="130" t="s">
        <v>87</v>
      </c>
      <c r="C686" s="130" t="s">
        <v>1877</v>
      </c>
      <c r="D686" s="130">
        <v>0.0</v>
      </c>
      <c r="E686" s="130">
        <v>0.0</v>
      </c>
      <c r="F686" s="130">
        <v>32.0</v>
      </c>
      <c r="G686" s="130">
        <v>24.5</v>
      </c>
      <c r="H686" s="131"/>
      <c r="I686" s="131"/>
      <c r="J686" s="131"/>
      <c r="K686" s="131"/>
      <c r="L686" s="131"/>
      <c r="M686" s="9">
        <f t="shared" si="105"/>
        <v>-32</v>
      </c>
      <c r="N686" s="9">
        <f t="shared" si="106"/>
        <v>0</v>
      </c>
      <c r="O686" s="9" t="str">
        <f t="shared" si="107"/>
        <v>DNP</v>
      </c>
      <c r="P686" s="81">
        <f t="shared" si="108"/>
        <v>10.66666667</v>
      </c>
      <c r="Q686" s="81"/>
      <c r="R686" s="81"/>
    </row>
    <row r="687" hidden="1">
      <c r="A687" s="129" t="s">
        <v>343</v>
      </c>
      <c r="B687" s="130" t="s">
        <v>84</v>
      </c>
      <c r="C687" s="130" t="s">
        <v>1877</v>
      </c>
      <c r="D687" s="130">
        <v>0.0</v>
      </c>
      <c r="E687" s="130">
        <v>0.0</v>
      </c>
      <c r="F687" s="130">
        <v>0.0</v>
      </c>
      <c r="G687" s="130">
        <v>10.1</v>
      </c>
      <c r="H687" s="131"/>
      <c r="I687" s="131"/>
      <c r="J687" s="131"/>
      <c r="K687" s="131"/>
      <c r="L687" s="131"/>
      <c r="M687" s="9">
        <f t="shared" si="105"/>
        <v>0</v>
      </c>
      <c r="N687" s="9">
        <f t="shared" si="106"/>
        <v>0</v>
      </c>
      <c r="O687" s="9" t="str">
        <f t="shared" si="107"/>
        <v>DNP</v>
      </c>
      <c r="P687" s="81">
        <f t="shared" si="108"/>
        <v>0</v>
      </c>
      <c r="Q687" s="81"/>
      <c r="R687" s="81"/>
    </row>
    <row r="688" hidden="1">
      <c r="A688" s="129" t="s">
        <v>455</v>
      </c>
      <c r="B688" s="130" t="s">
        <v>80</v>
      </c>
      <c r="C688" s="130" t="s">
        <v>449</v>
      </c>
      <c r="D688" s="130">
        <v>0.0</v>
      </c>
      <c r="E688" s="130">
        <v>0.0</v>
      </c>
      <c r="F688" s="130">
        <v>0.0</v>
      </c>
      <c r="G688" s="130">
        <v>8.6</v>
      </c>
      <c r="H688" s="131"/>
      <c r="I688" s="131"/>
      <c r="J688" s="131"/>
      <c r="K688" s="131"/>
      <c r="L688" s="131"/>
      <c r="M688" s="9">
        <f t="shared" si="105"/>
        <v>0</v>
      </c>
      <c r="N688" s="9">
        <f t="shared" si="106"/>
        <v>0</v>
      </c>
      <c r="O688" s="9" t="str">
        <f t="shared" si="107"/>
        <v>DNP</v>
      </c>
      <c r="P688" s="81">
        <f t="shared" si="108"/>
        <v>0</v>
      </c>
      <c r="Q688" s="81"/>
      <c r="R688" s="81"/>
    </row>
    <row r="689" hidden="1">
      <c r="A689" s="129" t="s">
        <v>1836</v>
      </c>
      <c r="B689" s="130" t="s">
        <v>91</v>
      </c>
      <c r="C689" s="130" t="s">
        <v>449</v>
      </c>
      <c r="D689" s="130">
        <v>0.0</v>
      </c>
      <c r="E689" s="130">
        <v>0.0</v>
      </c>
      <c r="F689" s="130">
        <v>0.0</v>
      </c>
      <c r="G689" s="130">
        <v>17.2</v>
      </c>
      <c r="H689" s="131"/>
      <c r="I689" s="131"/>
      <c r="J689" s="131"/>
      <c r="K689" s="131"/>
      <c r="L689" s="131"/>
      <c r="M689" s="9">
        <f t="shared" si="105"/>
        <v>0</v>
      </c>
      <c r="N689" s="9">
        <f t="shared" si="106"/>
        <v>0</v>
      </c>
      <c r="O689" s="9" t="str">
        <f t="shared" si="107"/>
        <v>DNP</v>
      </c>
      <c r="P689" s="81">
        <f t="shared" si="108"/>
        <v>0</v>
      </c>
      <c r="Q689" s="81"/>
      <c r="R689" s="81"/>
    </row>
    <row r="690" hidden="1">
      <c r="A690" s="129" t="s">
        <v>454</v>
      </c>
      <c r="B690" s="130" t="s">
        <v>70</v>
      </c>
      <c r="C690" s="130" t="s">
        <v>449</v>
      </c>
      <c r="D690" s="130">
        <v>0.0</v>
      </c>
      <c r="E690" s="130">
        <v>0.0</v>
      </c>
      <c r="F690" s="130">
        <v>0.0</v>
      </c>
      <c r="G690" s="130">
        <v>4.0</v>
      </c>
      <c r="H690" s="131"/>
      <c r="I690" s="131"/>
      <c r="J690" s="131"/>
      <c r="K690" s="131"/>
      <c r="L690" s="131"/>
      <c r="M690" s="9">
        <f t="shared" si="105"/>
        <v>0</v>
      </c>
      <c r="N690" s="9">
        <f t="shared" si="106"/>
        <v>0</v>
      </c>
      <c r="O690" s="9" t="str">
        <f t="shared" si="107"/>
        <v>DNP</v>
      </c>
      <c r="P690" s="81">
        <f t="shared" si="108"/>
        <v>0</v>
      </c>
      <c r="Q690" s="81"/>
      <c r="R690" s="81"/>
    </row>
    <row r="691" hidden="1">
      <c r="A691" s="129" t="s">
        <v>1917</v>
      </c>
      <c r="B691" s="130" t="s">
        <v>85</v>
      </c>
      <c r="C691" s="130" t="s">
        <v>1877</v>
      </c>
      <c r="D691" s="130">
        <v>0.0</v>
      </c>
      <c r="E691" s="130">
        <v>0.0</v>
      </c>
      <c r="F691" s="130">
        <v>0.0</v>
      </c>
      <c r="G691" s="130">
        <v>2.0</v>
      </c>
      <c r="H691" s="131"/>
      <c r="I691" s="131"/>
      <c r="J691" s="131"/>
      <c r="K691" s="131"/>
      <c r="L691" s="131"/>
      <c r="M691" s="9">
        <f t="shared" si="105"/>
        <v>0</v>
      </c>
      <c r="N691" s="9">
        <f t="shared" si="106"/>
        <v>0</v>
      </c>
      <c r="O691" s="9" t="str">
        <f t="shared" si="107"/>
        <v>DNP</v>
      </c>
      <c r="P691" s="81">
        <f t="shared" si="108"/>
        <v>0</v>
      </c>
      <c r="Q691" s="81"/>
      <c r="R691" s="81"/>
    </row>
    <row r="692" hidden="1">
      <c r="A692" s="129" t="s">
        <v>628</v>
      </c>
      <c r="B692" s="130" t="s">
        <v>77</v>
      </c>
      <c r="C692" s="130" t="s">
        <v>69</v>
      </c>
      <c r="D692" s="130">
        <v>0.0</v>
      </c>
      <c r="E692" s="130">
        <v>0.0</v>
      </c>
      <c r="F692" s="130">
        <v>0.0</v>
      </c>
      <c r="G692" s="130">
        <v>14.0</v>
      </c>
      <c r="H692" s="131"/>
      <c r="I692" s="131"/>
      <c r="J692" s="131"/>
      <c r="K692" s="131"/>
      <c r="L692" s="131"/>
      <c r="M692" s="9">
        <f t="shared" si="105"/>
        <v>0</v>
      </c>
      <c r="N692" s="9">
        <f t="shared" si="106"/>
        <v>0</v>
      </c>
      <c r="O692" s="9" t="str">
        <f t="shared" si="107"/>
        <v>DNP</v>
      </c>
      <c r="P692" s="81">
        <f t="shared" si="108"/>
        <v>0</v>
      </c>
      <c r="Q692" s="81"/>
      <c r="R692" s="81"/>
    </row>
    <row r="693" hidden="1">
      <c r="A693" s="129" t="s">
        <v>524</v>
      </c>
      <c r="B693" s="130" t="s">
        <v>74</v>
      </c>
      <c r="C693" s="130" t="s">
        <v>1877</v>
      </c>
      <c r="D693" s="130">
        <v>0.0</v>
      </c>
      <c r="E693" s="130">
        <v>0.0</v>
      </c>
      <c r="F693" s="130">
        <v>23.0</v>
      </c>
      <c r="G693" s="130">
        <v>17.2</v>
      </c>
      <c r="H693" s="131"/>
      <c r="I693" s="131"/>
      <c r="J693" s="131"/>
      <c r="K693" s="131"/>
      <c r="L693" s="131"/>
      <c r="M693" s="9">
        <f t="shared" si="105"/>
        <v>-23</v>
      </c>
      <c r="N693" s="9">
        <f t="shared" si="106"/>
        <v>0</v>
      </c>
      <c r="O693" s="9" t="str">
        <f t="shared" si="107"/>
        <v>DNP</v>
      </c>
      <c r="P693" s="81">
        <f t="shared" si="108"/>
        <v>7.666666667</v>
      </c>
      <c r="Q693" s="81"/>
      <c r="R693" s="81"/>
    </row>
    <row r="694" hidden="1">
      <c r="A694" s="129" t="s">
        <v>283</v>
      </c>
      <c r="B694" s="130" t="s">
        <v>102</v>
      </c>
      <c r="C694" s="130" t="s">
        <v>449</v>
      </c>
      <c r="D694" s="130">
        <v>0.0</v>
      </c>
      <c r="E694" s="130">
        <v>0.0</v>
      </c>
      <c r="F694" s="130">
        <v>9.0</v>
      </c>
      <c r="G694" s="130">
        <v>11.3</v>
      </c>
      <c r="H694" s="131"/>
      <c r="I694" s="131"/>
      <c r="J694" s="131"/>
      <c r="K694" s="131"/>
      <c r="L694" s="131"/>
      <c r="M694" s="9">
        <f t="shared" si="105"/>
        <v>-9</v>
      </c>
      <c r="N694" s="9">
        <f t="shared" si="106"/>
        <v>0</v>
      </c>
      <c r="O694" s="9" t="str">
        <f t="shared" si="107"/>
        <v>DNP</v>
      </c>
      <c r="P694" s="81">
        <f t="shared" si="108"/>
        <v>3</v>
      </c>
      <c r="Q694" s="81"/>
      <c r="R694" s="81"/>
    </row>
    <row r="695" hidden="1">
      <c r="A695" s="129" t="s">
        <v>408</v>
      </c>
      <c r="B695" s="130" t="s">
        <v>91</v>
      </c>
      <c r="C695" s="130" t="s">
        <v>449</v>
      </c>
      <c r="D695" s="130">
        <v>0.0</v>
      </c>
      <c r="E695" s="130">
        <v>0.0</v>
      </c>
      <c r="F695" s="130">
        <v>0.0</v>
      </c>
      <c r="G695" s="130">
        <v>35.3</v>
      </c>
      <c r="H695" s="131"/>
      <c r="I695" s="131"/>
      <c r="J695" s="131"/>
      <c r="K695" s="131"/>
      <c r="L695" s="131"/>
      <c r="M695" s="9">
        <f t="shared" si="105"/>
        <v>0</v>
      </c>
      <c r="N695" s="9">
        <f t="shared" si="106"/>
        <v>0</v>
      </c>
      <c r="O695" s="9" t="str">
        <f t="shared" si="107"/>
        <v>DNP</v>
      </c>
      <c r="P695" s="81">
        <f t="shared" si="108"/>
        <v>0</v>
      </c>
      <c r="Q695" s="81"/>
      <c r="R695" s="81"/>
    </row>
    <row r="696" hidden="1">
      <c r="A696" s="129" t="s">
        <v>1918</v>
      </c>
      <c r="B696" s="130" t="s">
        <v>110</v>
      </c>
      <c r="C696" s="130" t="s">
        <v>449</v>
      </c>
      <c r="D696" s="130">
        <v>0.0</v>
      </c>
      <c r="E696" s="130">
        <v>0.0</v>
      </c>
      <c r="F696" s="130">
        <v>0.0</v>
      </c>
      <c r="G696" s="130">
        <v>3.3</v>
      </c>
      <c r="H696" s="131"/>
      <c r="I696" s="131"/>
      <c r="J696" s="131"/>
      <c r="K696" s="131"/>
      <c r="L696" s="131"/>
      <c r="M696" s="9">
        <f t="shared" si="105"/>
        <v>0</v>
      </c>
      <c r="N696" s="9">
        <f t="shared" si="106"/>
        <v>0</v>
      </c>
      <c r="O696" s="9" t="str">
        <f t="shared" si="107"/>
        <v>DNP</v>
      </c>
      <c r="P696" s="81">
        <f t="shared" si="108"/>
        <v>0</v>
      </c>
      <c r="Q696" s="81"/>
      <c r="R696" s="81"/>
    </row>
    <row r="697" hidden="1">
      <c r="A697" s="129" t="s">
        <v>1919</v>
      </c>
      <c r="B697" s="130" t="s">
        <v>94</v>
      </c>
      <c r="C697" s="130" t="s">
        <v>1877</v>
      </c>
      <c r="D697" s="130">
        <v>0.0</v>
      </c>
      <c r="E697" s="130">
        <v>0.0</v>
      </c>
      <c r="F697" s="130">
        <v>4.0</v>
      </c>
      <c r="G697" s="130">
        <v>3.2</v>
      </c>
      <c r="H697" s="131"/>
      <c r="I697" s="131"/>
      <c r="J697" s="131"/>
      <c r="K697" s="131"/>
      <c r="L697" s="131"/>
      <c r="M697" s="9">
        <f t="shared" si="105"/>
        <v>-4</v>
      </c>
      <c r="N697" s="9">
        <f t="shared" si="106"/>
        <v>0</v>
      </c>
      <c r="O697" s="9" t="str">
        <f t="shared" si="107"/>
        <v>DNP</v>
      </c>
      <c r="P697" s="81">
        <f t="shared" si="108"/>
        <v>1.333333333</v>
      </c>
      <c r="Q697" s="81"/>
      <c r="R697" s="81"/>
    </row>
    <row r="698" hidden="1">
      <c r="A698" s="129" t="s">
        <v>1851</v>
      </c>
      <c r="B698" s="130" t="s">
        <v>113</v>
      </c>
      <c r="C698" s="130" t="s">
        <v>449</v>
      </c>
      <c r="D698" s="130">
        <v>0.0</v>
      </c>
      <c r="E698" s="130">
        <v>0.0</v>
      </c>
      <c r="F698" s="130">
        <v>0.0</v>
      </c>
      <c r="G698" s="130">
        <v>6.0</v>
      </c>
      <c r="H698" s="131"/>
      <c r="I698" s="131"/>
      <c r="J698" s="131"/>
      <c r="K698" s="131"/>
      <c r="L698" s="131"/>
      <c r="M698" s="9">
        <f t="shared" si="105"/>
        <v>0</v>
      </c>
      <c r="N698" s="9">
        <f t="shared" si="106"/>
        <v>0</v>
      </c>
      <c r="O698" s="9" t="str">
        <f t="shared" si="107"/>
        <v>DNP</v>
      </c>
      <c r="P698" s="81">
        <f t="shared" si="108"/>
        <v>0</v>
      </c>
      <c r="Q698" s="81"/>
      <c r="R698" s="81"/>
    </row>
    <row r="699" hidden="1">
      <c r="A699" s="129" t="s">
        <v>431</v>
      </c>
      <c r="B699" s="130" t="s">
        <v>85</v>
      </c>
      <c r="C699" s="130" t="s">
        <v>1877</v>
      </c>
      <c r="D699" s="130">
        <v>0.0</v>
      </c>
      <c r="E699" s="130">
        <v>0.0</v>
      </c>
      <c r="F699" s="130">
        <v>0.0</v>
      </c>
      <c r="G699" s="130">
        <v>4.7</v>
      </c>
      <c r="H699" s="131"/>
      <c r="I699" s="131"/>
      <c r="J699" s="131"/>
      <c r="K699" s="131"/>
      <c r="L699" s="131"/>
      <c r="M699" s="9">
        <f t="shared" si="105"/>
        <v>0</v>
      </c>
      <c r="N699" s="9">
        <f t="shared" si="106"/>
        <v>0</v>
      </c>
      <c r="O699" s="9" t="str">
        <f t="shared" si="107"/>
        <v>DNP</v>
      </c>
      <c r="P699" s="81">
        <f t="shared" si="108"/>
        <v>0</v>
      </c>
      <c r="Q699" s="81"/>
      <c r="R699" s="81"/>
    </row>
    <row r="700" hidden="1">
      <c r="A700" s="129" t="s">
        <v>425</v>
      </c>
      <c r="B700" s="130" t="s">
        <v>94</v>
      </c>
      <c r="C700" s="130" t="s">
        <v>449</v>
      </c>
      <c r="D700" s="130">
        <v>0.0</v>
      </c>
      <c r="E700" s="130">
        <v>0.0</v>
      </c>
      <c r="F700" s="130">
        <v>4.0</v>
      </c>
      <c r="G700" s="130">
        <v>12.9</v>
      </c>
      <c r="H700" s="131"/>
      <c r="I700" s="131"/>
      <c r="J700" s="131"/>
      <c r="K700" s="131"/>
      <c r="L700" s="131"/>
      <c r="M700" s="9">
        <f t="shared" si="105"/>
        <v>-4</v>
      </c>
      <c r="N700" s="9">
        <f t="shared" si="106"/>
        <v>0</v>
      </c>
      <c r="O700" s="9" t="str">
        <f t="shared" si="107"/>
        <v>DNP</v>
      </c>
      <c r="P700" s="81">
        <f t="shared" si="108"/>
        <v>1.333333333</v>
      </c>
      <c r="Q700" s="81"/>
      <c r="R700" s="81"/>
    </row>
    <row r="701" hidden="1">
      <c r="A701" s="129" t="s">
        <v>130</v>
      </c>
      <c r="B701" s="130" t="s">
        <v>93</v>
      </c>
      <c r="C701" s="130" t="s">
        <v>449</v>
      </c>
      <c r="D701" s="130">
        <v>0.0</v>
      </c>
      <c r="E701" s="130">
        <v>0.0</v>
      </c>
      <c r="F701" s="130">
        <v>10.0</v>
      </c>
      <c r="G701" s="130">
        <v>10.7</v>
      </c>
      <c r="H701" s="131"/>
      <c r="I701" s="131"/>
      <c r="J701" s="131"/>
      <c r="K701" s="131"/>
      <c r="L701" s="131"/>
      <c r="M701" s="9">
        <f t="shared" si="105"/>
        <v>-10</v>
      </c>
      <c r="N701" s="9">
        <f t="shared" si="106"/>
        <v>0</v>
      </c>
      <c r="O701" s="9" t="str">
        <f t="shared" si="107"/>
        <v>DNP</v>
      </c>
      <c r="P701" s="81">
        <f t="shared" si="108"/>
        <v>3.333333333</v>
      </c>
      <c r="Q701" s="81"/>
      <c r="R701" s="81"/>
    </row>
    <row r="702" hidden="1">
      <c r="A702" s="129" t="s">
        <v>376</v>
      </c>
      <c r="B702" s="130" t="s">
        <v>113</v>
      </c>
      <c r="C702" s="130" t="s">
        <v>449</v>
      </c>
      <c r="D702" s="130">
        <v>0.0</v>
      </c>
      <c r="E702" s="130">
        <v>0.0</v>
      </c>
      <c r="F702" s="130">
        <v>5.0</v>
      </c>
      <c r="G702" s="130">
        <v>4.2</v>
      </c>
      <c r="H702" s="131"/>
      <c r="I702" s="131"/>
      <c r="J702" s="131"/>
      <c r="K702" s="131"/>
      <c r="L702" s="131"/>
      <c r="M702" s="9">
        <f t="shared" si="105"/>
        <v>-5</v>
      </c>
      <c r="N702" s="9">
        <f t="shared" si="106"/>
        <v>0</v>
      </c>
      <c r="O702" s="9" t="str">
        <f t="shared" si="107"/>
        <v>DNP</v>
      </c>
      <c r="P702" s="81">
        <f t="shared" si="108"/>
        <v>1.666666667</v>
      </c>
      <c r="Q702" s="81"/>
      <c r="R702" s="81"/>
    </row>
    <row r="703" hidden="1">
      <c r="A703" s="129" t="s">
        <v>420</v>
      </c>
      <c r="B703" s="130" t="s">
        <v>96</v>
      </c>
      <c r="C703" s="130" t="s">
        <v>1877</v>
      </c>
      <c r="D703" s="130">
        <v>0.0</v>
      </c>
      <c r="E703" s="130">
        <v>0.0</v>
      </c>
      <c r="F703" s="130">
        <v>8.0</v>
      </c>
      <c r="G703" s="130">
        <v>26.3</v>
      </c>
      <c r="H703" s="131"/>
      <c r="I703" s="131"/>
      <c r="J703" s="131"/>
      <c r="K703" s="131"/>
      <c r="L703" s="131"/>
      <c r="M703" s="9">
        <f t="shared" si="105"/>
        <v>-8</v>
      </c>
      <c r="N703" s="9">
        <f t="shared" si="106"/>
        <v>0</v>
      </c>
      <c r="O703" s="9" t="str">
        <f t="shared" si="107"/>
        <v>DNP</v>
      </c>
      <c r="P703" s="81">
        <f t="shared" si="108"/>
        <v>2.666666667</v>
      </c>
      <c r="Q703" s="81"/>
      <c r="R703" s="81"/>
    </row>
    <row r="704" hidden="1">
      <c r="A704" s="129" t="s">
        <v>419</v>
      </c>
      <c r="B704" s="130" t="s">
        <v>97</v>
      </c>
      <c r="C704" s="130" t="s">
        <v>449</v>
      </c>
      <c r="D704" s="130">
        <v>0.0</v>
      </c>
      <c r="E704" s="130">
        <v>0.0</v>
      </c>
      <c r="F704" s="130">
        <v>12.5</v>
      </c>
      <c r="G704" s="130">
        <v>12.0</v>
      </c>
      <c r="H704" s="131"/>
      <c r="I704" s="131"/>
      <c r="J704" s="131"/>
      <c r="K704" s="131"/>
      <c r="L704" s="131"/>
      <c r="M704" s="9">
        <f t="shared" si="105"/>
        <v>-12.5</v>
      </c>
      <c r="N704" s="9">
        <f t="shared" si="106"/>
        <v>0</v>
      </c>
      <c r="O704" s="9" t="str">
        <f t="shared" si="107"/>
        <v>DNP</v>
      </c>
      <c r="P704" s="81">
        <f t="shared" si="108"/>
        <v>4.166666667</v>
      </c>
      <c r="Q704" s="81"/>
      <c r="R704" s="81"/>
    </row>
    <row r="705" hidden="1">
      <c r="A705" s="129" t="s">
        <v>418</v>
      </c>
      <c r="B705" s="130" t="s">
        <v>115</v>
      </c>
      <c r="C705" s="130" t="s">
        <v>69</v>
      </c>
      <c r="D705" s="130">
        <v>0.0</v>
      </c>
      <c r="E705" s="130">
        <v>0.0</v>
      </c>
      <c r="F705" s="130">
        <v>8.0</v>
      </c>
      <c r="G705" s="130">
        <v>12.1</v>
      </c>
      <c r="H705" s="131"/>
      <c r="I705" s="131"/>
      <c r="J705" s="131"/>
      <c r="K705" s="131"/>
      <c r="L705" s="131"/>
      <c r="M705" s="9">
        <f t="shared" si="105"/>
        <v>-8</v>
      </c>
      <c r="N705" s="9">
        <f t="shared" si="106"/>
        <v>0</v>
      </c>
      <c r="O705" s="9" t="str">
        <f t="shared" si="107"/>
        <v>DNP</v>
      </c>
      <c r="P705" s="81">
        <f t="shared" si="108"/>
        <v>2.666666667</v>
      </c>
      <c r="Q705" s="81"/>
      <c r="R705" s="81"/>
    </row>
    <row r="706" hidden="1">
      <c r="A706" s="129" t="s">
        <v>1920</v>
      </c>
      <c r="B706" s="130" t="s">
        <v>80</v>
      </c>
      <c r="C706" s="130" t="s">
        <v>69</v>
      </c>
      <c r="D706" s="130">
        <v>0.0</v>
      </c>
      <c r="E706" s="130">
        <v>0.0</v>
      </c>
      <c r="F706" s="130">
        <v>12.0</v>
      </c>
      <c r="G706" s="130">
        <v>12.3</v>
      </c>
      <c r="H706" s="131"/>
      <c r="I706" s="131"/>
      <c r="J706" s="131"/>
      <c r="K706" s="131"/>
      <c r="L706" s="131"/>
      <c r="M706" s="9">
        <f t="shared" si="105"/>
        <v>-12</v>
      </c>
      <c r="N706" s="9">
        <f t="shared" si="106"/>
        <v>0</v>
      </c>
      <c r="O706" s="9" t="str">
        <f t="shared" si="107"/>
        <v>DNP</v>
      </c>
      <c r="P706" s="81">
        <f t="shared" si="108"/>
        <v>4</v>
      </c>
      <c r="Q706" s="81"/>
      <c r="R706" s="81"/>
    </row>
    <row r="707" hidden="1">
      <c r="A707" s="129" t="s">
        <v>413</v>
      </c>
      <c r="B707" s="130" t="s">
        <v>116</v>
      </c>
      <c r="C707" s="130" t="s">
        <v>69</v>
      </c>
      <c r="D707" s="130">
        <v>0.0</v>
      </c>
      <c r="E707" s="130">
        <v>0.0</v>
      </c>
      <c r="F707" s="130">
        <v>4.5</v>
      </c>
      <c r="G707" s="130">
        <v>8.0</v>
      </c>
      <c r="H707" s="131"/>
      <c r="I707" s="131"/>
      <c r="J707" s="131"/>
      <c r="K707" s="131"/>
      <c r="L707" s="131"/>
      <c r="M707" s="9">
        <f t="shared" si="105"/>
        <v>-4.5</v>
      </c>
      <c r="N707" s="9">
        <f t="shared" si="106"/>
        <v>0</v>
      </c>
      <c r="O707" s="9" t="str">
        <f t="shared" si="107"/>
        <v>DNP</v>
      </c>
      <c r="P707" s="81">
        <f t="shared" si="108"/>
        <v>1.5</v>
      </c>
      <c r="Q707" s="81"/>
      <c r="R707" s="81"/>
    </row>
    <row r="708" hidden="1">
      <c r="A708" s="129" t="s">
        <v>592</v>
      </c>
      <c r="B708" s="130" t="s">
        <v>100</v>
      </c>
      <c r="C708" s="130" t="s">
        <v>1877</v>
      </c>
      <c r="D708" s="130">
        <v>0.0</v>
      </c>
      <c r="E708" s="130">
        <v>0.0</v>
      </c>
      <c r="F708" s="130">
        <v>10.0</v>
      </c>
      <c r="G708" s="130">
        <v>15.3</v>
      </c>
      <c r="H708" s="131"/>
      <c r="I708" s="131"/>
      <c r="J708" s="131"/>
      <c r="K708" s="131"/>
      <c r="L708" s="131"/>
      <c r="M708" s="9">
        <f t="shared" si="105"/>
        <v>-10</v>
      </c>
      <c r="N708" s="9">
        <f t="shared" si="106"/>
        <v>0</v>
      </c>
      <c r="O708" s="9" t="str">
        <f t="shared" si="107"/>
        <v>DNP</v>
      </c>
      <c r="P708" s="81">
        <f t="shared" si="108"/>
        <v>3.333333333</v>
      </c>
      <c r="Q708" s="81"/>
      <c r="R708" s="81"/>
    </row>
    <row r="709" hidden="1">
      <c r="A709" s="129" t="s">
        <v>406</v>
      </c>
      <c r="B709" s="130" t="s">
        <v>110</v>
      </c>
      <c r="C709" s="130" t="s">
        <v>449</v>
      </c>
      <c r="D709" s="130">
        <v>0.0</v>
      </c>
      <c r="E709" s="130">
        <v>0.0</v>
      </c>
      <c r="F709" s="130">
        <v>0.0</v>
      </c>
      <c r="G709" s="130">
        <v>17.0</v>
      </c>
      <c r="H709" s="131"/>
      <c r="I709" s="131"/>
      <c r="J709" s="131"/>
      <c r="K709" s="131"/>
      <c r="L709" s="131"/>
      <c r="M709" s="9">
        <f t="shared" si="105"/>
        <v>0</v>
      </c>
      <c r="N709" s="9">
        <f t="shared" si="106"/>
        <v>0</v>
      </c>
      <c r="O709" s="9" t="str">
        <f t="shared" si="107"/>
        <v>DNP</v>
      </c>
      <c r="P709" s="81">
        <f t="shared" si="108"/>
        <v>0</v>
      </c>
      <c r="Q709" s="81"/>
      <c r="R709" s="81"/>
    </row>
    <row r="710" hidden="1">
      <c r="A710" s="129" t="s">
        <v>1385</v>
      </c>
      <c r="B710" s="130" t="s">
        <v>113</v>
      </c>
      <c r="C710" s="130" t="s">
        <v>1877</v>
      </c>
      <c r="D710" s="130">
        <v>0.0</v>
      </c>
      <c r="E710" s="130">
        <v>0.0</v>
      </c>
      <c r="F710" s="130">
        <v>0.0</v>
      </c>
      <c r="G710" s="130">
        <v>16.0</v>
      </c>
      <c r="H710" s="131"/>
      <c r="I710" s="131"/>
      <c r="J710" s="131"/>
      <c r="K710" s="131"/>
      <c r="L710" s="131"/>
      <c r="M710" s="9">
        <f t="shared" si="105"/>
        <v>0</v>
      </c>
      <c r="N710" s="9">
        <f t="shared" si="106"/>
        <v>0</v>
      </c>
      <c r="O710" s="9" t="str">
        <f t="shared" si="107"/>
        <v>DNP</v>
      </c>
      <c r="P710" s="81">
        <f t="shared" si="108"/>
        <v>0</v>
      </c>
      <c r="Q710" s="81"/>
      <c r="R710" s="81"/>
    </row>
    <row r="711" hidden="1">
      <c r="A711" s="129" t="s">
        <v>396</v>
      </c>
      <c r="B711" s="130" t="s">
        <v>109</v>
      </c>
      <c r="C711" s="130" t="s">
        <v>69</v>
      </c>
      <c r="D711" s="130">
        <v>0.0</v>
      </c>
      <c r="E711" s="130">
        <v>0.0</v>
      </c>
      <c r="F711" s="130">
        <v>0.0</v>
      </c>
      <c r="G711" s="130">
        <v>5.2</v>
      </c>
      <c r="H711" s="131"/>
      <c r="I711" s="131"/>
      <c r="J711" s="131"/>
      <c r="K711" s="131"/>
      <c r="L711" s="131"/>
      <c r="M711" s="9">
        <f t="shared" si="105"/>
        <v>0</v>
      </c>
      <c r="N711" s="9">
        <f t="shared" si="106"/>
        <v>0</v>
      </c>
      <c r="O711" s="9" t="str">
        <f t="shared" si="107"/>
        <v>DNP</v>
      </c>
      <c r="P711" s="81">
        <f t="shared" si="108"/>
        <v>0</v>
      </c>
      <c r="Q711" s="81"/>
      <c r="R711" s="81"/>
    </row>
    <row r="712" hidden="1">
      <c r="A712" s="129" t="s">
        <v>395</v>
      </c>
      <c r="B712" s="130" t="s">
        <v>97</v>
      </c>
      <c r="C712" s="130" t="s">
        <v>449</v>
      </c>
      <c r="D712" s="130">
        <v>0.0</v>
      </c>
      <c r="E712" s="130">
        <v>0.0</v>
      </c>
      <c r="F712" s="130">
        <v>0.0</v>
      </c>
      <c r="G712" s="130">
        <v>9.2</v>
      </c>
      <c r="H712" s="131"/>
      <c r="I712" s="131"/>
      <c r="J712" s="131"/>
      <c r="K712" s="131"/>
      <c r="L712" s="131"/>
      <c r="M712" s="9">
        <f t="shared" si="105"/>
        <v>0</v>
      </c>
      <c r="N712" s="9">
        <f t="shared" si="106"/>
        <v>0</v>
      </c>
      <c r="O712" s="9" t="str">
        <f t="shared" si="107"/>
        <v>DNP</v>
      </c>
      <c r="P712" s="81">
        <f t="shared" si="108"/>
        <v>0</v>
      </c>
      <c r="Q712" s="81"/>
      <c r="R712" s="81"/>
    </row>
    <row r="713" hidden="1">
      <c r="A713" s="129" t="s">
        <v>392</v>
      </c>
      <c r="B713" s="130" t="s">
        <v>80</v>
      </c>
      <c r="C713" s="130" t="s">
        <v>449</v>
      </c>
      <c r="D713" s="130">
        <v>0.0</v>
      </c>
      <c r="E713" s="130">
        <v>0.0</v>
      </c>
      <c r="F713" s="130">
        <v>0.0</v>
      </c>
      <c r="G713" s="130">
        <v>15.5</v>
      </c>
      <c r="H713" s="131"/>
      <c r="I713" s="131"/>
      <c r="J713" s="131"/>
      <c r="K713" s="131"/>
      <c r="L713" s="131"/>
      <c r="M713" s="9">
        <f t="shared" si="105"/>
        <v>0</v>
      </c>
      <c r="N713" s="9">
        <f t="shared" si="106"/>
        <v>0</v>
      </c>
      <c r="O713" s="9" t="str">
        <f t="shared" si="107"/>
        <v>DNP</v>
      </c>
      <c r="P713" s="81">
        <f t="shared" si="108"/>
        <v>0</v>
      </c>
      <c r="Q713" s="81"/>
      <c r="R713" s="81"/>
    </row>
    <row r="714" hidden="1">
      <c r="A714" s="129" t="s">
        <v>120</v>
      </c>
      <c r="B714" s="130" t="s">
        <v>93</v>
      </c>
      <c r="C714" s="130" t="s">
        <v>449</v>
      </c>
      <c r="D714" s="130">
        <v>0.0</v>
      </c>
      <c r="E714" s="130">
        <v>0.0</v>
      </c>
      <c r="F714" s="130">
        <v>0.0</v>
      </c>
      <c r="G714" s="130">
        <v>5.8</v>
      </c>
      <c r="H714" s="131"/>
      <c r="I714" s="131"/>
      <c r="J714" s="131"/>
      <c r="K714" s="131"/>
      <c r="L714" s="131"/>
      <c r="M714" s="9">
        <f t="shared" si="105"/>
        <v>0</v>
      </c>
      <c r="N714" s="9">
        <f t="shared" si="106"/>
        <v>0</v>
      </c>
      <c r="O714" s="9" t="str">
        <f t="shared" si="107"/>
        <v>DNP</v>
      </c>
      <c r="P714" s="81">
        <f t="shared" si="108"/>
        <v>0</v>
      </c>
      <c r="Q714" s="81"/>
      <c r="R714" s="81"/>
    </row>
    <row r="715" hidden="1">
      <c r="A715" s="129" t="s">
        <v>389</v>
      </c>
      <c r="B715" s="130" t="s">
        <v>71</v>
      </c>
      <c r="C715" s="130" t="s">
        <v>449</v>
      </c>
      <c r="D715" s="130">
        <v>0.0</v>
      </c>
      <c r="E715" s="130">
        <v>0.0</v>
      </c>
      <c r="F715" s="130">
        <v>0.0</v>
      </c>
      <c r="G715" s="130">
        <v>28.1</v>
      </c>
      <c r="H715" s="131"/>
      <c r="I715" s="131"/>
      <c r="J715" s="131"/>
      <c r="K715" s="131"/>
      <c r="L715" s="131"/>
      <c r="M715" s="9">
        <f t="shared" si="105"/>
        <v>0</v>
      </c>
      <c r="N715" s="9">
        <f t="shared" si="106"/>
        <v>0</v>
      </c>
      <c r="O715" s="9" t="str">
        <f t="shared" si="107"/>
        <v>DNP</v>
      </c>
      <c r="P715" s="81">
        <f t="shared" si="108"/>
        <v>0</v>
      </c>
      <c r="Q715" s="81"/>
      <c r="R715" s="81"/>
    </row>
    <row r="716" hidden="1">
      <c r="A716" s="129" t="s">
        <v>443</v>
      </c>
      <c r="B716" s="130" t="s">
        <v>96</v>
      </c>
      <c r="C716" s="130" t="s">
        <v>69</v>
      </c>
      <c r="D716" s="130">
        <v>0.0</v>
      </c>
      <c r="E716" s="130">
        <v>0.0</v>
      </c>
      <c r="F716" s="130">
        <v>18.0</v>
      </c>
      <c r="G716" s="130">
        <v>3.9</v>
      </c>
      <c r="H716" s="131"/>
      <c r="I716" s="131"/>
      <c r="J716" s="131"/>
      <c r="K716" s="131"/>
      <c r="L716" s="131"/>
      <c r="M716" s="9">
        <f t="shared" si="105"/>
        <v>-18</v>
      </c>
      <c r="N716" s="9">
        <f t="shared" si="106"/>
        <v>0</v>
      </c>
      <c r="O716" s="9" t="str">
        <f t="shared" si="107"/>
        <v>DNP</v>
      </c>
      <c r="P716" s="81">
        <f t="shared" si="108"/>
        <v>6</v>
      </c>
      <c r="Q716" s="81"/>
      <c r="R716" s="81"/>
    </row>
    <row r="717" hidden="1">
      <c r="A717" s="129" t="s">
        <v>1907</v>
      </c>
      <c r="B717" s="130" t="s">
        <v>91</v>
      </c>
      <c r="C717" s="130" t="s">
        <v>69</v>
      </c>
      <c r="D717" s="130">
        <v>0.0</v>
      </c>
      <c r="E717" s="130">
        <v>0.0</v>
      </c>
      <c r="F717" s="130">
        <v>0.0</v>
      </c>
      <c r="G717" s="130">
        <v>6.5</v>
      </c>
      <c r="H717" s="131"/>
      <c r="I717" s="131"/>
      <c r="J717" s="131"/>
      <c r="K717" s="131"/>
      <c r="L717" s="131"/>
      <c r="M717" s="9">
        <f t="shared" si="105"/>
        <v>0</v>
      </c>
      <c r="N717" s="9">
        <f t="shared" si="106"/>
        <v>0</v>
      </c>
      <c r="O717" s="9" t="str">
        <f t="shared" si="107"/>
        <v>DNP</v>
      </c>
      <c r="P717" s="81">
        <f t="shared" si="108"/>
        <v>0</v>
      </c>
      <c r="Q717" s="81"/>
      <c r="R717" s="81"/>
    </row>
    <row r="718" hidden="1">
      <c r="A718" s="129" t="s">
        <v>1907</v>
      </c>
      <c r="B718" s="130" t="s">
        <v>74</v>
      </c>
      <c r="C718" s="130" t="s">
        <v>69</v>
      </c>
      <c r="D718" s="130">
        <v>0.0</v>
      </c>
      <c r="E718" s="130">
        <v>0.0</v>
      </c>
      <c r="F718" s="130">
        <v>5.0</v>
      </c>
      <c r="G718" s="130">
        <v>4.5</v>
      </c>
      <c r="H718" s="131"/>
      <c r="I718" s="131"/>
      <c r="J718" s="131"/>
      <c r="K718" s="131"/>
      <c r="L718" s="131"/>
      <c r="M718" s="9">
        <f t="shared" si="105"/>
        <v>-5</v>
      </c>
      <c r="N718" s="9">
        <f t="shared" si="106"/>
        <v>0</v>
      </c>
      <c r="O718" s="9" t="str">
        <f t="shared" si="107"/>
        <v>DNP</v>
      </c>
      <c r="P718" s="81">
        <f t="shared" si="108"/>
        <v>1.666666667</v>
      </c>
      <c r="Q718" s="81"/>
      <c r="R718" s="81"/>
    </row>
    <row r="719" hidden="1">
      <c r="A719" s="129" t="s">
        <v>382</v>
      </c>
      <c r="B719" s="130" t="s">
        <v>102</v>
      </c>
      <c r="C719" s="130" t="s">
        <v>1877</v>
      </c>
      <c r="D719" s="130">
        <v>0.0</v>
      </c>
      <c r="E719" s="130">
        <v>0.0</v>
      </c>
      <c r="F719" s="130">
        <v>0.0</v>
      </c>
      <c r="G719" s="130">
        <v>20.4</v>
      </c>
      <c r="H719" s="131"/>
      <c r="I719" s="131"/>
      <c r="J719" s="131"/>
      <c r="K719" s="131"/>
      <c r="L719" s="131"/>
      <c r="M719" s="9">
        <f t="shared" si="105"/>
        <v>0</v>
      </c>
      <c r="N719" s="9">
        <f t="shared" si="106"/>
        <v>0</v>
      </c>
      <c r="O719" s="9" t="str">
        <f t="shared" si="107"/>
        <v>DNP</v>
      </c>
      <c r="P719" s="81">
        <f t="shared" si="108"/>
        <v>0</v>
      </c>
      <c r="Q719" s="81"/>
      <c r="R719" s="81"/>
    </row>
    <row r="720" hidden="1">
      <c r="A720" s="129" t="s">
        <v>378</v>
      </c>
      <c r="B720" s="130" t="s">
        <v>106</v>
      </c>
      <c r="C720" s="130" t="s">
        <v>1877</v>
      </c>
      <c r="D720" s="130">
        <v>0.0</v>
      </c>
      <c r="E720" s="130">
        <v>0.0</v>
      </c>
      <c r="F720" s="130">
        <v>0.0</v>
      </c>
      <c r="G720" s="130">
        <v>2.9</v>
      </c>
      <c r="H720" s="131"/>
      <c r="I720" s="131"/>
      <c r="J720" s="131"/>
      <c r="K720" s="131"/>
      <c r="L720" s="131"/>
      <c r="M720" s="9">
        <f t="shared" si="105"/>
        <v>0</v>
      </c>
      <c r="N720" s="9">
        <f t="shared" si="106"/>
        <v>0</v>
      </c>
      <c r="O720" s="9" t="str">
        <f t="shared" si="107"/>
        <v>DNP</v>
      </c>
      <c r="P720" s="81">
        <f t="shared" si="108"/>
        <v>0</v>
      </c>
      <c r="Q720" s="81"/>
      <c r="R720" s="81"/>
    </row>
    <row r="721" hidden="1">
      <c r="A721" s="129" t="s">
        <v>1898</v>
      </c>
      <c r="B721" s="130" t="s">
        <v>70</v>
      </c>
      <c r="C721" s="130" t="s">
        <v>449</v>
      </c>
      <c r="D721" s="130">
        <v>0.0</v>
      </c>
      <c r="E721" s="130">
        <v>0.0</v>
      </c>
      <c r="F721" s="130">
        <v>0.0</v>
      </c>
      <c r="G721" s="130">
        <v>2.0</v>
      </c>
      <c r="H721" s="131"/>
      <c r="I721" s="131"/>
      <c r="J721" s="131"/>
      <c r="K721" s="131"/>
      <c r="L721" s="131"/>
      <c r="M721" s="9">
        <f t="shared" si="105"/>
        <v>0</v>
      </c>
      <c r="N721" s="9">
        <f t="shared" si="106"/>
        <v>0</v>
      </c>
      <c r="O721" s="9" t="str">
        <f t="shared" si="107"/>
        <v>DNP</v>
      </c>
      <c r="P721" s="81">
        <f t="shared" si="108"/>
        <v>0</v>
      </c>
      <c r="Q721" s="81"/>
      <c r="R721" s="81"/>
    </row>
    <row r="722" hidden="1">
      <c r="A722" s="129" t="s">
        <v>1898</v>
      </c>
      <c r="B722" s="130" t="s">
        <v>106</v>
      </c>
      <c r="C722" s="130" t="s">
        <v>449</v>
      </c>
      <c r="D722" s="130">
        <v>0.0</v>
      </c>
      <c r="E722" s="130">
        <v>0.0</v>
      </c>
      <c r="F722" s="130">
        <v>0.0</v>
      </c>
      <c r="G722" s="130">
        <v>9.5</v>
      </c>
      <c r="H722" s="131"/>
      <c r="I722" s="131"/>
      <c r="J722" s="131"/>
      <c r="K722" s="131"/>
      <c r="L722" s="131"/>
      <c r="M722" s="9">
        <f t="shared" si="105"/>
        <v>0</v>
      </c>
      <c r="N722" s="9">
        <f t="shared" si="106"/>
        <v>0</v>
      </c>
      <c r="O722" s="9" t="str">
        <f t="shared" si="107"/>
        <v>DNP</v>
      </c>
      <c r="P722" s="81">
        <f t="shared" si="108"/>
        <v>0</v>
      </c>
      <c r="Q722" s="81"/>
      <c r="R722" s="81"/>
    </row>
    <row r="723" hidden="1">
      <c r="A723" s="129" t="s">
        <v>367</v>
      </c>
      <c r="B723" s="130" t="s">
        <v>76</v>
      </c>
      <c r="C723" s="130" t="s">
        <v>1877</v>
      </c>
      <c r="D723" s="130">
        <v>0.0</v>
      </c>
      <c r="E723" s="130">
        <v>0.0</v>
      </c>
      <c r="F723" s="130">
        <v>0.0</v>
      </c>
      <c r="G723" s="130">
        <v>34.9</v>
      </c>
      <c r="H723" s="131"/>
      <c r="I723" s="131"/>
      <c r="J723" s="131"/>
      <c r="K723" s="131"/>
      <c r="L723" s="131"/>
      <c r="M723" s="9">
        <f t="shared" si="105"/>
        <v>0</v>
      </c>
      <c r="N723" s="9">
        <f t="shared" si="106"/>
        <v>0</v>
      </c>
      <c r="O723" s="9" t="str">
        <f t="shared" si="107"/>
        <v>DNP</v>
      </c>
      <c r="P723" s="81">
        <f t="shared" si="108"/>
        <v>0</v>
      </c>
      <c r="Q723" s="81"/>
      <c r="R723" s="81"/>
    </row>
    <row r="724" hidden="1">
      <c r="A724" s="129" t="s">
        <v>362</v>
      </c>
      <c r="B724" s="130" t="s">
        <v>74</v>
      </c>
      <c r="C724" s="130" t="s">
        <v>449</v>
      </c>
      <c r="D724" s="130">
        <v>0.0</v>
      </c>
      <c r="E724" s="130">
        <v>0.0</v>
      </c>
      <c r="F724" s="130">
        <v>11.0</v>
      </c>
      <c r="G724" s="130">
        <v>8.6</v>
      </c>
      <c r="H724" s="131"/>
      <c r="I724" s="131"/>
      <c r="J724" s="131"/>
      <c r="K724" s="131"/>
      <c r="L724" s="131"/>
      <c r="M724" s="9">
        <f t="shared" si="105"/>
        <v>-11</v>
      </c>
      <c r="N724" s="9">
        <f t="shared" si="106"/>
        <v>0</v>
      </c>
      <c r="O724" s="9" t="str">
        <f t="shared" si="107"/>
        <v>DNP</v>
      </c>
      <c r="P724" s="81">
        <f t="shared" si="108"/>
        <v>3.666666667</v>
      </c>
      <c r="Q724" s="81"/>
      <c r="R724" s="81"/>
    </row>
    <row r="725" hidden="1">
      <c r="A725" s="129" t="s">
        <v>359</v>
      </c>
      <c r="B725" s="130" t="s">
        <v>102</v>
      </c>
      <c r="C725" s="130" t="s">
        <v>1877</v>
      </c>
      <c r="D725" s="130">
        <v>0.0</v>
      </c>
      <c r="E725" s="130">
        <v>0.0</v>
      </c>
      <c r="F725" s="130">
        <v>13.0</v>
      </c>
      <c r="G725" s="130">
        <v>18.1</v>
      </c>
      <c r="H725" s="131"/>
      <c r="I725" s="131"/>
      <c r="J725" s="131"/>
      <c r="K725" s="131"/>
      <c r="L725" s="131"/>
      <c r="M725" s="9">
        <f t="shared" si="105"/>
        <v>-13</v>
      </c>
      <c r="N725" s="9">
        <f t="shared" si="106"/>
        <v>0</v>
      </c>
      <c r="O725" s="9" t="str">
        <f t="shared" si="107"/>
        <v>DNP</v>
      </c>
      <c r="P725" s="81">
        <f t="shared" si="108"/>
        <v>4.333333333</v>
      </c>
      <c r="Q725" s="81"/>
      <c r="R725" s="81"/>
    </row>
    <row r="726" hidden="1">
      <c r="A726" s="129" t="s">
        <v>350</v>
      </c>
      <c r="B726" s="130" t="s">
        <v>107</v>
      </c>
      <c r="C726" s="130" t="s">
        <v>449</v>
      </c>
      <c r="D726" s="130">
        <v>0.0</v>
      </c>
      <c r="E726" s="130">
        <v>0.0</v>
      </c>
      <c r="F726" s="130">
        <v>0.0</v>
      </c>
      <c r="G726" s="130">
        <v>11.4</v>
      </c>
      <c r="H726" s="131"/>
      <c r="I726" s="131"/>
      <c r="J726" s="131"/>
      <c r="K726" s="131"/>
      <c r="L726" s="131"/>
      <c r="M726" s="9">
        <f t="shared" si="105"/>
        <v>0</v>
      </c>
      <c r="N726" s="9">
        <f t="shared" si="106"/>
        <v>0</v>
      </c>
      <c r="O726" s="9" t="str">
        <f t="shared" si="107"/>
        <v>DNP</v>
      </c>
      <c r="P726" s="81">
        <f t="shared" si="108"/>
        <v>0</v>
      </c>
      <c r="Q726" s="81"/>
      <c r="R726" s="81"/>
    </row>
    <row r="727" hidden="1">
      <c r="A727" s="129" t="s">
        <v>349</v>
      </c>
      <c r="B727" s="130" t="s">
        <v>99</v>
      </c>
      <c r="C727" s="130" t="s">
        <v>69</v>
      </c>
      <c r="D727" s="130">
        <v>0.0</v>
      </c>
      <c r="E727" s="130">
        <v>0.0</v>
      </c>
      <c r="F727" s="130">
        <v>7.3</v>
      </c>
      <c r="G727" s="130">
        <v>11.3</v>
      </c>
      <c r="H727" s="131"/>
      <c r="I727" s="131"/>
      <c r="J727" s="131"/>
      <c r="K727" s="131"/>
      <c r="L727" s="131"/>
      <c r="M727" s="9">
        <f t="shared" si="105"/>
        <v>-7.3</v>
      </c>
      <c r="N727" s="9">
        <f t="shared" si="106"/>
        <v>0</v>
      </c>
      <c r="O727" s="9" t="str">
        <f t="shared" si="107"/>
        <v>DNP</v>
      </c>
      <c r="P727" s="81">
        <f t="shared" si="108"/>
        <v>2.433333333</v>
      </c>
      <c r="Q727" s="81"/>
      <c r="R727" s="81"/>
    </row>
    <row r="728" hidden="1">
      <c r="A728" s="129" t="s">
        <v>566</v>
      </c>
      <c r="B728" s="130" t="s">
        <v>116</v>
      </c>
      <c r="C728" s="130" t="s">
        <v>449</v>
      </c>
      <c r="D728" s="130">
        <v>0.0</v>
      </c>
      <c r="E728" s="130">
        <v>0.0</v>
      </c>
      <c r="F728" s="130">
        <v>5.0</v>
      </c>
      <c r="G728" s="130">
        <v>7.0</v>
      </c>
      <c r="H728" s="131"/>
      <c r="I728" s="131"/>
      <c r="J728" s="131"/>
      <c r="K728" s="131"/>
      <c r="L728" s="131"/>
      <c r="M728" s="9">
        <f t="shared" si="105"/>
        <v>-5</v>
      </c>
      <c r="N728" s="9">
        <f t="shared" si="106"/>
        <v>0</v>
      </c>
      <c r="O728" s="9" t="str">
        <f t="shared" si="107"/>
        <v>DNP</v>
      </c>
      <c r="P728" s="81">
        <f t="shared" si="108"/>
        <v>1.666666667</v>
      </c>
      <c r="Q728" s="81"/>
      <c r="R728" s="81"/>
    </row>
    <row r="729" hidden="1">
      <c r="A729" s="129" t="s">
        <v>344</v>
      </c>
      <c r="B729" s="130" t="s">
        <v>85</v>
      </c>
      <c r="C729" s="130" t="s">
        <v>69</v>
      </c>
      <c r="D729" s="130">
        <v>0.0</v>
      </c>
      <c r="E729" s="130">
        <v>0.0</v>
      </c>
      <c r="F729" s="130">
        <v>3.0</v>
      </c>
      <c r="G729" s="130">
        <v>6.0</v>
      </c>
      <c r="H729" s="141"/>
      <c r="I729" s="141"/>
      <c r="J729" s="141"/>
      <c r="K729" s="141"/>
      <c r="L729" s="141"/>
      <c r="M729" s="9">
        <f t="shared" si="105"/>
        <v>-3</v>
      </c>
      <c r="N729" s="9">
        <f t="shared" si="106"/>
        <v>0</v>
      </c>
      <c r="O729" s="9" t="str">
        <f t="shared" si="107"/>
        <v>DNP</v>
      </c>
      <c r="P729" s="81">
        <f t="shared" si="108"/>
        <v>1</v>
      </c>
      <c r="Q729" s="81"/>
      <c r="R729" s="81"/>
    </row>
    <row r="730" hidden="1">
      <c r="A730" s="129" t="s">
        <v>1861</v>
      </c>
      <c r="B730" s="130" t="s">
        <v>84</v>
      </c>
      <c r="C730" s="130" t="s">
        <v>1877</v>
      </c>
      <c r="D730" s="130">
        <v>0.0</v>
      </c>
      <c r="E730" s="130">
        <v>0.0</v>
      </c>
      <c r="F730" s="130">
        <v>0.0</v>
      </c>
      <c r="G730" s="130">
        <v>4.8</v>
      </c>
      <c r="H730" s="141"/>
      <c r="I730" s="141"/>
      <c r="J730" s="141"/>
      <c r="K730" s="141"/>
      <c r="L730" s="141"/>
      <c r="M730" s="9">
        <f t="shared" si="105"/>
        <v>0</v>
      </c>
      <c r="N730" s="9">
        <f t="shared" si="106"/>
        <v>0</v>
      </c>
      <c r="O730" s="9" t="str">
        <f t="shared" si="107"/>
        <v>DNP</v>
      </c>
      <c r="P730" s="81">
        <f t="shared" si="108"/>
        <v>0</v>
      </c>
      <c r="Q730" s="81"/>
      <c r="R730" s="81"/>
    </row>
    <row r="731" hidden="1">
      <c r="A731" s="129" t="s">
        <v>335</v>
      </c>
      <c r="B731" s="130" t="s">
        <v>85</v>
      </c>
      <c r="C731" s="130" t="s">
        <v>449</v>
      </c>
      <c r="D731" s="130">
        <v>0.0</v>
      </c>
      <c r="E731" s="130">
        <v>0.0</v>
      </c>
      <c r="F731" s="130">
        <v>0.0</v>
      </c>
      <c r="G731" s="130">
        <v>7.0</v>
      </c>
      <c r="H731" s="141"/>
      <c r="I731" s="141"/>
      <c r="J731" s="141"/>
      <c r="K731" s="141"/>
      <c r="L731" s="141"/>
      <c r="M731" s="9">
        <f t="shared" si="105"/>
        <v>0</v>
      </c>
      <c r="N731" s="9">
        <f t="shared" si="106"/>
        <v>0</v>
      </c>
      <c r="O731" s="9" t="str">
        <f t="shared" si="107"/>
        <v>DNP</v>
      </c>
      <c r="P731" s="81">
        <f t="shared" si="108"/>
        <v>0</v>
      </c>
      <c r="Q731" s="81"/>
      <c r="R731" s="81"/>
    </row>
    <row r="732" hidden="1">
      <c r="A732" s="129" t="s">
        <v>1841</v>
      </c>
      <c r="B732" s="130" t="s">
        <v>77</v>
      </c>
      <c r="C732" s="130" t="s">
        <v>69</v>
      </c>
      <c r="D732" s="130">
        <v>0.0</v>
      </c>
      <c r="E732" s="130">
        <v>0.0</v>
      </c>
      <c r="F732" s="130">
        <v>0.0</v>
      </c>
      <c r="G732" s="130">
        <v>1.0</v>
      </c>
      <c r="H732" s="141"/>
      <c r="I732" s="141"/>
      <c r="J732" s="141"/>
      <c r="K732" s="141"/>
      <c r="L732" s="141"/>
      <c r="M732" s="9">
        <f t="shared" si="105"/>
        <v>0</v>
      </c>
      <c r="N732" s="9">
        <f t="shared" si="106"/>
        <v>0</v>
      </c>
      <c r="O732" s="9" t="str">
        <f t="shared" si="107"/>
        <v>DNP</v>
      </c>
      <c r="P732" s="81">
        <f t="shared" si="108"/>
        <v>0</v>
      </c>
      <c r="Q732" s="81"/>
      <c r="R732" s="81"/>
    </row>
    <row r="733" hidden="1">
      <c r="A733" s="129" t="s">
        <v>1921</v>
      </c>
      <c r="B733" s="130" t="s">
        <v>94</v>
      </c>
      <c r="C733" s="130" t="s">
        <v>1877</v>
      </c>
      <c r="D733" s="130">
        <v>0.0</v>
      </c>
      <c r="E733" s="130">
        <v>0.0</v>
      </c>
      <c r="F733" s="130">
        <v>0.0</v>
      </c>
      <c r="G733" s="130">
        <v>0.0</v>
      </c>
      <c r="H733" s="141"/>
      <c r="I733" s="130">
        <v>0.0</v>
      </c>
      <c r="J733" s="130">
        <v>0.0</v>
      </c>
      <c r="K733" s="141"/>
      <c r="L733" s="141"/>
      <c r="M733" s="9">
        <f t="shared" si="105"/>
        <v>0</v>
      </c>
      <c r="N733" s="9">
        <f t="shared" si="106"/>
        <v>0</v>
      </c>
      <c r="O733" s="9" t="str">
        <f t="shared" si="107"/>
        <v>DNP</v>
      </c>
      <c r="P733" s="81">
        <f t="shared" si="108"/>
        <v>0</v>
      </c>
      <c r="Q733" s="81"/>
      <c r="R733" s="81"/>
    </row>
    <row r="734" hidden="1">
      <c r="A734" s="129" t="s">
        <v>371</v>
      </c>
      <c r="B734" s="130" t="s">
        <v>113</v>
      </c>
      <c r="C734" s="130" t="s">
        <v>449</v>
      </c>
      <c r="D734" s="130">
        <v>0.0</v>
      </c>
      <c r="E734" s="130">
        <v>0.0</v>
      </c>
      <c r="F734" s="130">
        <v>0.0</v>
      </c>
      <c r="G734" s="130">
        <v>13.2</v>
      </c>
      <c r="H734" s="131"/>
      <c r="I734" s="141"/>
      <c r="J734" s="141"/>
      <c r="K734" s="141"/>
      <c r="L734" s="141"/>
      <c r="M734" s="9">
        <f t="shared" si="105"/>
        <v>0</v>
      </c>
      <c r="N734" s="9">
        <f t="shared" si="106"/>
        <v>0</v>
      </c>
      <c r="O734" s="9" t="str">
        <f t="shared" si="107"/>
        <v>DNP</v>
      </c>
      <c r="P734" s="81">
        <f t="shared" si="108"/>
        <v>0</v>
      </c>
      <c r="Q734" s="81"/>
      <c r="R734" s="81"/>
    </row>
    <row r="735" hidden="1">
      <c r="A735" s="129" t="s">
        <v>502</v>
      </c>
      <c r="B735" s="130" t="s">
        <v>73</v>
      </c>
      <c r="C735" s="130" t="s">
        <v>1877</v>
      </c>
      <c r="D735" s="130">
        <v>0.0</v>
      </c>
      <c r="E735" s="130">
        <v>0.0</v>
      </c>
      <c r="F735" s="130">
        <v>3.5</v>
      </c>
      <c r="G735" s="130">
        <v>3.6</v>
      </c>
      <c r="H735" s="131"/>
      <c r="I735" s="141"/>
      <c r="J735" s="141"/>
      <c r="K735" s="141"/>
      <c r="L735" s="141"/>
      <c r="M735" s="9">
        <f t="shared" si="105"/>
        <v>-3.5</v>
      </c>
      <c r="N735" s="9">
        <f t="shared" si="106"/>
        <v>0</v>
      </c>
      <c r="O735" s="9" t="str">
        <f t="shared" si="107"/>
        <v>DNP</v>
      </c>
      <c r="P735" s="81">
        <f t="shared" si="108"/>
        <v>1.166666667</v>
      </c>
      <c r="Q735" s="81"/>
      <c r="R735" s="81"/>
    </row>
    <row r="736" hidden="1">
      <c r="A736" s="129" t="s">
        <v>515</v>
      </c>
      <c r="B736" s="130" t="s">
        <v>74</v>
      </c>
      <c r="C736" s="130" t="s">
        <v>1877</v>
      </c>
      <c r="D736" s="130">
        <v>0.0</v>
      </c>
      <c r="E736" s="130">
        <v>0.0</v>
      </c>
      <c r="F736" s="130">
        <v>12.0</v>
      </c>
      <c r="G736" s="130">
        <v>14.9</v>
      </c>
      <c r="H736" s="141"/>
      <c r="I736" s="141"/>
      <c r="J736" s="141"/>
      <c r="K736" s="141"/>
      <c r="L736" s="141"/>
      <c r="M736" s="9">
        <f t="shared" si="105"/>
        <v>-12</v>
      </c>
      <c r="N736" s="9">
        <f t="shared" si="106"/>
        <v>0</v>
      </c>
      <c r="O736" s="9" t="str">
        <f t="shared" si="107"/>
        <v>DNP</v>
      </c>
      <c r="P736" s="81">
        <f t="shared" si="108"/>
        <v>4</v>
      </c>
      <c r="Q736" s="81"/>
      <c r="R736" s="81"/>
    </row>
    <row r="737" hidden="1">
      <c r="A737" s="129" t="s">
        <v>251</v>
      </c>
      <c r="B737" s="130" t="s">
        <v>103</v>
      </c>
      <c r="C737" s="130" t="s">
        <v>69</v>
      </c>
      <c r="D737" s="130">
        <v>0.0</v>
      </c>
      <c r="E737" s="130">
        <v>0.0</v>
      </c>
      <c r="F737" s="130">
        <v>5.0</v>
      </c>
      <c r="G737" s="130">
        <v>10.3</v>
      </c>
      <c r="H737" s="131"/>
      <c r="I737" s="141"/>
      <c r="J737" s="141"/>
      <c r="K737" s="141"/>
      <c r="L737" s="141"/>
      <c r="M737" s="9">
        <f t="shared" si="105"/>
        <v>-5</v>
      </c>
      <c r="N737" s="9">
        <f t="shared" si="106"/>
        <v>0</v>
      </c>
      <c r="O737" s="9" t="str">
        <f t="shared" si="107"/>
        <v>DNP</v>
      </c>
      <c r="P737" s="81">
        <f t="shared" si="108"/>
        <v>1.666666667</v>
      </c>
      <c r="Q737" s="81"/>
      <c r="R737" s="81"/>
    </row>
    <row r="738" hidden="1">
      <c r="A738" s="129" t="s">
        <v>390</v>
      </c>
      <c r="B738" s="130" t="s">
        <v>90</v>
      </c>
      <c r="C738" s="130" t="s">
        <v>449</v>
      </c>
      <c r="D738" s="130">
        <v>0.0</v>
      </c>
      <c r="E738" s="130">
        <v>0.0</v>
      </c>
      <c r="F738" s="130">
        <v>0.0</v>
      </c>
      <c r="G738" s="130">
        <v>5.7</v>
      </c>
      <c r="H738" s="141"/>
      <c r="I738" s="141"/>
      <c r="J738" s="141"/>
      <c r="K738" s="141"/>
      <c r="L738" s="141"/>
      <c r="M738" s="9">
        <f t="shared" si="105"/>
        <v>0</v>
      </c>
      <c r="N738" s="9">
        <f t="shared" si="106"/>
        <v>0</v>
      </c>
      <c r="O738" s="9" t="str">
        <f t="shared" si="107"/>
        <v>DNP</v>
      </c>
      <c r="P738" s="81">
        <f t="shared" si="108"/>
        <v>0</v>
      </c>
      <c r="Q738" s="81"/>
      <c r="R738" s="81"/>
    </row>
    <row r="739" hidden="1">
      <c r="A739" s="129" t="s">
        <v>1922</v>
      </c>
      <c r="B739" s="130" t="s">
        <v>109</v>
      </c>
      <c r="C739" s="130" t="s">
        <v>1877</v>
      </c>
      <c r="D739" s="130">
        <v>0.0</v>
      </c>
      <c r="E739" s="130">
        <v>0.0</v>
      </c>
      <c r="F739" s="130">
        <v>15.0</v>
      </c>
      <c r="G739" s="130">
        <v>5.2</v>
      </c>
      <c r="H739" s="141"/>
      <c r="I739" s="141"/>
      <c r="J739" s="141"/>
      <c r="K739" s="141"/>
      <c r="L739" s="141"/>
      <c r="M739" s="9">
        <f t="shared" si="105"/>
        <v>-15</v>
      </c>
      <c r="N739" s="9">
        <f t="shared" si="106"/>
        <v>0</v>
      </c>
      <c r="O739" s="9" t="str">
        <f t="shared" si="107"/>
        <v>DNP</v>
      </c>
      <c r="P739" s="81">
        <f t="shared" si="108"/>
        <v>5</v>
      </c>
      <c r="Q739" s="81"/>
      <c r="R739" s="81"/>
    </row>
    <row r="740" hidden="1">
      <c r="A740" s="129" t="s">
        <v>332</v>
      </c>
      <c r="B740" s="130" t="s">
        <v>84</v>
      </c>
      <c r="C740" s="130" t="s">
        <v>449</v>
      </c>
      <c r="D740" s="130">
        <v>0.0</v>
      </c>
      <c r="E740" s="130">
        <v>0.0</v>
      </c>
      <c r="F740" s="130">
        <v>18.0</v>
      </c>
      <c r="G740" s="130">
        <v>25.8</v>
      </c>
      <c r="H740" s="141"/>
      <c r="I740" s="131"/>
      <c r="J740" s="131"/>
      <c r="K740" s="141"/>
      <c r="L740" s="141"/>
      <c r="M740" s="9">
        <f t="shared" si="105"/>
        <v>-18</v>
      </c>
      <c r="N740" s="9">
        <f t="shared" si="106"/>
        <v>0</v>
      </c>
      <c r="O740" s="9" t="str">
        <f t="shared" si="107"/>
        <v>DNP</v>
      </c>
      <c r="P740" s="81">
        <f t="shared" si="108"/>
        <v>6</v>
      </c>
      <c r="Q740" s="81"/>
      <c r="R740" s="81"/>
    </row>
    <row r="741" hidden="1">
      <c r="A741" s="129" t="s">
        <v>192</v>
      </c>
      <c r="B741" s="130" t="s">
        <v>80</v>
      </c>
      <c r="C741" s="130" t="s">
        <v>1877</v>
      </c>
      <c r="D741" s="130">
        <v>0.0</v>
      </c>
      <c r="E741" s="130">
        <v>0.0</v>
      </c>
      <c r="F741" s="130">
        <v>0.0</v>
      </c>
      <c r="G741" s="130">
        <v>31.9</v>
      </c>
      <c r="H741" s="131"/>
      <c r="I741" s="131"/>
      <c r="J741" s="141"/>
      <c r="K741" s="141"/>
      <c r="L741" s="141"/>
      <c r="M741" s="9">
        <f t="shared" si="105"/>
        <v>0</v>
      </c>
      <c r="N741" s="9">
        <f t="shared" si="106"/>
        <v>0</v>
      </c>
      <c r="O741" s="9" t="str">
        <f t="shared" si="107"/>
        <v>DNP</v>
      </c>
      <c r="P741" s="81">
        <f t="shared" si="108"/>
        <v>0</v>
      </c>
      <c r="Q741" s="81"/>
      <c r="R741" s="81"/>
    </row>
    <row r="742" hidden="1">
      <c r="A742" s="129" t="s">
        <v>280</v>
      </c>
      <c r="B742" s="130" t="s">
        <v>102</v>
      </c>
      <c r="C742" s="130" t="s">
        <v>449</v>
      </c>
      <c r="D742" s="130">
        <v>0.0</v>
      </c>
      <c r="E742" s="130">
        <v>0.0</v>
      </c>
      <c r="F742" s="130">
        <v>28.0</v>
      </c>
      <c r="G742" s="130">
        <v>24.0</v>
      </c>
      <c r="H742" s="141"/>
      <c r="I742" s="141"/>
      <c r="J742" s="141"/>
      <c r="K742" s="141"/>
      <c r="L742" s="141"/>
      <c r="M742" s="9">
        <f t="shared" si="105"/>
        <v>-28</v>
      </c>
      <c r="N742" s="9">
        <f t="shared" si="106"/>
        <v>0</v>
      </c>
      <c r="O742" s="9" t="str">
        <f t="shared" si="107"/>
        <v>DNP</v>
      </c>
      <c r="P742" s="81">
        <f t="shared" si="108"/>
        <v>9.333333333</v>
      </c>
      <c r="Q742" s="81"/>
      <c r="R742" s="81"/>
    </row>
    <row r="743" hidden="1">
      <c r="A743" s="129" t="s">
        <v>1923</v>
      </c>
      <c r="B743" s="130" t="s">
        <v>91</v>
      </c>
      <c r="C743" s="130" t="s">
        <v>449</v>
      </c>
      <c r="D743" s="130">
        <v>0.0</v>
      </c>
      <c r="E743" s="130">
        <v>0.0</v>
      </c>
      <c r="F743" s="130">
        <v>0.0</v>
      </c>
      <c r="G743" s="130">
        <v>2.0</v>
      </c>
      <c r="H743" s="141"/>
      <c r="I743" s="141"/>
      <c r="J743" s="141"/>
      <c r="K743" s="141"/>
      <c r="L743" s="141"/>
      <c r="M743" s="9">
        <f t="shared" si="105"/>
        <v>0</v>
      </c>
      <c r="N743" s="9">
        <f t="shared" si="106"/>
        <v>0</v>
      </c>
      <c r="O743" s="9" t="str">
        <f t="shared" si="107"/>
        <v>DNP</v>
      </c>
      <c r="P743" s="81">
        <f t="shared" si="108"/>
        <v>0</v>
      </c>
      <c r="Q743" s="81"/>
      <c r="R743" s="81"/>
    </row>
    <row r="744" hidden="1">
      <c r="A744" s="129" t="s">
        <v>290</v>
      </c>
      <c r="B744" s="130" t="s">
        <v>73</v>
      </c>
      <c r="C744" s="130" t="s">
        <v>449</v>
      </c>
      <c r="D744" s="130">
        <v>0.0</v>
      </c>
      <c r="E744" s="130">
        <v>0.0</v>
      </c>
      <c r="F744" s="130">
        <v>3.0</v>
      </c>
      <c r="G744" s="130">
        <v>3.0</v>
      </c>
      <c r="H744" s="141"/>
      <c r="I744" s="141"/>
      <c r="J744" s="141"/>
      <c r="K744" s="141"/>
      <c r="L744" s="141"/>
      <c r="M744" s="9">
        <f t="shared" si="105"/>
        <v>-3</v>
      </c>
      <c r="N744" s="9">
        <f t="shared" si="106"/>
        <v>0</v>
      </c>
      <c r="O744" s="9" t="str">
        <f t="shared" si="107"/>
        <v>DNP</v>
      </c>
      <c r="P744" s="81">
        <f t="shared" si="108"/>
        <v>1</v>
      </c>
      <c r="Q744" s="81"/>
      <c r="R744" s="81"/>
    </row>
    <row r="745" hidden="1">
      <c r="A745" s="129" t="s">
        <v>289</v>
      </c>
      <c r="B745" s="130" t="s">
        <v>102</v>
      </c>
      <c r="C745" s="130" t="s">
        <v>1877</v>
      </c>
      <c r="D745" s="130">
        <v>0.0</v>
      </c>
      <c r="E745" s="130">
        <v>0.0</v>
      </c>
      <c r="F745" s="130">
        <v>12.0</v>
      </c>
      <c r="G745" s="130">
        <v>10.7</v>
      </c>
      <c r="H745" s="141"/>
      <c r="I745" s="141"/>
      <c r="J745" s="141"/>
      <c r="K745" s="141"/>
      <c r="L745" s="141"/>
      <c r="M745" s="9">
        <f t="shared" si="105"/>
        <v>-12</v>
      </c>
      <c r="N745" s="9">
        <f t="shared" si="106"/>
        <v>0</v>
      </c>
      <c r="O745" s="9" t="str">
        <f t="shared" si="107"/>
        <v>DNP</v>
      </c>
      <c r="P745" s="81">
        <f t="shared" si="108"/>
        <v>4</v>
      </c>
      <c r="Q745" s="81"/>
      <c r="R745" s="81"/>
    </row>
    <row r="746" hidden="1">
      <c r="A746" s="129" t="s">
        <v>603</v>
      </c>
      <c r="B746" s="130" t="s">
        <v>70</v>
      </c>
      <c r="C746" s="130" t="s">
        <v>1877</v>
      </c>
      <c r="D746" s="130">
        <v>0.0</v>
      </c>
      <c r="E746" s="130">
        <v>0.0</v>
      </c>
      <c r="F746" s="130">
        <v>0.0</v>
      </c>
      <c r="G746" s="130">
        <v>4.0</v>
      </c>
      <c r="H746" s="141"/>
      <c r="I746" s="141"/>
      <c r="J746" s="141"/>
      <c r="K746" s="141"/>
      <c r="L746" s="131"/>
      <c r="M746" s="9">
        <f t="shared" si="105"/>
        <v>0</v>
      </c>
      <c r="N746" s="9">
        <f t="shared" si="106"/>
        <v>0</v>
      </c>
      <c r="O746" s="9" t="str">
        <f t="shared" si="107"/>
        <v>DNP</v>
      </c>
      <c r="P746" s="81">
        <f t="shared" si="108"/>
        <v>0</v>
      </c>
      <c r="Q746" s="81"/>
      <c r="R746" s="81"/>
    </row>
    <row r="747" hidden="1">
      <c r="A747" s="129" t="s">
        <v>415</v>
      </c>
      <c r="B747" s="130" t="s">
        <v>71</v>
      </c>
      <c r="C747" s="130" t="s">
        <v>449</v>
      </c>
      <c r="D747" s="130">
        <v>0.0</v>
      </c>
      <c r="E747" s="130">
        <v>0.0</v>
      </c>
      <c r="F747" s="130">
        <v>0.0</v>
      </c>
      <c r="G747" s="130">
        <v>9.5</v>
      </c>
      <c r="H747" s="141"/>
      <c r="I747" s="141"/>
      <c r="J747" s="141"/>
      <c r="K747" s="141"/>
      <c r="L747" s="141"/>
      <c r="M747" s="9">
        <f t="shared" si="105"/>
        <v>0</v>
      </c>
      <c r="N747" s="9">
        <f t="shared" si="106"/>
        <v>0</v>
      </c>
      <c r="O747" s="9" t="str">
        <f t="shared" si="107"/>
        <v>DNP</v>
      </c>
      <c r="P747" s="81">
        <f t="shared" si="108"/>
        <v>0</v>
      </c>
      <c r="Q747" s="81"/>
      <c r="R747" s="81"/>
    </row>
    <row r="748" hidden="1">
      <c r="A748" s="129" t="s">
        <v>111</v>
      </c>
      <c r="B748" s="130" t="s">
        <v>93</v>
      </c>
      <c r="C748" s="130" t="s">
        <v>69</v>
      </c>
      <c r="D748" s="130">
        <v>0.0</v>
      </c>
      <c r="E748" s="130">
        <v>0.0</v>
      </c>
      <c r="F748" s="130">
        <v>0.0</v>
      </c>
      <c r="G748" s="130">
        <v>2.0</v>
      </c>
      <c r="H748" s="141"/>
      <c r="I748" s="141"/>
      <c r="J748" s="141"/>
      <c r="K748" s="141"/>
      <c r="L748" s="141"/>
      <c r="M748" s="9">
        <f t="shared" si="105"/>
        <v>0</v>
      </c>
      <c r="N748" s="9">
        <f t="shared" si="106"/>
        <v>0</v>
      </c>
      <c r="O748" s="9" t="str">
        <f t="shared" si="107"/>
        <v>DNP</v>
      </c>
      <c r="P748" s="81">
        <f t="shared" si="108"/>
        <v>0</v>
      </c>
      <c r="Q748" s="81"/>
      <c r="R748" s="81"/>
    </row>
    <row r="749" hidden="1">
      <c r="A749" s="129" t="s">
        <v>1855</v>
      </c>
      <c r="B749" s="130" t="s">
        <v>70</v>
      </c>
      <c r="C749" s="130" t="s">
        <v>1877</v>
      </c>
      <c r="D749" s="130">
        <v>0.0</v>
      </c>
      <c r="E749" s="130">
        <v>0.0</v>
      </c>
      <c r="F749" s="130">
        <v>6.0</v>
      </c>
      <c r="G749" s="130">
        <v>6.0</v>
      </c>
      <c r="H749" s="141"/>
      <c r="I749" s="141"/>
      <c r="J749" s="141"/>
      <c r="K749" s="131"/>
      <c r="L749" s="141"/>
      <c r="M749" s="9">
        <f t="shared" si="105"/>
        <v>-6</v>
      </c>
      <c r="N749" s="9">
        <f t="shared" si="106"/>
        <v>0</v>
      </c>
      <c r="O749" s="9" t="str">
        <f t="shared" si="107"/>
        <v>DNP</v>
      </c>
      <c r="P749" s="81">
        <f t="shared" si="108"/>
        <v>2</v>
      </c>
      <c r="Q749" s="81"/>
      <c r="R749" s="81"/>
    </row>
    <row r="750" hidden="1">
      <c r="A750" s="129" t="s">
        <v>279</v>
      </c>
      <c r="B750" s="130" t="s">
        <v>88</v>
      </c>
      <c r="C750" s="130" t="s">
        <v>449</v>
      </c>
      <c r="D750" s="130">
        <v>0.0</v>
      </c>
      <c r="E750" s="130">
        <v>0.0</v>
      </c>
      <c r="F750" s="130">
        <v>0.0</v>
      </c>
      <c r="G750" s="130">
        <v>20.2</v>
      </c>
      <c r="H750" s="141"/>
      <c r="I750" s="141"/>
      <c r="J750" s="141"/>
      <c r="K750" s="131"/>
      <c r="L750" s="141"/>
      <c r="M750" s="9">
        <f t="shared" si="105"/>
        <v>0</v>
      </c>
      <c r="N750" s="9">
        <f t="shared" si="106"/>
        <v>0</v>
      </c>
      <c r="O750" s="9" t="str">
        <f t="shared" si="107"/>
        <v>DNP</v>
      </c>
      <c r="P750" s="81">
        <f t="shared" si="108"/>
        <v>0</v>
      </c>
      <c r="Q750" s="81"/>
      <c r="R750" s="81"/>
    </row>
    <row r="751" hidden="1">
      <c r="A751" s="129" t="s">
        <v>1392</v>
      </c>
      <c r="B751" s="130" t="s">
        <v>93</v>
      </c>
      <c r="C751" s="130" t="s">
        <v>1877</v>
      </c>
      <c r="D751" s="130">
        <v>0.0</v>
      </c>
      <c r="E751" s="130">
        <v>0.0</v>
      </c>
      <c r="F751" s="130">
        <v>0.0</v>
      </c>
      <c r="G751" s="130">
        <v>7.3</v>
      </c>
      <c r="H751" s="141"/>
      <c r="I751" s="141"/>
      <c r="J751" s="141"/>
      <c r="K751" s="141"/>
      <c r="L751" s="141"/>
      <c r="M751" s="9">
        <f t="shared" si="105"/>
        <v>0</v>
      </c>
      <c r="N751" s="9">
        <f t="shared" si="106"/>
        <v>0</v>
      </c>
      <c r="O751" s="9" t="str">
        <f t="shared" si="107"/>
        <v>DNP</v>
      </c>
      <c r="P751" s="81">
        <f t="shared" si="108"/>
        <v>0</v>
      </c>
      <c r="Q751" s="81"/>
      <c r="R751" s="81"/>
    </row>
    <row r="752" hidden="1">
      <c r="A752" s="129" t="s">
        <v>1885</v>
      </c>
      <c r="B752" s="130" t="s">
        <v>74</v>
      </c>
      <c r="C752" s="130" t="s">
        <v>449</v>
      </c>
      <c r="D752" s="130">
        <v>0.0</v>
      </c>
      <c r="E752" s="130">
        <v>0.0</v>
      </c>
      <c r="F752" s="130">
        <v>0.0</v>
      </c>
      <c r="G752" s="130">
        <v>9.5</v>
      </c>
      <c r="H752" s="141"/>
      <c r="I752" s="141"/>
      <c r="J752" s="141"/>
      <c r="K752" s="141"/>
      <c r="L752" s="141"/>
      <c r="M752" s="9">
        <f t="shared" si="105"/>
        <v>0</v>
      </c>
      <c r="N752" s="9">
        <f t="shared" si="106"/>
        <v>0</v>
      </c>
      <c r="O752" s="9" t="str">
        <f t="shared" si="107"/>
        <v>DNP</v>
      </c>
      <c r="P752" s="81">
        <f t="shared" si="108"/>
        <v>0</v>
      </c>
      <c r="Q752" s="81"/>
      <c r="R752" s="81"/>
    </row>
    <row r="753" hidden="1">
      <c r="A753" s="129" t="s">
        <v>271</v>
      </c>
      <c r="B753" s="130" t="s">
        <v>100</v>
      </c>
      <c r="C753" s="130" t="s">
        <v>449</v>
      </c>
      <c r="D753" s="130">
        <v>0.0</v>
      </c>
      <c r="E753" s="130">
        <v>0.0</v>
      </c>
      <c r="F753" s="130">
        <v>5.5</v>
      </c>
      <c r="G753" s="130">
        <v>8.3</v>
      </c>
      <c r="H753" s="141"/>
      <c r="I753" s="141"/>
      <c r="J753" s="131"/>
      <c r="K753" s="131"/>
      <c r="L753" s="141"/>
      <c r="M753" s="9">
        <f t="shared" si="105"/>
        <v>-5.5</v>
      </c>
      <c r="N753" s="9">
        <f t="shared" si="106"/>
        <v>0</v>
      </c>
      <c r="O753" s="9" t="str">
        <f t="shared" si="107"/>
        <v>DNP</v>
      </c>
      <c r="P753" s="81">
        <f t="shared" si="108"/>
        <v>1.833333333</v>
      </c>
      <c r="Q753" s="81"/>
      <c r="R753" s="81"/>
    </row>
    <row r="754" hidden="1">
      <c r="A754" s="129" t="s">
        <v>268</v>
      </c>
      <c r="B754" s="130" t="s">
        <v>115</v>
      </c>
      <c r="C754" s="130" t="s">
        <v>449</v>
      </c>
      <c r="D754" s="130">
        <v>0.0</v>
      </c>
      <c r="E754" s="130">
        <v>0.0</v>
      </c>
      <c r="F754" s="130">
        <v>9.0</v>
      </c>
      <c r="G754" s="130">
        <v>14.0</v>
      </c>
      <c r="H754" s="141"/>
      <c r="I754" s="131"/>
      <c r="J754" s="141"/>
      <c r="K754" s="141"/>
      <c r="L754" s="141"/>
      <c r="M754" s="9">
        <f t="shared" si="105"/>
        <v>-9</v>
      </c>
      <c r="N754" s="9">
        <f t="shared" si="106"/>
        <v>0</v>
      </c>
      <c r="O754" s="9" t="str">
        <f t="shared" si="107"/>
        <v>DNP</v>
      </c>
      <c r="P754" s="81">
        <f t="shared" si="108"/>
        <v>3</v>
      </c>
      <c r="Q754" s="81"/>
      <c r="R754" s="81"/>
    </row>
    <row r="755" hidden="1">
      <c r="A755" s="129" t="s">
        <v>262</v>
      </c>
      <c r="B755" s="130" t="s">
        <v>87</v>
      </c>
      <c r="C755" s="130" t="s">
        <v>69</v>
      </c>
      <c r="D755" s="130">
        <v>0.0</v>
      </c>
      <c r="E755" s="130">
        <v>0.0</v>
      </c>
      <c r="F755" s="130">
        <v>0.0</v>
      </c>
      <c r="G755" s="130">
        <v>5.0</v>
      </c>
      <c r="H755" s="141"/>
      <c r="I755" s="141"/>
      <c r="J755" s="141"/>
      <c r="K755" s="141"/>
      <c r="L755" s="141"/>
      <c r="M755" s="9">
        <f t="shared" si="105"/>
        <v>0</v>
      </c>
      <c r="N755" s="9">
        <f t="shared" si="106"/>
        <v>0</v>
      </c>
      <c r="O755" s="9" t="str">
        <f t="shared" si="107"/>
        <v>DNP</v>
      </c>
      <c r="P755" s="81">
        <f t="shared" si="108"/>
        <v>0</v>
      </c>
      <c r="Q755" s="81"/>
      <c r="R755" s="81"/>
    </row>
    <row r="756" hidden="1">
      <c r="A756" s="129" t="s">
        <v>1909</v>
      </c>
      <c r="B756" s="130" t="s">
        <v>88</v>
      </c>
      <c r="C756" s="130" t="s">
        <v>69</v>
      </c>
      <c r="D756" s="130">
        <v>0.0</v>
      </c>
      <c r="E756" s="130">
        <v>0.0</v>
      </c>
      <c r="F756" s="130">
        <v>13.6</v>
      </c>
      <c r="G756" s="130">
        <v>10.2</v>
      </c>
      <c r="H756" s="141"/>
      <c r="I756" s="141"/>
      <c r="J756" s="141"/>
      <c r="K756" s="141"/>
      <c r="L756" s="141"/>
      <c r="M756" s="9">
        <f t="shared" si="105"/>
        <v>-13.6</v>
      </c>
      <c r="N756" s="9">
        <f t="shared" si="106"/>
        <v>0</v>
      </c>
      <c r="O756" s="9" t="str">
        <f t="shared" si="107"/>
        <v>DNP</v>
      </c>
      <c r="P756" s="81">
        <f t="shared" si="108"/>
        <v>4.533333333</v>
      </c>
      <c r="Q756" s="81"/>
      <c r="R756" s="81"/>
    </row>
    <row r="757" hidden="1">
      <c r="A757" s="129" t="s">
        <v>1886</v>
      </c>
      <c r="B757" s="130" t="s">
        <v>106</v>
      </c>
      <c r="C757" s="130" t="s">
        <v>1877</v>
      </c>
      <c r="D757" s="130">
        <v>0.0</v>
      </c>
      <c r="E757" s="130">
        <v>0.0</v>
      </c>
      <c r="F757" s="130">
        <v>0.0</v>
      </c>
      <c r="G757" s="130">
        <v>7.0</v>
      </c>
      <c r="H757" s="141"/>
      <c r="I757" s="141"/>
      <c r="J757" s="141"/>
      <c r="K757" s="141"/>
      <c r="L757" s="141"/>
      <c r="M757" s="9">
        <f t="shared" si="105"/>
        <v>0</v>
      </c>
      <c r="N757" s="9">
        <f t="shared" si="106"/>
        <v>0</v>
      </c>
      <c r="O757" s="9" t="str">
        <f t="shared" si="107"/>
        <v>DNP</v>
      </c>
      <c r="P757" s="81">
        <f t="shared" si="108"/>
        <v>0</v>
      </c>
      <c r="Q757" s="81"/>
      <c r="R757" s="81"/>
    </row>
    <row r="758" hidden="1">
      <c r="A758" s="129" t="s">
        <v>258</v>
      </c>
      <c r="B758" s="130" t="s">
        <v>94</v>
      </c>
      <c r="C758" s="130" t="s">
        <v>69</v>
      </c>
      <c r="D758" s="130">
        <v>0.0</v>
      </c>
      <c r="E758" s="130">
        <v>0.0</v>
      </c>
      <c r="F758" s="130">
        <v>3.3</v>
      </c>
      <c r="G758" s="130">
        <v>2.7</v>
      </c>
      <c r="H758" s="141"/>
      <c r="I758" s="141"/>
      <c r="J758" s="130">
        <v>0.0</v>
      </c>
      <c r="K758" s="141"/>
      <c r="L758" s="141"/>
      <c r="M758" s="9">
        <f t="shared" si="105"/>
        <v>-3.3</v>
      </c>
      <c r="N758" s="9">
        <f t="shared" si="106"/>
        <v>0</v>
      </c>
      <c r="O758" s="9" t="str">
        <f t="shared" si="107"/>
        <v>DNP</v>
      </c>
      <c r="P758" s="81">
        <f t="shared" si="108"/>
        <v>1.1</v>
      </c>
      <c r="Q758" s="81"/>
      <c r="R758" s="81"/>
    </row>
    <row r="759" hidden="1">
      <c r="A759" s="129" t="s">
        <v>255</v>
      </c>
      <c r="B759" s="130" t="s">
        <v>102</v>
      </c>
      <c r="C759" s="130" t="s">
        <v>1877</v>
      </c>
      <c r="D759" s="130">
        <v>0.0</v>
      </c>
      <c r="E759" s="130">
        <v>0.0</v>
      </c>
      <c r="F759" s="130">
        <v>13.5</v>
      </c>
      <c r="G759" s="130">
        <v>15.2</v>
      </c>
      <c r="H759" s="141"/>
      <c r="I759" s="141"/>
      <c r="J759" s="141"/>
      <c r="K759" s="141"/>
      <c r="L759" s="141"/>
      <c r="M759" s="9">
        <f t="shared" si="105"/>
        <v>-13.5</v>
      </c>
      <c r="N759" s="9">
        <f t="shared" si="106"/>
        <v>0</v>
      </c>
      <c r="O759" s="9" t="str">
        <f t="shared" si="107"/>
        <v>DNP</v>
      </c>
      <c r="P759" s="81">
        <f t="shared" si="108"/>
        <v>4.5</v>
      </c>
      <c r="Q759" s="81"/>
      <c r="R759" s="81"/>
    </row>
    <row r="760" hidden="1">
      <c r="A760" s="129" t="s">
        <v>255</v>
      </c>
      <c r="B760" s="130" t="s">
        <v>77</v>
      </c>
      <c r="C760" s="130" t="s">
        <v>1877</v>
      </c>
      <c r="D760" s="130">
        <v>0.0</v>
      </c>
      <c r="E760" s="130">
        <v>0.0</v>
      </c>
      <c r="F760" s="130">
        <v>0.0</v>
      </c>
      <c r="G760" s="130">
        <v>14.9</v>
      </c>
      <c r="H760" s="141"/>
      <c r="I760" s="141"/>
      <c r="J760" s="131"/>
      <c r="K760" s="141"/>
      <c r="L760" s="141"/>
      <c r="M760" s="9">
        <f t="shared" si="105"/>
        <v>0</v>
      </c>
      <c r="N760" s="9">
        <f t="shared" si="106"/>
        <v>0</v>
      </c>
      <c r="O760" s="9" t="str">
        <f t="shared" si="107"/>
        <v>DNP</v>
      </c>
      <c r="P760" s="81">
        <f t="shared" si="108"/>
        <v>0</v>
      </c>
      <c r="Q760" s="81"/>
      <c r="R760" s="81"/>
    </row>
    <row r="761" hidden="1">
      <c r="A761" s="129" t="s">
        <v>254</v>
      </c>
      <c r="B761" s="130" t="s">
        <v>77</v>
      </c>
      <c r="C761" s="130" t="s">
        <v>69</v>
      </c>
      <c r="D761" s="130">
        <v>0.0</v>
      </c>
      <c r="E761" s="130">
        <v>0.0</v>
      </c>
      <c r="F761" s="130">
        <v>35.0</v>
      </c>
      <c r="G761" s="130">
        <v>26.4</v>
      </c>
      <c r="H761" s="141"/>
      <c r="I761" s="141"/>
      <c r="J761" s="141"/>
      <c r="K761" s="141"/>
      <c r="L761" s="141"/>
      <c r="M761" s="9">
        <f t="shared" si="105"/>
        <v>-35</v>
      </c>
      <c r="N761" s="9">
        <f t="shared" si="106"/>
        <v>0</v>
      </c>
      <c r="O761" s="9" t="str">
        <f t="shared" si="107"/>
        <v>DNP</v>
      </c>
      <c r="P761" s="81">
        <f t="shared" si="108"/>
        <v>11.66666667</v>
      </c>
      <c r="Q761" s="81"/>
      <c r="R761" s="81"/>
    </row>
    <row r="762" hidden="1">
      <c r="A762" s="129" t="s">
        <v>387</v>
      </c>
      <c r="B762" s="130" t="s">
        <v>90</v>
      </c>
      <c r="C762" s="130" t="s">
        <v>1877</v>
      </c>
      <c r="D762" s="130">
        <v>0.0</v>
      </c>
      <c r="E762" s="130">
        <v>0.0</v>
      </c>
      <c r="F762" s="130">
        <v>0.0</v>
      </c>
      <c r="G762" s="130">
        <v>3.5</v>
      </c>
      <c r="H762" s="141"/>
      <c r="I762" s="141"/>
      <c r="J762" s="141"/>
      <c r="K762" s="141"/>
      <c r="L762" s="141"/>
      <c r="M762" s="9">
        <f t="shared" si="105"/>
        <v>0</v>
      </c>
      <c r="N762" s="9">
        <f t="shared" si="106"/>
        <v>0</v>
      </c>
      <c r="O762" s="9" t="str">
        <f t="shared" si="107"/>
        <v>DNP</v>
      </c>
      <c r="P762" s="81">
        <f t="shared" si="108"/>
        <v>0</v>
      </c>
      <c r="Q762" s="81"/>
      <c r="R762" s="81"/>
    </row>
    <row r="763" hidden="1">
      <c r="A763" s="129" t="s">
        <v>600</v>
      </c>
      <c r="B763" s="130" t="s">
        <v>70</v>
      </c>
      <c r="C763" s="130" t="s">
        <v>449</v>
      </c>
      <c r="D763" s="130">
        <v>0.0</v>
      </c>
      <c r="E763" s="130">
        <v>0.0</v>
      </c>
      <c r="F763" s="130">
        <v>0.0</v>
      </c>
      <c r="G763" s="130">
        <v>2.0</v>
      </c>
      <c r="H763" s="141"/>
      <c r="I763" s="141"/>
      <c r="J763" s="141"/>
      <c r="K763" s="141"/>
      <c r="L763" s="131"/>
      <c r="M763" s="9">
        <f t="shared" si="105"/>
        <v>0</v>
      </c>
      <c r="N763" s="9">
        <f t="shared" si="106"/>
        <v>0</v>
      </c>
      <c r="O763" s="9" t="str">
        <f t="shared" si="107"/>
        <v>DNP</v>
      </c>
      <c r="P763" s="81">
        <f t="shared" si="108"/>
        <v>0</v>
      </c>
      <c r="Q763" s="81"/>
      <c r="R763" s="81"/>
    </row>
    <row r="764" hidden="1">
      <c r="A764" s="129" t="s">
        <v>249</v>
      </c>
      <c r="B764" s="130" t="s">
        <v>88</v>
      </c>
      <c r="C764" s="130" t="s">
        <v>449</v>
      </c>
      <c r="D764" s="130">
        <v>0.0</v>
      </c>
      <c r="E764" s="130">
        <v>0.0</v>
      </c>
      <c r="F764" s="130">
        <v>0.0</v>
      </c>
      <c r="G764" s="130">
        <v>13.0</v>
      </c>
      <c r="H764" s="141"/>
      <c r="I764" s="141"/>
      <c r="J764" s="141"/>
      <c r="K764" s="141"/>
      <c r="L764" s="141"/>
      <c r="P764" s="81"/>
      <c r="Q764" s="81"/>
      <c r="R764" s="81"/>
    </row>
    <row r="765" hidden="1">
      <c r="A765" s="129" t="s">
        <v>247</v>
      </c>
      <c r="B765" s="130" t="s">
        <v>116</v>
      </c>
      <c r="C765" s="130" t="s">
        <v>449</v>
      </c>
      <c r="D765" s="130">
        <v>0.0</v>
      </c>
      <c r="E765" s="130">
        <v>0.0</v>
      </c>
      <c r="F765" s="130">
        <v>0.0</v>
      </c>
      <c r="G765" s="130">
        <v>3.3</v>
      </c>
      <c r="H765" s="141"/>
      <c r="I765" s="141"/>
      <c r="J765" s="141"/>
      <c r="K765" s="141"/>
      <c r="L765" s="141"/>
      <c r="P765" s="81"/>
      <c r="Q765" s="81"/>
      <c r="R765" s="81"/>
    </row>
    <row r="766" hidden="1">
      <c r="A766" s="129" t="s">
        <v>246</v>
      </c>
      <c r="B766" s="130" t="s">
        <v>112</v>
      </c>
      <c r="C766" s="130" t="s">
        <v>1877</v>
      </c>
      <c r="D766" s="130">
        <v>0.0</v>
      </c>
      <c r="E766" s="130">
        <v>0.0</v>
      </c>
      <c r="F766" s="130">
        <v>24.5</v>
      </c>
      <c r="G766" s="130">
        <v>23.2</v>
      </c>
      <c r="H766" s="141"/>
      <c r="I766" s="141"/>
      <c r="J766" s="141"/>
      <c r="K766" s="141"/>
      <c r="L766" s="141"/>
      <c r="P766" s="81"/>
      <c r="Q766" s="81"/>
      <c r="R766" s="81"/>
    </row>
    <row r="767" hidden="1">
      <c r="A767" s="129" t="s">
        <v>245</v>
      </c>
      <c r="B767" s="130" t="s">
        <v>70</v>
      </c>
      <c r="C767" s="130" t="s">
        <v>449</v>
      </c>
      <c r="D767" s="130">
        <v>0.0</v>
      </c>
      <c r="E767" s="130">
        <v>0.0</v>
      </c>
      <c r="F767" s="130">
        <v>0.0</v>
      </c>
      <c r="G767" s="130">
        <v>15.3</v>
      </c>
      <c r="H767" s="141"/>
      <c r="I767" s="141"/>
      <c r="J767" s="141"/>
      <c r="K767" s="141"/>
      <c r="L767" s="141"/>
      <c r="P767" s="81"/>
      <c r="Q767" s="81"/>
      <c r="R767" s="81"/>
    </row>
    <row r="768" hidden="1">
      <c r="A768" s="129" t="s">
        <v>245</v>
      </c>
      <c r="B768" s="130" t="s">
        <v>88</v>
      </c>
      <c r="C768" s="130" t="s">
        <v>449</v>
      </c>
      <c r="D768" s="130">
        <v>0.0</v>
      </c>
      <c r="E768" s="130">
        <v>0.0</v>
      </c>
      <c r="F768" s="130">
        <v>12.0</v>
      </c>
      <c r="G768" s="130">
        <v>4.4</v>
      </c>
      <c r="H768" s="141"/>
      <c r="I768" s="141"/>
      <c r="J768" s="141"/>
      <c r="K768" s="141"/>
      <c r="L768" s="141"/>
      <c r="P768" s="81"/>
      <c r="Q768" s="81"/>
      <c r="R768" s="81"/>
    </row>
    <row r="769" hidden="1">
      <c r="A769" s="129" t="s">
        <v>1845</v>
      </c>
      <c r="B769" s="130" t="s">
        <v>91</v>
      </c>
      <c r="C769" s="130" t="s">
        <v>1877</v>
      </c>
      <c r="D769" s="130">
        <v>0.0</v>
      </c>
      <c r="E769" s="130">
        <v>0.0</v>
      </c>
      <c r="F769" s="130">
        <v>19.0</v>
      </c>
      <c r="G769" s="130">
        <v>18.3</v>
      </c>
      <c r="H769" s="141"/>
      <c r="I769" s="141"/>
      <c r="J769" s="141"/>
      <c r="K769" s="141"/>
      <c r="L769" s="141"/>
      <c r="P769" s="81"/>
      <c r="Q769" s="81"/>
      <c r="R769" s="81"/>
    </row>
    <row r="770" hidden="1">
      <c r="A770" s="129" t="s">
        <v>240</v>
      </c>
      <c r="B770" s="130" t="s">
        <v>74</v>
      </c>
      <c r="C770" s="130" t="s">
        <v>69</v>
      </c>
      <c r="D770" s="130">
        <v>0.0</v>
      </c>
      <c r="E770" s="130">
        <v>0.0</v>
      </c>
      <c r="F770" s="130">
        <v>0.0</v>
      </c>
      <c r="G770" s="130">
        <v>34.0</v>
      </c>
      <c r="H770" s="141"/>
      <c r="I770" s="141"/>
      <c r="J770" s="141"/>
      <c r="K770" s="141"/>
      <c r="L770" s="141"/>
      <c r="P770" s="81"/>
      <c r="Q770" s="81"/>
      <c r="R770" s="81"/>
    </row>
    <row r="771" hidden="1">
      <c r="A771" s="129" t="s">
        <v>314</v>
      </c>
      <c r="B771" s="130" t="s">
        <v>109</v>
      </c>
      <c r="C771" s="130" t="s">
        <v>1877</v>
      </c>
      <c r="D771" s="130">
        <v>0.0</v>
      </c>
      <c r="E771" s="130">
        <v>0.0</v>
      </c>
      <c r="F771" s="130">
        <v>0.0</v>
      </c>
      <c r="G771" s="130">
        <v>21.8</v>
      </c>
      <c r="H771" s="141"/>
      <c r="I771" s="141"/>
      <c r="J771" s="141"/>
      <c r="K771" s="141"/>
      <c r="L771" s="141"/>
      <c r="P771" s="81"/>
      <c r="Q771" s="81"/>
      <c r="R771" s="81"/>
    </row>
    <row r="772" hidden="1">
      <c r="A772" s="129" t="s">
        <v>227</v>
      </c>
      <c r="B772" s="130" t="s">
        <v>87</v>
      </c>
      <c r="C772" s="130" t="s">
        <v>449</v>
      </c>
      <c r="D772" s="130">
        <v>0.0</v>
      </c>
      <c r="E772" s="130">
        <v>0.0</v>
      </c>
      <c r="F772" s="130">
        <v>35.0</v>
      </c>
      <c r="G772" s="130">
        <v>30.7</v>
      </c>
      <c r="H772" s="141"/>
      <c r="I772" s="141"/>
      <c r="J772" s="141"/>
      <c r="K772" s="141"/>
      <c r="L772" s="141"/>
      <c r="P772" s="81"/>
      <c r="Q772" s="81"/>
      <c r="R772" s="81"/>
    </row>
    <row r="773" hidden="1">
      <c r="A773" s="129" t="s">
        <v>226</v>
      </c>
      <c r="B773" s="130" t="s">
        <v>97</v>
      </c>
      <c r="C773" s="130" t="s">
        <v>1877</v>
      </c>
      <c r="D773" s="130">
        <v>0.0</v>
      </c>
      <c r="E773" s="130">
        <v>0.0</v>
      </c>
      <c r="F773" s="130">
        <v>9.6</v>
      </c>
      <c r="G773" s="130">
        <v>11.2</v>
      </c>
      <c r="H773" s="141"/>
      <c r="I773" s="141"/>
      <c r="J773" s="141"/>
      <c r="K773" s="141"/>
      <c r="L773" s="141"/>
      <c r="P773" s="81"/>
      <c r="Q773" s="81"/>
      <c r="R773" s="81"/>
    </row>
    <row r="774" hidden="1">
      <c r="A774" s="129" t="s">
        <v>1924</v>
      </c>
      <c r="B774" s="130" t="s">
        <v>77</v>
      </c>
      <c r="C774" s="130" t="s">
        <v>1877</v>
      </c>
      <c r="D774" s="130">
        <v>0.0</v>
      </c>
      <c r="E774" s="130">
        <v>0.0</v>
      </c>
      <c r="F774" s="130">
        <v>0.0</v>
      </c>
      <c r="G774" s="130">
        <v>2.5</v>
      </c>
      <c r="H774" s="141"/>
      <c r="I774" s="141"/>
      <c r="J774" s="141"/>
      <c r="K774" s="141"/>
      <c r="L774" s="141"/>
      <c r="P774" s="81"/>
      <c r="Q774" s="81"/>
      <c r="R774" s="81"/>
    </row>
    <row r="775" hidden="1">
      <c r="A775" s="129" t="s">
        <v>1829</v>
      </c>
      <c r="B775" s="130" t="s">
        <v>100</v>
      </c>
      <c r="C775" s="130" t="s">
        <v>1877</v>
      </c>
      <c r="D775" s="130">
        <v>0.0</v>
      </c>
      <c r="E775" s="130">
        <v>0.0</v>
      </c>
      <c r="F775" s="130">
        <v>0.0</v>
      </c>
      <c r="G775" s="130">
        <v>5.3</v>
      </c>
      <c r="H775" s="141"/>
      <c r="I775" s="141"/>
      <c r="J775" s="141"/>
      <c r="K775" s="141"/>
      <c r="L775" s="141"/>
      <c r="P775" s="81"/>
      <c r="Q775" s="81"/>
      <c r="R775" s="81"/>
    </row>
    <row r="776" hidden="1">
      <c r="A776" s="129" t="s">
        <v>224</v>
      </c>
      <c r="B776" s="130" t="s">
        <v>113</v>
      </c>
      <c r="C776" s="130" t="s">
        <v>1877</v>
      </c>
      <c r="D776" s="130">
        <v>0.0</v>
      </c>
      <c r="E776" s="130">
        <v>0.0</v>
      </c>
      <c r="F776" s="130">
        <v>0.0</v>
      </c>
      <c r="G776" s="130">
        <v>5.9</v>
      </c>
      <c r="H776" s="141"/>
      <c r="I776" s="141"/>
      <c r="J776" s="141"/>
      <c r="K776" s="141"/>
      <c r="L776" s="131"/>
      <c r="P776" s="81"/>
      <c r="Q776" s="81"/>
      <c r="R776" s="81"/>
    </row>
    <row r="777" hidden="1">
      <c r="A777" s="129" t="s">
        <v>239</v>
      </c>
      <c r="B777" s="130" t="s">
        <v>103</v>
      </c>
      <c r="C777" s="130" t="s">
        <v>449</v>
      </c>
      <c r="D777" s="130">
        <v>0.0</v>
      </c>
      <c r="E777" s="130">
        <v>0.0</v>
      </c>
      <c r="F777" s="130">
        <v>0.0</v>
      </c>
      <c r="G777" s="130">
        <v>7.5</v>
      </c>
      <c r="H777" s="141"/>
      <c r="I777" s="141"/>
      <c r="J777" s="141"/>
      <c r="K777" s="141"/>
      <c r="L777" s="141"/>
      <c r="P777" s="81"/>
      <c r="Q777" s="81"/>
      <c r="R777" s="81"/>
    </row>
    <row r="778" hidden="1">
      <c r="A778" s="129" t="s">
        <v>1925</v>
      </c>
      <c r="B778" s="130" t="s">
        <v>81</v>
      </c>
      <c r="C778" s="130" t="s">
        <v>449</v>
      </c>
      <c r="D778" s="130">
        <v>0.0</v>
      </c>
      <c r="E778" s="130">
        <v>0.0</v>
      </c>
      <c r="F778" s="130">
        <v>0.0</v>
      </c>
      <c r="G778" s="130">
        <v>3.0</v>
      </c>
      <c r="H778" s="141"/>
      <c r="I778" s="141"/>
      <c r="J778" s="141"/>
      <c r="K778" s="141"/>
      <c r="L778" s="141"/>
      <c r="P778" s="81"/>
      <c r="Q778" s="81"/>
      <c r="R778" s="81"/>
    </row>
    <row r="779" hidden="1">
      <c r="A779" s="129" t="s">
        <v>466</v>
      </c>
      <c r="B779" s="130" t="s">
        <v>106</v>
      </c>
      <c r="C779" s="130" t="s">
        <v>449</v>
      </c>
      <c r="D779" s="130">
        <v>0.0</v>
      </c>
      <c r="E779" s="130">
        <v>0.0</v>
      </c>
      <c r="F779" s="130">
        <v>24.5</v>
      </c>
      <c r="G779" s="130">
        <v>22.0</v>
      </c>
      <c r="H779" s="141"/>
      <c r="I779" s="141"/>
      <c r="J779" s="141"/>
      <c r="K779" s="141"/>
      <c r="L779" s="141"/>
      <c r="P779" s="81"/>
      <c r="Q779" s="81"/>
      <c r="R779" s="81"/>
    </row>
    <row r="780" hidden="1">
      <c r="A780" s="129" t="s">
        <v>236</v>
      </c>
      <c r="B780" s="130" t="s">
        <v>103</v>
      </c>
      <c r="C780" s="130" t="s">
        <v>449</v>
      </c>
      <c r="D780" s="130">
        <v>0.0</v>
      </c>
      <c r="E780" s="130">
        <v>0.0</v>
      </c>
      <c r="F780" s="130">
        <v>0.0</v>
      </c>
      <c r="G780" s="130">
        <v>13.0</v>
      </c>
      <c r="H780" s="141"/>
      <c r="I780" s="141"/>
      <c r="J780" s="141"/>
      <c r="K780" s="141"/>
      <c r="L780" s="141"/>
      <c r="P780" s="81"/>
      <c r="Q780" s="81"/>
      <c r="R780" s="81"/>
    </row>
    <row r="781" hidden="1">
      <c r="A781" s="129" t="s">
        <v>513</v>
      </c>
      <c r="B781" s="130" t="s">
        <v>74</v>
      </c>
      <c r="C781" s="130" t="s">
        <v>1877</v>
      </c>
      <c r="D781" s="130">
        <v>0.0</v>
      </c>
      <c r="E781" s="130">
        <v>0.0</v>
      </c>
      <c r="F781" s="130">
        <v>0.0</v>
      </c>
      <c r="G781" s="130">
        <v>16.0</v>
      </c>
      <c r="H781" s="141"/>
      <c r="I781" s="141"/>
      <c r="J781" s="141"/>
      <c r="K781" s="141"/>
      <c r="L781" s="141"/>
      <c r="P781" s="81"/>
      <c r="Q781" s="81"/>
      <c r="R781" s="81"/>
    </row>
    <row r="782" hidden="1">
      <c r="A782" s="129" t="s">
        <v>513</v>
      </c>
      <c r="B782" s="130" t="s">
        <v>113</v>
      </c>
      <c r="C782" s="130" t="s">
        <v>1877</v>
      </c>
      <c r="D782" s="130">
        <v>0.0</v>
      </c>
      <c r="E782" s="130">
        <v>0.0</v>
      </c>
      <c r="F782" s="130">
        <v>0.0</v>
      </c>
      <c r="G782" s="130">
        <v>23.0</v>
      </c>
      <c r="H782" s="141"/>
      <c r="I782" s="141"/>
      <c r="J782" s="141"/>
      <c r="K782" s="141"/>
      <c r="L782" s="141"/>
      <c r="P782" s="81"/>
      <c r="Q782" s="81"/>
      <c r="R782" s="81"/>
    </row>
    <row r="783" hidden="1">
      <c r="A783" s="129" t="s">
        <v>161</v>
      </c>
      <c r="B783" s="130" t="s">
        <v>87</v>
      </c>
      <c r="C783" s="130" t="s">
        <v>1877</v>
      </c>
      <c r="D783" s="130">
        <v>0.0</v>
      </c>
      <c r="E783" s="130">
        <v>0.0</v>
      </c>
      <c r="F783" s="130">
        <v>9.8</v>
      </c>
      <c r="G783" s="130">
        <v>9.9</v>
      </c>
      <c r="H783" s="141"/>
      <c r="I783" s="141"/>
      <c r="J783" s="141"/>
      <c r="K783" s="141"/>
      <c r="L783" s="141"/>
      <c r="P783" s="81"/>
      <c r="Q783" s="81"/>
      <c r="R783" s="81"/>
    </row>
    <row r="784" hidden="1">
      <c r="A784" s="129" t="s">
        <v>586</v>
      </c>
      <c r="B784" s="130" t="s">
        <v>100</v>
      </c>
      <c r="C784" s="130" t="s">
        <v>449</v>
      </c>
      <c r="D784" s="130">
        <v>0.0</v>
      </c>
      <c r="E784" s="130">
        <v>0.0</v>
      </c>
      <c r="F784" s="130">
        <v>0.0</v>
      </c>
      <c r="G784" s="130">
        <v>6.2</v>
      </c>
      <c r="H784" s="141"/>
      <c r="I784" s="141"/>
      <c r="J784" s="141"/>
      <c r="K784" s="141"/>
      <c r="L784" s="141"/>
      <c r="P784" s="81"/>
      <c r="Q784" s="81"/>
      <c r="R784" s="81"/>
    </row>
    <row r="785" hidden="1">
      <c r="A785" s="129" t="s">
        <v>276</v>
      </c>
      <c r="B785" s="130" t="s">
        <v>102</v>
      </c>
      <c r="C785" s="130" t="s">
        <v>449</v>
      </c>
      <c r="D785" s="130">
        <v>0.0</v>
      </c>
      <c r="E785" s="130">
        <v>0.0</v>
      </c>
      <c r="F785" s="130">
        <v>0.0</v>
      </c>
      <c r="G785" s="130">
        <v>3.0</v>
      </c>
      <c r="H785" s="141"/>
      <c r="I785" s="141"/>
      <c r="J785" s="141"/>
      <c r="K785" s="141"/>
      <c r="L785" s="141"/>
      <c r="P785" s="81"/>
      <c r="Q785" s="81"/>
      <c r="R785" s="81"/>
    </row>
    <row r="786" hidden="1">
      <c r="A786" s="129" t="s">
        <v>193</v>
      </c>
      <c r="B786" s="130" t="s">
        <v>90</v>
      </c>
      <c r="C786" s="130" t="s">
        <v>69</v>
      </c>
      <c r="D786" s="130">
        <v>0.0</v>
      </c>
      <c r="E786" s="130">
        <v>0.0</v>
      </c>
      <c r="F786" s="130">
        <v>1.5</v>
      </c>
      <c r="G786" s="130">
        <v>4.9</v>
      </c>
      <c r="H786" s="141"/>
      <c r="I786" s="141"/>
      <c r="J786" s="141"/>
      <c r="K786" s="141"/>
      <c r="L786" s="141"/>
      <c r="P786" s="81"/>
      <c r="Q786" s="81"/>
      <c r="R786" s="81"/>
    </row>
    <row r="787" hidden="1">
      <c r="A787" s="129" t="s">
        <v>181</v>
      </c>
      <c r="B787" s="130" t="s">
        <v>102</v>
      </c>
      <c r="C787" s="130" t="s">
        <v>449</v>
      </c>
      <c r="D787" s="130">
        <v>0.0</v>
      </c>
      <c r="E787" s="130">
        <v>0.0</v>
      </c>
      <c r="F787" s="130">
        <v>24.0</v>
      </c>
      <c r="G787" s="130">
        <v>20.9</v>
      </c>
      <c r="H787" s="141"/>
      <c r="I787" s="141"/>
      <c r="J787" s="141"/>
      <c r="K787" s="141"/>
      <c r="L787" s="141"/>
      <c r="P787" s="81"/>
      <c r="Q787" s="81"/>
      <c r="R787" s="81"/>
    </row>
    <row r="788" hidden="1">
      <c r="A788" s="129" t="s">
        <v>178</v>
      </c>
      <c r="B788" s="130" t="s">
        <v>71</v>
      </c>
      <c r="C788" s="130" t="s">
        <v>69</v>
      </c>
      <c r="D788" s="130">
        <v>0.0</v>
      </c>
      <c r="E788" s="130">
        <v>0.0</v>
      </c>
      <c r="F788" s="130">
        <v>0.0</v>
      </c>
      <c r="G788" s="130">
        <v>10.4</v>
      </c>
      <c r="H788" s="141"/>
      <c r="I788" s="141"/>
      <c r="J788" s="141"/>
      <c r="K788" s="141"/>
      <c r="L788" s="141"/>
      <c r="P788" s="81"/>
      <c r="Q788" s="81"/>
      <c r="R788" s="81"/>
    </row>
    <row r="789" hidden="1">
      <c r="A789" s="129" t="s">
        <v>369</v>
      </c>
      <c r="B789" s="130" t="s">
        <v>113</v>
      </c>
      <c r="C789" s="130" t="s">
        <v>1877</v>
      </c>
      <c r="D789" s="130">
        <v>0.0</v>
      </c>
      <c r="E789" s="130">
        <v>0.0</v>
      </c>
      <c r="F789" s="130">
        <v>4.0</v>
      </c>
      <c r="G789" s="130">
        <v>8.7</v>
      </c>
      <c r="H789" s="141"/>
      <c r="I789" s="141"/>
      <c r="J789" s="141"/>
      <c r="K789" s="141"/>
      <c r="L789" s="141"/>
      <c r="P789" s="81"/>
      <c r="Q789" s="81"/>
      <c r="R789" s="81"/>
    </row>
    <row r="790" hidden="1">
      <c r="A790" s="129" t="s">
        <v>1375</v>
      </c>
      <c r="B790" s="130" t="s">
        <v>84</v>
      </c>
      <c r="C790" s="130" t="s">
        <v>449</v>
      </c>
      <c r="D790" s="130">
        <v>0.0</v>
      </c>
      <c r="E790" s="130">
        <v>0.0</v>
      </c>
      <c r="F790" s="130">
        <v>0.0</v>
      </c>
      <c r="G790" s="130">
        <v>29.3</v>
      </c>
      <c r="H790" s="141"/>
      <c r="I790" s="141"/>
      <c r="J790" s="141"/>
      <c r="K790" s="141"/>
      <c r="L790" s="141"/>
      <c r="P790" s="81"/>
      <c r="Q790" s="81"/>
      <c r="R790" s="81"/>
    </row>
    <row r="791" hidden="1">
      <c r="A791" s="129" t="s">
        <v>1884</v>
      </c>
      <c r="B791" s="130" t="s">
        <v>94</v>
      </c>
      <c r="C791" s="130" t="s">
        <v>1877</v>
      </c>
      <c r="D791" s="130">
        <v>0.0</v>
      </c>
      <c r="E791" s="130">
        <v>0.0</v>
      </c>
      <c r="F791" s="130">
        <v>4.0</v>
      </c>
      <c r="G791" s="130">
        <v>11.0</v>
      </c>
      <c r="H791" s="141"/>
      <c r="I791" s="141"/>
      <c r="J791" s="141"/>
      <c r="K791" s="141"/>
      <c r="L791" s="141"/>
      <c r="P791" s="81"/>
      <c r="Q791" s="81"/>
      <c r="R791" s="81"/>
    </row>
    <row r="792" hidden="1">
      <c r="A792" s="129" t="s">
        <v>1926</v>
      </c>
      <c r="B792" s="130" t="s">
        <v>103</v>
      </c>
      <c r="C792" s="130" t="s">
        <v>1877</v>
      </c>
      <c r="D792" s="130">
        <v>0.0</v>
      </c>
      <c r="E792" s="130">
        <v>0.0</v>
      </c>
      <c r="F792" s="130">
        <v>0.0</v>
      </c>
      <c r="G792" s="130">
        <v>6.8</v>
      </c>
      <c r="H792" s="141"/>
      <c r="I792" s="141"/>
      <c r="J792" s="141"/>
      <c r="K792" s="141"/>
      <c r="L792" s="141"/>
      <c r="P792" s="81"/>
      <c r="Q792" s="81"/>
      <c r="R792" s="81"/>
    </row>
    <row r="793" hidden="1">
      <c r="A793" s="129" t="s">
        <v>331</v>
      </c>
      <c r="B793" s="130" t="s">
        <v>84</v>
      </c>
      <c r="C793" s="130" t="s">
        <v>1877</v>
      </c>
      <c r="D793" s="130">
        <v>0.0</v>
      </c>
      <c r="E793" s="130">
        <v>0.0</v>
      </c>
      <c r="F793" s="130">
        <v>2.0</v>
      </c>
      <c r="G793" s="130">
        <v>3.7</v>
      </c>
      <c r="H793" s="141"/>
      <c r="I793" s="141"/>
      <c r="J793" s="141"/>
      <c r="K793" s="141"/>
      <c r="L793" s="141"/>
      <c r="P793" s="81"/>
      <c r="Q793" s="81"/>
      <c r="R793" s="81"/>
    </row>
    <row r="794" hidden="1">
      <c r="A794" s="129" t="s">
        <v>176</v>
      </c>
      <c r="B794" s="130" t="s">
        <v>110</v>
      </c>
      <c r="C794" s="130" t="s">
        <v>69</v>
      </c>
      <c r="D794" s="130">
        <v>0.0</v>
      </c>
      <c r="E794" s="130">
        <v>0.0</v>
      </c>
      <c r="F794" s="130">
        <v>0.0</v>
      </c>
      <c r="G794" s="130">
        <v>9.2</v>
      </c>
      <c r="H794" s="141"/>
      <c r="I794" s="141"/>
      <c r="J794" s="141"/>
      <c r="K794" s="141"/>
      <c r="L794" s="141"/>
      <c r="P794" s="81"/>
      <c r="Q794" s="81"/>
      <c r="R794" s="81"/>
    </row>
    <row r="795" hidden="1">
      <c r="A795" s="129" t="s">
        <v>167</v>
      </c>
      <c r="B795" s="130" t="s">
        <v>87</v>
      </c>
      <c r="C795" s="130" t="s">
        <v>449</v>
      </c>
      <c r="D795" s="130">
        <v>0.0</v>
      </c>
      <c r="E795" s="130">
        <v>0.0</v>
      </c>
      <c r="F795" s="130">
        <v>0.0</v>
      </c>
      <c r="G795" s="130">
        <v>10.3</v>
      </c>
      <c r="H795" s="141"/>
      <c r="I795" s="141"/>
      <c r="J795" s="141"/>
      <c r="K795" s="141"/>
      <c r="L795" s="141"/>
      <c r="P795" s="81"/>
      <c r="Q795" s="81"/>
      <c r="R795" s="81"/>
    </row>
    <row r="796" hidden="1">
      <c r="A796" s="129" t="s">
        <v>166</v>
      </c>
      <c r="B796" s="130" t="s">
        <v>110</v>
      </c>
      <c r="C796" s="130" t="s">
        <v>449</v>
      </c>
      <c r="D796" s="130">
        <v>0.0</v>
      </c>
      <c r="E796" s="130">
        <v>0.0</v>
      </c>
      <c r="F796" s="130">
        <v>36.0</v>
      </c>
      <c r="G796" s="130">
        <v>28.8</v>
      </c>
      <c r="H796" s="141"/>
      <c r="I796" s="141"/>
      <c r="J796" s="141"/>
      <c r="K796" s="141"/>
      <c r="L796" s="141"/>
      <c r="P796" s="81"/>
      <c r="Q796" s="81"/>
      <c r="R796" s="81"/>
    </row>
    <row r="797" hidden="1">
      <c r="A797" s="129" t="s">
        <v>547</v>
      </c>
      <c r="B797" s="130" t="s">
        <v>110</v>
      </c>
      <c r="C797" s="130" t="s">
        <v>449</v>
      </c>
      <c r="D797" s="130">
        <v>0.0</v>
      </c>
      <c r="E797" s="130">
        <v>0.0</v>
      </c>
      <c r="F797" s="130">
        <v>0.0</v>
      </c>
      <c r="G797" s="130">
        <v>9.5</v>
      </c>
      <c r="H797" s="141"/>
      <c r="I797" s="141"/>
      <c r="J797" s="141"/>
      <c r="K797" s="141"/>
      <c r="L797" s="141"/>
      <c r="P797" s="81"/>
      <c r="Q797" s="81"/>
      <c r="R797" s="81"/>
    </row>
    <row r="798" hidden="1">
      <c r="A798" s="129" t="s">
        <v>185</v>
      </c>
      <c r="B798" s="130" t="s">
        <v>80</v>
      </c>
      <c r="C798" s="130" t="s">
        <v>449</v>
      </c>
      <c r="D798" s="130">
        <v>0.0</v>
      </c>
      <c r="E798" s="130">
        <v>0.0</v>
      </c>
      <c r="F798" s="130">
        <v>0.0</v>
      </c>
      <c r="G798" s="130">
        <v>5.8</v>
      </c>
      <c r="H798" s="141"/>
      <c r="I798" s="141"/>
      <c r="J798" s="141"/>
      <c r="K798" s="141"/>
      <c r="L798" s="141"/>
      <c r="P798" s="81"/>
      <c r="Q798" s="81"/>
      <c r="R798" s="81"/>
    </row>
    <row r="799" hidden="1">
      <c r="A799" s="129" t="s">
        <v>155</v>
      </c>
      <c r="B799" s="130" t="s">
        <v>96</v>
      </c>
      <c r="C799" s="130" t="s">
        <v>69</v>
      </c>
      <c r="D799" s="130">
        <v>0.0</v>
      </c>
      <c r="E799" s="130">
        <v>0.0</v>
      </c>
      <c r="F799" s="130">
        <v>0.0</v>
      </c>
      <c r="G799" s="130">
        <v>1.5</v>
      </c>
      <c r="H799" s="141"/>
      <c r="I799" s="141"/>
      <c r="J799" s="141"/>
      <c r="K799" s="141"/>
      <c r="L799" s="141"/>
      <c r="P799" s="81"/>
      <c r="Q799" s="81"/>
      <c r="R799" s="81"/>
    </row>
    <row r="800" hidden="1">
      <c r="A800" s="129" t="s">
        <v>274</v>
      </c>
      <c r="B800" s="130" t="s">
        <v>102</v>
      </c>
      <c r="C800" s="130" t="s">
        <v>1877</v>
      </c>
      <c r="D800" s="130">
        <v>0.0</v>
      </c>
      <c r="E800" s="130">
        <v>0.0</v>
      </c>
      <c r="F800" s="130">
        <v>32.0</v>
      </c>
      <c r="G800" s="130">
        <v>33.0</v>
      </c>
      <c r="H800" s="141"/>
      <c r="I800" s="141"/>
      <c r="J800" s="141"/>
      <c r="K800" s="141"/>
      <c r="L800" s="141"/>
      <c r="P800" s="81"/>
      <c r="Q800" s="81"/>
      <c r="R800" s="81"/>
    </row>
    <row r="801" hidden="1">
      <c r="A801" s="129" t="s">
        <v>151</v>
      </c>
      <c r="B801" s="130" t="s">
        <v>80</v>
      </c>
      <c r="C801" s="130" t="s">
        <v>1877</v>
      </c>
      <c r="D801" s="130">
        <v>0.0</v>
      </c>
      <c r="E801" s="130">
        <v>0.0</v>
      </c>
      <c r="F801" s="130">
        <v>26.5</v>
      </c>
      <c r="G801" s="130">
        <v>9.9</v>
      </c>
      <c r="H801" s="141"/>
      <c r="I801" s="141"/>
      <c r="J801" s="141"/>
      <c r="K801" s="141"/>
      <c r="L801" s="141"/>
      <c r="P801" s="81"/>
      <c r="Q801" s="81"/>
      <c r="R801" s="81"/>
    </row>
    <row r="802" hidden="1">
      <c r="A802" s="129" t="s">
        <v>148</v>
      </c>
      <c r="B802" s="130" t="s">
        <v>91</v>
      </c>
      <c r="C802" s="130" t="s">
        <v>69</v>
      </c>
      <c r="D802" s="130">
        <v>0.0</v>
      </c>
      <c r="E802" s="130">
        <v>0.0</v>
      </c>
      <c r="F802" s="130">
        <v>0.0</v>
      </c>
      <c r="G802" s="130">
        <v>23.9</v>
      </c>
      <c r="H802" s="141"/>
      <c r="I802" s="141"/>
      <c r="J802" s="141"/>
      <c r="K802" s="141"/>
      <c r="L802" s="141"/>
      <c r="P802" s="81"/>
      <c r="Q802" s="81"/>
      <c r="R802" s="81"/>
    </row>
    <row r="803" hidden="1">
      <c r="A803" s="129" t="s">
        <v>144</v>
      </c>
      <c r="B803" s="130" t="s">
        <v>74</v>
      </c>
      <c r="C803" s="130" t="s">
        <v>449</v>
      </c>
      <c r="D803" s="130">
        <v>0.0</v>
      </c>
      <c r="E803" s="130">
        <v>0.0</v>
      </c>
      <c r="F803" s="130">
        <v>22.0</v>
      </c>
      <c r="G803" s="130">
        <v>19.6</v>
      </c>
      <c r="H803" s="141"/>
      <c r="I803" s="141"/>
      <c r="J803" s="141"/>
      <c r="K803" s="141"/>
      <c r="L803" s="141"/>
      <c r="P803" s="81"/>
      <c r="Q803" s="81"/>
      <c r="R803" s="81"/>
    </row>
    <row r="804" hidden="1">
      <c r="A804" s="129" t="s">
        <v>143</v>
      </c>
      <c r="B804" s="130" t="s">
        <v>97</v>
      </c>
      <c r="C804" s="130" t="s">
        <v>1877</v>
      </c>
      <c r="D804" s="130">
        <v>0.0</v>
      </c>
      <c r="E804" s="130">
        <v>0.0</v>
      </c>
      <c r="F804" s="130">
        <v>0.0</v>
      </c>
      <c r="G804" s="130">
        <v>6.1</v>
      </c>
      <c r="H804" s="141"/>
      <c r="I804" s="141"/>
      <c r="J804" s="141"/>
      <c r="K804" s="141"/>
      <c r="L804" s="141"/>
      <c r="P804" s="81"/>
      <c r="Q804" s="81"/>
      <c r="R804" s="81"/>
    </row>
    <row r="805" hidden="1">
      <c r="A805" s="129" t="s">
        <v>139</v>
      </c>
      <c r="B805" s="130" t="s">
        <v>115</v>
      </c>
      <c r="C805" s="130" t="s">
        <v>449</v>
      </c>
      <c r="D805" s="130">
        <v>0.0</v>
      </c>
      <c r="E805" s="130">
        <v>0.0</v>
      </c>
      <c r="F805" s="130">
        <v>29.0</v>
      </c>
      <c r="G805" s="130">
        <v>32.6</v>
      </c>
      <c r="H805" s="141"/>
      <c r="I805" s="141"/>
      <c r="J805" s="141"/>
      <c r="K805" s="141"/>
      <c r="L805" s="141"/>
      <c r="P805" s="81"/>
      <c r="Q805" s="81"/>
      <c r="R805" s="81"/>
    </row>
    <row r="806" hidden="1">
      <c r="A806" s="129" t="s">
        <v>510</v>
      </c>
      <c r="B806" s="130" t="s">
        <v>113</v>
      </c>
      <c r="C806" s="130" t="s">
        <v>1877</v>
      </c>
      <c r="D806" s="130">
        <v>0.0</v>
      </c>
      <c r="E806" s="130">
        <v>0.0</v>
      </c>
      <c r="F806" s="130">
        <v>0.0</v>
      </c>
      <c r="G806" s="130">
        <v>18.0</v>
      </c>
      <c r="H806" s="141"/>
      <c r="I806" s="141"/>
      <c r="J806" s="141"/>
      <c r="K806" s="141"/>
      <c r="L806" s="141"/>
      <c r="P806" s="81"/>
      <c r="Q806" s="81"/>
      <c r="R806" s="81"/>
    </row>
    <row r="807" hidden="1">
      <c r="A807" s="129" t="s">
        <v>137</v>
      </c>
      <c r="B807" s="130" t="s">
        <v>115</v>
      </c>
      <c r="C807" s="130" t="s">
        <v>1877</v>
      </c>
      <c r="D807" s="130">
        <v>0.0</v>
      </c>
      <c r="E807" s="130">
        <v>0.0</v>
      </c>
      <c r="F807" s="130">
        <v>8.0</v>
      </c>
      <c r="G807" s="130">
        <v>15.4</v>
      </c>
      <c r="H807" s="141"/>
      <c r="I807" s="141"/>
      <c r="J807" s="141"/>
      <c r="K807" s="141"/>
      <c r="L807" s="141"/>
      <c r="P807" s="81"/>
      <c r="Q807" s="81"/>
      <c r="R807" s="81"/>
    </row>
    <row r="808" hidden="1">
      <c r="A808" s="129" t="s">
        <v>136</v>
      </c>
      <c r="B808" s="130" t="s">
        <v>85</v>
      </c>
      <c r="C808" s="130" t="s">
        <v>1877</v>
      </c>
      <c r="D808" s="130">
        <v>0.0</v>
      </c>
      <c r="E808" s="130">
        <v>0.0</v>
      </c>
      <c r="F808" s="130">
        <v>0.0</v>
      </c>
      <c r="G808" s="130">
        <v>7.6</v>
      </c>
      <c r="H808" s="141"/>
      <c r="I808" s="141"/>
      <c r="J808" s="141"/>
      <c r="K808" s="141"/>
      <c r="L808" s="141"/>
      <c r="P808" s="81"/>
      <c r="Q808" s="81"/>
      <c r="R808" s="81"/>
    </row>
    <row r="809" hidden="1">
      <c r="A809" s="129" t="s">
        <v>134</v>
      </c>
      <c r="B809" s="130" t="s">
        <v>100</v>
      </c>
      <c r="C809" s="130" t="s">
        <v>69</v>
      </c>
      <c r="D809" s="130">
        <v>0.0</v>
      </c>
      <c r="E809" s="130">
        <v>0.0</v>
      </c>
      <c r="F809" s="130">
        <v>0.0</v>
      </c>
      <c r="G809" s="130">
        <v>10.7</v>
      </c>
      <c r="H809" s="141"/>
      <c r="I809" s="141"/>
      <c r="J809" s="141"/>
      <c r="K809" s="141"/>
      <c r="L809" s="141"/>
      <c r="P809" s="81"/>
      <c r="Q809" s="81"/>
      <c r="R809" s="81"/>
    </row>
    <row r="810" hidden="1">
      <c r="A810" s="129"/>
      <c r="B810" s="130"/>
      <c r="C810" s="130"/>
      <c r="D810" s="130"/>
      <c r="E810" s="130"/>
      <c r="F810" s="130"/>
      <c r="G810" s="130"/>
      <c r="H810" s="141"/>
      <c r="I810" s="141"/>
      <c r="J810" s="141"/>
      <c r="K810" s="141"/>
      <c r="L810" s="141"/>
      <c r="P810" s="81"/>
      <c r="Q810" s="81"/>
      <c r="R810" s="81"/>
    </row>
    <row r="811" hidden="1">
      <c r="A811" s="129"/>
      <c r="B811" s="130"/>
      <c r="C811" s="130"/>
      <c r="D811" s="130"/>
      <c r="E811" s="130"/>
      <c r="F811" s="130"/>
      <c r="G811" s="130"/>
      <c r="H811" s="141"/>
      <c r="I811" s="141"/>
      <c r="J811" s="141"/>
      <c r="K811" s="141"/>
      <c r="L811" s="141"/>
      <c r="P811" s="81"/>
      <c r="Q811" s="81"/>
      <c r="R811" s="81"/>
    </row>
    <row r="812" hidden="1">
      <c r="A812" s="129"/>
      <c r="B812" s="130"/>
      <c r="C812" s="130"/>
      <c r="D812" s="130"/>
      <c r="E812" s="130"/>
      <c r="F812" s="130"/>
      <c r="G812" s="130"/>
      <c r="H812" s="141"/>
      <c r="I812" s="141"/>
      <c r="J812" s="141"/>
      <c r="K812" s="141"/>
      <c r="L812" s="141"/>
      <c r="P812" s="81"/>
      <c r="Q812" s="81"/>
      <c r="R812" s="81"/>
    </row>
    <row r="813" hidden="1">
      <c r="A813" s="129"/>
      <c r="B813" s="130"/>
      <c r="C813" s="130"/>
      <c r="D813" s="130"/>
      <c r="E813" s="130"/>
      <c r="F813" s="130"/>
      <c r="G813" s="130"/>
      <c r="H813" s="141"/>
      <c r="I813" s="141"/>
      <c r="J813" s="141"/>
      <c r="K813" s="141"/>
      <c r="L813" s="141"/>
      <c r="P813" s="81"/>
      <c r="Q813" s="81"/>
      <c r="R813" s="81"/>
    </row>
    <row r="814" hidden="1">
      <c r="A814" s="129"/>
      <c r="B814" s="130"/>
      <c r="C814" s="130"/>
      <c r="D814" s="130"/>
      <c r="E814" s="130"/>
      <c r="F814" s="130"/>
      <c r="G814" s="130"/>
      <c r="H814" s="141"/>
      <c r="I814" s="141"/>
      <c r="J814" s="141"/>
      <c r="K814" s="141"/>
      <c r="L814" s="141"/>
      <c r="P814" s="81"/>
      <c r="Q814" s="81"/>
      <c r="R814" s="81"/>
    </row>
    <row r="815" hidden="1">
      <c r="A815" s="129"/>
      <c r="B815" s="130"/>
      <c r="C815" s="130"/>
      <c r="D815" s="130"/>
      <c r="E815" s="130"/>
      <c r="F815" s="130"/>
      <c r="G815" s="130"/>
      <c r="H815" s="141"/>
      <c r="I815" s="141"/>
      <c r="J815" s="141"/>
      <c r="K815" s="141"/>
      <c r="L815" s="141"/>
      <c r="P815" s="81"/>
      <c r="Q815" s="81"/>
      <c r="R815" s="81"/>
    </row>
    <row r="816" hidden="1">
      <c r="A816" s="129"/>
      <c r="B816" s="130"/>
      <c r="C816" s="130"/>
      <c r="D816" s="130"/>
      <c r="E816" s="130"/>
      <c r="F816" s="130"/>
      <c r="G816" s="130"/>
      <c r="H816" s="141"/>
      <c r="I816" s="141"/>
      <c r="J816" s="141"/>
      <c r="K816" s="141"/>
      <c r="L816" s="141"/>
      <c r="P816" s="81"/>
      <c r="Q816" s="81"/>
      <c r="R816" s="81"/>
    </row>
    <row r="817" hidden="1">
      <c r="A817" s="129"/>
      <c r="B817" s="130"/>
      <c r="C817" s="130"/>
      <c r="D817" s="130"/>
      <c r="E817" s="130"/>
      <c r="F817" s="130"/>
      <c r="G817" s="130"/>
      <c r="H817" s="141"/>
      <c r="I817" s="141"/>
      <c r="J817" s="141"/>
      <c r="K817" s="141"/>
      <c r="L817" s="141"/>
      <c r="P817" s="81"/>
      <c r="Q817" s="81"/>
      <c r="R817" s="81"/>
    </row>
    <row r="818" hidden="1">
      <c r="A818" s="129"/>
      <c r="B818" s="130"/>
      <c r="C818" s="130"/>
      <c r="D818" s="130"/>
      <c r="E818" s="130"/>
      <c r="F818" s="130"/>
      <c r="G818" s="130"/>
      <c r="H818" s="141"/>
      <c r="I818" s="141"/>
      <c r="J818" s="141"/>
      <c r="K818" s="141"/>
      <c r="L818" s="141"/>
      <c r="P818" s="81"/>
      <c r="Q818" s="81"/>
      <c r="R818" s="81"/>
    </row>
    <row r="819" hidden="1">
      <c r="A819" s="129"/>
      <c r="B819" s="130"/>
      <c r="C819" s="130"/>
      <c r="D819" s="130"/>
      <c r="E819" s="130"/>
      <c r="F819" s="130"/>
      <c r="G819" s="130"/>
      <c r="H819" s="141"/>
      <c r="I819" s="141"/>
      <c r="J819" s="141"/>
      <c r="K819" s="141"/>
      <c r="L819" s="141"/>
      <c r="P819" s="81"/>
      <c r="Q819" s="81"/>
      <c r="R819" s="81"/>
    </row>
    <row r="820" hidden="1">
      <c r="A820" s="129"/>
      <c r="B820" s="130"/>
      <c r="C820" s="130"/>
      <c r="D820" s="130"/>
      <c r="E820" s="130"/>
      <c r="F820" s="130"/>
      <c r="G820" s="130"/>
      <c r="H820" s="141"/>
      <c r="I820" s="141"/>
      <c r="J820" s="141"/>
      <c r="K820" s="141"/>
      <c r="L820" s="141"/>
      <c r="P820" s="81"/>
      <c r="Q820" s="81"/>
      <c r="R820" s="81"/>
    </row>
    <row r="821" hidden="1">
      <c r="A821" s="129"/>
      <c r="B821" s="130"/>
      <c r="C821" s="130"/>
      <c r="D821" s="130"/>
      <c r="E821" s="130"/>
      <c r="F821" s="130"/>
      <c r="G821" s="130"/>
      <c r="H821" s="141"/>
      <c r="I821" s="141"/>
      <c r="J821" s="141"/>
      <c r="K821" s="141"/>
      <c r="L821" s="141"/>
      <c r="P821" s="81"/>
      <c r="Q821" s="81"/>
      <c r="R821" s="81"/>
    </row>
    <row r="822">
      <c r="A822" s="129" t="s">
        <v>159</v>
      </c>
      <c r="B822" s="130" t="s">
        <v>81</v>
      </c>
      <c r="C822" s="130" t="s">
        <v>1877</v>
      </c>
      <c r="D822" s="130">
        <v>6.0</v>
      </c>
      <c r="E822" s="130">
        <v>6.0</v>
      </c>
      <c r="F822" s="130">
        <v>4.5</v>
      </c>
      <c r="G822" s="130">
        <v>6.6</v>
      </c>
      <c r="H822" s="131"/>
      <c r="I822" s="130">
        <v>6.0</v>
      </c>
      <c r="J822" s="131"/>
      <c r="K822" s="131"/>
      <c r="L822" s="131"/>
      <c r="M822" s="9">
        <f t="shared" ref="M822:M924" si="109">D822-F822</f>
        <v>1.5</v>
      </c>
      <c r="N822" s="9">
        <f t="shared" ref="N822:N924" si="110">H822-L822</f>
        <v>0</v>
      </c>
      <c r="O822" s="9" t="str">
        <f t="shared" ref="O822:O924" si="111">IF(H822=0,"DNP","")</f>
        <v>DNP</v>
      </c>
      <c r="P822" s="81">
        <f t="shared" ref="P822:P924" si="112">AVERAGE(D822:F822)</f>
        <v>5.5</v>
      </c>
      <c r="Q822" s="81"/>
      <c r="R822" s="81"/>
    </row>
    <row r="823">
      <c r="A823" s="129" t="s">
        <v>534</v>
      </c>
      <c r="B823" s="130" t="s">
        <v>74</v>
      </c>
      <c r="C823" s="130" t="s">
        <v>449</v>
      </c>
      <c r="D823" s="130">
        <v>6.0</v>
      </c>
      <c r="E823" s="130">
        <v>6.0</v>
      </c>
      <c r="F823" s="130">
        <v>6.0</v>
      </c>
      <c r="G823" s="130">
        <v>5.8</v>
      </c>
      <c r="H823" s="131"/>
      <c r="I823" s="130">
        <v>6.0</v>
      </c>
      <c r="J823" s="131"/>
      <c r="K823" s="131"/>
      <c r="L823" s="131"/>
      <c r="M823" s="9">
        <f t="shared" si="109"/>
        <v>0</v>
      </c>
      <c r="N823" s="9">
        <f t="shared" si="110"/>
        <v>0</v>
      </c>
      <c r="O823" s="9" t="str">
        <f t="shared" si="111"/>
        <v>DNP</v>
      </c>
      <c r="P823" s="81">
        <f t="shared" si="112"/>
        <v>6</v>
      </c>
      <c r="Q823" s="81"/>
      <c r="R823" s="81"/>
    </row>
    <row r="824">
      <c r="A824" s="129" t="s">
        <v>349</v>
      </c>
      <c r="B824" s="130" t="s">
        <v>99</v>
      </c>
      <c r="C824" s="130" t="s">
        <v>69</v>
      </c>
      <c r="D824" s="130">
        <v>5.5</v>
      </c>
      <c r="E824" s="130">
        <v>6.8</v>
      </c>
      <c r="F824" s="130">
        <v>10.0</v>
      </c>
      <c r="G824" s="130">
        <v>11.0</v>
      </c>
      <c r="H824" s="131"/>
      <c r="I824" s="130">
        <v>5.0</v>
      </c>
      <c r="J824" s="130">
        <v>6.0</v>
      </c>
      <c r="K824" s="130">
        <v>6.0</v>
      </c>
      <c r="L824" s="130">
        <v>10.0</v>
      </c>
      <c r="M824" s="9">
        <f t="shared" si="109"/>
        <v>-4.5</v>
      </c>
      <c r="N824" s="9">
        <f t="shared" si="110"/>
        <v>-10</v>
      </c>
      <c r="O824" s="9" t="str">
        <f t="shared" si="111"/>
        <v>DNP</v>
      </c>
      <c r="P824" s="81">
        <f t="shared" si="112"/>
        <v>7.433333333</v>
      </c>
      <c r="Q824" s="81"/>
      <c r="R824" s="81"/>
    </row>
    <row r="825">
      <c r="A825" s="129" t="s">
        <v>586</v>
      </c>
      <c r="B825" s="130" t="s">
        <v>100</v>
      </c>
      <c r="C825" s="130" t="s">
        <v>449</v>
      </c>
      <c r="D825" s="130">
        <v>5.5</v>
      </c>
      <c r="E825" s="130">
        <v>5.5</v>
      </c>
      <c r="F825" s="130">
        <v>5.5</v>
      </c>
      <c r="G825" s="130">
        <v>5.3</v>
      </c>
      <c r="H825" s="131"/>
      <c r="I825" s="130">
        <v>6.0</v>
      </c>
      <c r="J825" s="130">
        <v>5.0</v>
      </c>
      <c r="K825" s="131"/>
      <c r="L825" s="131"/>
      <c r="M825" s="9">
        <f t="shared" si="109"/>
        <v>0</v>
      </c>
      <c r="N825" s="9">
        <f t="shared" si="110"/>
        <v>0</v>
      </c>
      <c r="O825" s="9" t="str">
        <f t="shared" si="111"/>
        <v>DNP</v>
      </c>
      <c r="P825" s="81">
        <f t="shared" si="112"/>
        <v>5.5</v>
      </c>
      <c r="Q825" s="81"/>
      <c r="R825" s="81"/>
    </row>
    <row r="826">
      <c r="A826" s="129" t="s">
        <v>238</v>
      </c>
      <c r="B826" s="130" t="s">
        <v>116</v>
      </c>
      <c r="C826" s="130" t="s">
        <v>1877</v>
      </c>
      <c r="D826" s="130">
        <v>5.3</v>
      </c>
      <c r="E826" s="130">
        <v>5.6</v>
      </c>
      <c r="F826" s="130">
        <v>6.1</v>
      </c>
      <c r="G826" s="130">
        <v>5.0</v>
      </c>
      <c r="H826" s="130">
        <v>4.0</v>
      </c>
      <c r="I826" s="130">
        <v>10.0</v>
      </c>
      <c r="J826" s="130">
        <v>2.0</v>
      </c>
      <c r="K826" s="130">
        <v>2.0</v>
      </c>
      <c r="L826" s="130">
        <v>10.0</v>
      </c>
      <c r="M826" s="9">
        <f t="shared" si="109"/>
        <v>-0.8</v>
      </c>
      <c r="N826" s="9">
        <f t="shared" si="110"/>
        <v>-6</v>
      </c>
      <c r="O826" s="9" t="str">
        <f t="shared" si="111"/>
        <v/>
      </c>
      <c r="P826" s="81">
        <f t="shared" si="112"/>
        <v>5.666666667</v>
      </c>
      <c r="Q826" s="81"/>
      <c r="R826" s="81"/>
    </row>
    <row r="827">
      <c r="A827" s="129" t="s">
        <v>1913</v>
      </c>
      <c r="B827" s="130" t="s">
        <v>96</v>
      </c>
      <c r="C827" s="130" t="s">
        <v>449</v>
      </c>
      <c r="D827" s="130">
        <v>5.0</v>
      </c>
      <c r="E827" s="130">
        <v>5.0</v>
      </c>
      <c r="F827" s="130">
        <v>5.0</v>
      </c>
      <c r="G827" s="130">
        <v>4.3</v>
      </c>
      <c r="H827" s="130">
        <v>1.0</v>
      </c>
      <c r="I827" s="131"/>
      <c r="J827" s="130">
        <v>9.0</v>
      </c>
      <c r="K827" s="131"/>
      <c r="L827" s="131"/>
      <c r="M827" s="9">
        <f t="shared" si="109"/>
        <v>0</v>
      </c>
      <c r="N827" s="9">
        <f t="shared" si="110"/>
        <v>1</v>
      </c>
      <c r="O827" s="9" t="str">
        <f t="shared" si="111"/>
        <v/>
      </c>
      <c r="P827" s="81">
        <f t="shared" si="112"/>
        <v>5</v>
      </c>
      <c r="Q827" s="81"/>
      <c r="R827" s="81"/>
    </row>
    <row r="828">
      <c r="A828" s="129" t="s">
        <v>258</v>
      </c>
      <c r="B828" s="130" t="s">
        <v>94</v>
      </c>
      <c r="C828" s="130" t="s">
        <v>69</v>
      </c>
      <c r="D828" s="130">
        <v>5.0</v>
      </c>
      <c r="E828" s="130">
        <v>5.0</v>
      </c>
      <c r="F828" s="130">
        <v>6.7</v>
      </c>
      <c r="G828" s="130">
        <v>4.9</v>
      </c>
      <c r="H828" s="130">
        <v>2.0</v>
      </c>
      <c r="I828" s="130">
        <v>4.0</v>
      </c>
      <c r="J828" s="130">
        <v>9.0</v>
      </c>
      <c r="K828" s="131"/>
      <c r="L828" s="131"/>
      <c r="M828" s="9">
        <f t="shared" si="109"/>
        <v>-1.7</v>
      </c>
      <c r="N828" s="9">
        <f t="shared" si="110"/>
        <v>2</v>
      </c>
      <c r="O828" s="9" t="str">
        <f t="shared" si="111"/>
        <v/>
      </c>
      <c r="P828" s="81">
        <f t="shared" si="112"/>
        <v>5.566666667</v>
      </c>
      <c r="Q828" s="81"/>
      <c r="R828" s="81"/>
    </row>
    <row r="829">
      <c r="A829" s="129" t="s">
        <v>147</v>
      </c>
      <c r="B829" s="130" t="s">
        <v>76</v>
      </c>
      <c r="C829" s="130" t="s">
        <v>1877</v>
      </c>
      <c r="D829" s="130">
        <v>5.0</v>
      </c>
      <c r="E829" s="130">
        <v>4.8</v>
      </c>
      <c r="F829" s="130">
        <v>7.3</v>
      </c>
      <c r="G829" s="130">
        <v>11.5</v>
      </c>
      <c r="H829" s="130">
        <v>11.0</v>
      </c>
      <c r="I829" s="130">
        <v>2.0</v>
      </c>
      <c r="J829" s="130">
        <v>2.0</v>
      </c>
      <c r="K829" s="131"/>
      <c r="L829" s="130">
        <v>4.0</v>
      </c>
      <c r="M829" s="9">
        <f t="shared" si="109"/>
        <v>-2.3</v>
      </c>
      <c r="N829" s="9">
        <f t="shared" si="110"/>
        <v>7</v>
      </c>
      <c r="O829" s="9" t="str">
        <f t="shared" si="111"/>
        <v/>
      </c>
      <c r="P829" s="81">
        <f t="shared" si="112"/>
        <v>5.7</v>
      </c>
      <c r="Q829" s="81"/>
      <c r="R829" s="81"/>
    </row>
    <row r="830">
      <c r="A830" s="129" t="s">
        <v>1919</v>
      </c>
      <c r="B830" s="130" t="s">
        <v>94</v>
      </c>
      <c r="C830" s="130" t="s">
        <v>1877</v>
      </c>
      <c r="D830" s="130">
        <v>4.7</v>
      </c>
      <c r="E830" s="130">
        <v>4.7</v>
      </c>
      <c r="F830" s="130">
        <v>3.4</v>
      </c>
      <c r="G830" s="130">
        <v>3.1</v>
      </c>
      <c r="H830" s="130">
        <v>2.0</v>
      </c>
      <c r="I830" s="130">
        <v>4.0</v>
      </c>
      <c r="J830" s="130">
        <v>8.0</v>
      </c>
      <c r="K830" s="131"/>
      <c r="L830" s="131"/>
      <c r="M830" s="9">
        <f t="shared" si="109"/>
        <v>1.3</v>
      </c>
      <c r="N830" s="9">
        <f t="shared" si="110"/>
        <v>2</v>
      </c>
      <c r="O830" s="9" t="str">
        <f t="shared" si="111"/>
        <v/>
      </c>
      <c r="P830" s="81">
        <f t="shared" si="112"/>
        <v>4.266666667</v>
      </c>
      <c r="Q830" s="81"/>
      <c r="R830" s="81"/>
    </row>
    <row r="831">
      <c r="A831" s="129" t="s">
        <v>232</v>
      </c>
      <c r="B831" s="130" t="s">
        <v>116</v>
      </c>
      <c r="C831" s="130" t="s">
        <v>1877</v>
      </c>
      <c r="D831" s="130">
        <v>4.5</v>
      </c>
      <c r="E831" s="130">
        <v>4.8</v>
      </c>
      <c r="F831" s="130">
        <v>9.0</v>
      </c>
      <c r="G831" s="130">
        <v>12.4</v>
      </c>
      <c r="H831" s="130">
        <v>4.0</v>
      </c>
      <c r="I831" s="131"/>
      <c r="J831" s="130">
        <v>5.0</v>
      </c>
      <c r="K831" s="130">
        <v>8.0</v>
      </c>
      <c r="L831" s="130">
        <v>2.0</v>
      </c>
      <c r="M831" s="9">
        <f t="shared" si="109"/>
        <v>-4.5</v>
      </c>
      <c r="N831" s="9">
        <f t="shared" si="110"/>
        <v>2</v>
      </c>
      <c r="O831" s="9" t="str">
        <f t="shared" si="111"/>
        <v/>
      </c>
      <c r="P831" s="81">
        <f t="shared" si="112"/>
        <v>6.1</v>
      </c>
      <c r="Q831" s="81"/>
      <c r="R831" s="81"/>
    </row>
    <row r="832">
      <c r="A832" s="129" t="s">
        <v>457</v>
      </c>
      <c r="B832" s="130" t="s">
        <v>94</v>
      </c>
      <c r="C832" s="130" t="s">
        <v>1877</v>
      </c>
      <c r="D832" s="130">
        <v>4.3</v>
      </c>
      <c r="E832" s="130">
        <v>4.3</v>
      </c>
      <c r="F832" s="130">
        <v>3.2</v>
      </c>
      <c r="G832" s="130">
        <v>2.9</v>
      </c>
      <c r="H832" s="130">
        <v>2.0</v>
      </c>
      <c r="I832" s="130">
        <v>4.0</v>
      </c>
      <c r="J832" s="130">
        <v>7.0</v>
      </c>
      <c r="K832" s="131"/>
      <c r="L832" s="131"/>
      <c r="M832" s="9">
        <f t="shared" si="109"/>
        <v>1.1</v>
      </c>
      <c r="N832" s="9">
        <f t="shared" si="110"/>
        <v>2</v>
      </c>
      <c r="O832" s="9" t="str">
        <f t="shared" si="111"/>
        <v/>
      </c>
      <c r="P832" s="81">
        <f t="shared" si="112"/>
        <v>3.933333333</v>
      </c>
      <c r="Q832" s="81"/>
      <c r="R832" s="81"/>
    </row>
    <row r="833">
      <c r="A833" s="129" t="s">
        <v>124</v>
      </c>
      <c r="B833" s="130" t="s">
        <v>93</v>
      </c>
      <c r="C833" s="130" t="s">
        <v>1877</v>
      </c>
      <c r="D833" s="130">
        <v>4.0</v>
      </c>
      <c r="E833" s="130">
        <v>10.0</v>
      </c>
      <c r="F833" s="130">
        <v>14.0</v>
      </c>
      <c r="G833" s="130">
        <v>11.7</v>
      </c>
      <c r="H833" s="131"/>
      <c r="I833" s="130">
        <v>4.0</v>
      </c>
      <c r="J833" s="131"/>
      <c r="K833" s="130">
        <v>8.0</v>
      </c>
      <c r="L833" s="130">
        <v>18.0</v>
      </c>
      <c r="M833" s="9">
        <f t="shared" si="109"/>
        <v>-10</v>
      </c>
      <c r="N833" s="9">
        <f t="shared" si="110"/>
        <v>-18</v>
      </c>
      <c r="O833" s="9" t="str">
        <f t="shared" si="111"/>
        <v>DNP</v>
      </c>
      <c r="P833" s="81">
        <f t="shared" si="112"/>
        <v>9.333333333</v>
      </c>
      <c r="Q833" s="81"/>
      <c r="R833" s="81"/>
    </row>
    <row r="834">
      <c r="A834" s="129" t="s">
        <v>460</v>
      </c>
      <c r="B834" s="130" t="s">
        <v>115</v>
      </c>
      <c r="C834" s="130" t="s">
        <v>1877</v>
      </c>
      <c r="D834" s="130">
        <v>4.0</v>
      </c>
      <c r="E834" s="130">
        <v>9.0</v>
      </c>
      <c r="F834" s="130">
        <v>9.3</v>
      </c>
      <c r="G834" s="130">
        <v>16.8</v>
      </c>
      <c r="H834" s="131"/>
      <c r="I834" s="130">
        <v>4.0</v>
      </c>
      <c r="J834" s="131"/>
      <c r="K834" s="131"/>
      <c r="L834" s="130">
        <v>14.0</v>
      </c>
      <c r="M834" s="9">
        <f t="shared" si="109"/>
        <v>-5.3</v>
      </c>
      <c r="N834" s="9">
        <f t="shared" si="110"/>
        <v>-14</v>
      </c>
      <c r="O834" s="9" t="str">
        <f t="shared" si="111"/>
        <v>DNP</v>
      </c>
      <c r="P834" s="81">
        <f t="shared" si="112"/>
        <v>7.433333333</v>
      </c>
      <c r="Q834" s="81"/>
      <c r="R834" s="81"/>
    </row>
    <row r="835">
      <c r="A835" s="129" t="s">
        <v>1927</v>
      </c>
      <c r="B835" s="130" t="s">
        <v>109</v>
      </c>
      <c r="C835" s="130" t="s">
        <v>449</v>
      </c>
      <c r="D835" s="130">
        <v>4.0</v>
      </c>
      <c r="E835" s="130">
        <v>4.3</v>
      </c>
      <c r="F835" s="130">
        <v>4.6</v>
      </c>
      <c r="G835" s="130">
        <v>5.4</v>
      </c>
      <c r="H835" s="131"/>
      <c r="I835" s="130">
        <v>3.0</v>
      </c>
      <c r="J835" s="130">
        <v>5.0</v>
      </c>
      <c r="K835" s="131"/>
      <c r="L835" s="130">
        <v>5.0</v>
      </c>
      <c r="M835" s="9">
        <f t="shared" si="109"/>
        <v>-0.6</v>
      </c>
      <c r="N835" s="9">
        <f t="shared" si="110"/>
        <v>-5</v>
      </c>
      <c r="O835" s="9" t="str">
        <f t="shared" si="111"/>
        <v>DNP</v>
      </c>
      <c r="P835" s="81">
        <f t="shared" si="112"/>
        <v>4.3</v>
      </c>
      <c r="Q835" s="81"/>
      <c r="R835" s="81"/>
    </row>
    <row r="836">
      <c r="A836" s="129" t="s">
        <v>396</v>
      </c>
      <c r="B836" s="130" t="s">
        <v>109</v>
      </c>
      <c r="C836" s="130" t="s">
        <v>69</v>
      </c>
      <c r="D836" s="130">
        <v>4.0</v>
      </c>
      <c r="E836" s="130">
        <v>4.0</v>
      </c>
      <c r="F836" s="130">
        <v>3.5</v>
      </c>
      <c r="G836" s="130">
        <v>4.5</v>
      </c>
      <c r="H836" s="131"/>
      <c r="I836" s="131"/>
      <c r="J836" s="130">
        <v>4.0</v>
      </c>
      <c r="K836" s="131"/>
      <c r="L836" s="131"/>
      <c r="M836" s="9">
        <f t="shared" si="109"/>
        <v>0.5</v>
      </c>
      <c r="N836" s="9">
        <f t="shared" si="110"/>
        <v>0</v>
      </c>
      <c r="O836" s="9" t="str">
        <f t="shared" si="111"/>
        <v>DNP</v>
      </c>
      <c r="P836" s="81">
        <f t="shared" si="112"/>
        <v>3.833333333</v>
      </c>
      <c r="Q836" s="81"/>
      <c r="R836" s="81"/>
    </row>
    <row r="837">
      <c r="A837" s="129" t="s">
        <v>111</v>
      </c>
      <c r="B837" s="130" t="s">
        <v>93</v>
      </c>
      <c r="C837" s="130" t="s">
        <v>69</v>
      </c>
      <c r="D837" s="130">
        <v>4.0</v>
      </c>
      <c r="E837" s="130">
        <v>4.0</v>
      </c>
      <c r="F837" s="130">
        <v>4.0</v>
      </c>
      <c r="G837" s="130">
        <v>2.7</v>
      </c>
      <c r="H837" s="130">
        <v>4.0</v>
      </c>
      <c r="I837" s="131"/>
      <c r="J837" s="131"/>
      <c r="K837" s="131"/>
      <c r="L837" s="131"/>
      <c r="M837" s="9">
        <f t="shared" si="109"/>
        <v>0</v>
      </c>
      <c r="N837" s="9">
        <f t="shared" si="110"/>
        <v>4</v>
      </c>
      <c r="O837" s="9" t="str">
        <f t="shared" si="111"/>
        <v/>
      </c>
      <c r="P837" s="81">
        <f t="shared" si="112"/>
        <v>4</v>
      </c>
      <c r="Q837" s="81"/>
      <c r="R837" s="81"/>
    </row>
    <row r="838">
      <c r="A838" s="129" t="s">
        <v>148</v>
      </c>
      <c r="B838" s="130" t="s">
        <v>97</v>
      </c>
      <c r="C838" s="130" t="s">
        <v>69</v>
      </c>
      <c r="D838" s="130">
        <v>4.0</v>
      </c>
      <c r="E838" s="130">
        <v>4.0</v>
      </c>
      <c r="F838" s="130">
        <v>3.7</v>
      </c>
      <c r="G838" s="130">
        <v>5.4</v>
      </c>
      <c r="H838" s="131"/>
      <c r="I838" s="131"/>
      <c r="J838" s="130">
        <v>4.0</v>
      </c>
      <c r="K838" s="131"/>
      <c r="L838" s="131"/>
      <c r="M838" s="9">
        <f t="shared" si="109"/>
        <v>0.3</v>
      </c>
      <c r="N838" s="9">
        <f t="shared" si="110"/>
        <v>0</v>
      </c>
      <c r="O838" s="9" t="str">
        <f t="shared" si="111"/>
        <v>DNP</v>
      </c>
      <c r="P838" s="81">
        <f t="shared" si="112"/>
        <v>3.9</v>
      </c>
      <c r="Q838" s="81"/>
      <c r="R838" s="81"/>
    </row>
    <row r="839">
      <c r="A839" s="129" t="s">
        <v>579</v>
      </c>
      <c r="B839" s="130" t="s">
        <v>99</v>
      </c>
      <c r="C839" s="130" t="s">
        <v>1877</v>
      </c>
      <c r="D839" s="130">
        <v>4.0</v>
      </c>
      <c r="E839" s="130">
        <v>3.0</v>
      </c>
      <c r="F839" s="130">
        <v>3.3</v>
      </c>
      <c r="G839" s="130">
        <v>2.9</v>
      </c>
      <c r="H839" s="130">
        <v>4.0</v>
      </c>
      <c r="I839" s="131"/>
      <c r="J839" s="131"/>
      <c r="K839" s="130">
        <v>4.0</v>
      </c>
      <c r="L839" s="130">
        <v>1.0</v>
      </c>
      <c r="M839" s="9">
        <f t="shared" si="109"/>
        <v>0.7</v>
      </c>
      <c r="N839" s="9">
        <f t="shared" si="110"/>
        <v>3</v>
      </c>
      <c r="O839" s="9" t="str">
        <f t="shared" si="111"/>
        <v/>
      </c>
      <c r="P839" s="81">
        <f t="shared" si="112"/>
        <v>3.433333333</v>
      </c>
      <c r="Q839" s="81"/>
      <c r="R839" s="81"/>
    </row>
    <row r="840">
      <c r="A840" s="129" t="s">
        <v>384</v>
      </c>
      <c r="B840" s="130" t="s">
        <v>90</v>
      </c>
      <c r="C840" s="130" t="s">
        <v>449</v>
      </c>
      <c r="D840" s="130">
        <v>3.7</v>
      </c>
      <c r="E840" s="130">
        <v>6.8</v>
      </c>
      <c r="F840" s="130">
        <v>7.5</v>
      </c>
      <c r="G840" s="130">
        <v>14.5</v>
      </c>
      <c r="H840" s="130">
        <v>5.0</v>
      </c>
      <c r="I840" s="130">
        <v>2.0</v>
      </c>
      <c r="J840" s="130">
        <v>4.0</v>
      </c>
      <c r="K840" s="130">
        <v>20.0</v>
      </c>
      <c r="L840" s="130">
        <v>3.0</v>
      </c>
      <c r="M840" s="9">
        <f t="shared" si="109"/>
        <v>-3.8</v>
      </c>
      <c r="N840" s="9">
        <f t="shared" si="110"/>
        <v>2</v>
      </c>
      <c r="O840" s="9" t="str">
        <f t="shared" si="111"/>
        <v/>
      </c>
      <c r="P840" s="81">
        <f t="shared" si="112"/>
        <v>6</v>
      </c>
      <c r="Q840" s="81"/>
      <c r="R840" s="81"/>
    </row>
    <row r="841">
      <c r="A841" s="129" t="s">
        <v>456</v>
      </c>
      <c r="B841" s="130" t="s">
        <v>94</v>
      </c>
      <c r="C841" s="130" t="s">
        <v>1877</v>
      </c>
      <c r="D841" s="130">
        <v>3.7</v>
      </c>
      <c r="E841" s="130">
        <v>3.7</v>
      </c>
      <c r="F841" s="130">
        <v>2.8</v>
      </c>
      <c r="G841" s="130">
        <v>3.3</v>
      </c>
      <c r="H841" s="130">
        <v>2.0</v>
      </c>
      <c r="I841" s="130">
        <v>4.0</v>
      </c>
      <c r="J841" s="130">
        <v>5.0</v>
      </c>
      <c r="K841" s="131"/>
      <c r="L841" s="131"/>
      <c r="M841" s="9">
        <f t="shared" si="109"/>
        <v>0.9</v>
      </c>
      <c r="N841" s="9">
        <f t="shared" si="110"/>
        <v>2</v>
      </c>
      <c r="O841" s="9" t="str">
        <f t="shared" si="111"/>
        <v/>
      </c>
      <c r="P841" s="81">
        <f t="shared" si="112"/>
        <v>3.4</v>
      </c>
      <c r="Q841" s="81"/>
      <c r="R841" s="81"/>
    </row>
    <row r="842">
      <c r="A842" s="129" t="s">
        <v>506</v>
      </c>
      <c r="B842" s="130" t="s">
        <v>107</v>
      </c>
      <c r="C842" s="130" t="s">
        <v>449</v>
      </c>
      <c r="D842" s="130">
        <v>3.5</v>
      </c>
      <c r="E842" s="130">
        <v>3.5</v>
      </c>
      <c r="F842" s="130">
        <v>2.8</v>
      </c>
      <c r="G842" s="130">
        <v>3.6</v>
      </c>
      <c r="H842" s="130">
        <v>3.0</v>
      </c>
      <c r="I842" s="131"/>
      <c r="J842" s="130">
        <v>4.0</v>
      </c>
      <c r="K842" s="131"/>
      <c r="L842" s="131"/>
      <c r="M842" s="9">
        <f t="shared" si="109"/>
        <v>0.7</v>
      </c>
      <c r="N842" s="9">
        <f t="shared" si="110"/>
        <v>3</v>
      </c>
      <c r="O842" s="9" t="str">
        <f t="shared" si="111"/>
        <v/>
      </c>
      <c r="P842" s="81">
        <f t="shared" si="112"/>
        <v>3.266666667</v>
      </c>
      <c r="Q842" s="81"/>
      <c r="R842" s="81"/>
    </row>
    <row r="843">
      <c r="A843" s="129" t="s">
        <v>494</v>
      </c>
      <c r="B843" s="130" t="s">
        <v>107</v>
      </c>
      <c r="C843" s="130" t="s">
        <v>449</v>
      </c>
      <c r="D843" s="130">
        <v>3.5</v>
      </c>
      <c r="E843" s="130">
        <v>3.5</v>
      </c>
      <c r="F843" s="130">
        <v>3.5</v>
      </c>
      <c r="G843" s="130">
        <v>10.7</v>
      </c>
      <c r="H843" s="130">
        <v>3.0</v>
      </c>
      <c r="I843" s="131"/>
      <c r="J843" s="130">
        <v>4.0</v>
      </c>
      <c r="K843" s="131"/>
      <c r="L843" s="131"/>
      <c r="M843" s="9">
        <f t="shared" si="109"/>
        <v>0</v>
      </c>
      <c r="N843" s="9">
        <f t="shared" si="110"/>
        <v>3</v>
      </c>
      <c r="O843" s="9" t="str">
        <f t="shared" si="111"/>
        <v/>
      </c>
      <c r="P843" s="81">
        <f t="shared" si="112"/>
        <v>3.5</v>
      </c>
      <c r="Q843" s="81"/>
      <c r="R843" s="81"/>
    </row>
    <row r="844">
      <c r="A844" s="129" t="s">
        <v>1381</v>
      </c>
      <c r="B844" s="130" t="s">
        <v>109</v>
      </c>
      <c r="C844" s="130" t="s">
        <v>1877</v>
      </c>
      <c r="D844" s="130">
        <v>3.0</v>
      </c>
      <c r="E844" s="130">
        <v>5.5</v>
      </c>
      <c r="F844" s="130">
        <v>9.4</v>
      </c>
      <c r="G844" s="130">
        <v>15.9</v>
      </c>
      <c r="H844" s="131"/>
      <c r="I844" s="131"/>
      <c r="J844" s="130">
        <v>3.0</v>
      </c>
      <c r="K844" s="131"/>
      <c r="L844" s="130">
        <v>8.0</v>
      </c>
      <c r="M844" s="9">
        <f t="shared" si="109"/>
        <v>-6.4</v>
      </c>
      <c r="N844" s="9">
        <f t="shared" si="110"/>
        <v>-8</v>
      </c>
      <c r="O844" s="9" t="str">
        <f t="shared" si="111"/>
        <v>DNP</v>
      </c>
      <c r="P844" s="81">
        <f t="shared" si="112"/>
        <v>5.966666667</v>
      </c>
      <c r="Q844" s="81"/>
      <c r="R844" s="81"/>
    </row>
    <row r="845">
      <c r="A845" s="129" t="s">
        <v>608</v>
      </c>
      <c r="B845" s="130" t="s">
        <v>115</v>
      </c>
      <c r="C845" s="130" t="s">
        <v>1877</v>
      </c>
      <c r="D845" s="130">
        <v>3.0</v>
      </c>
      <c r="E845" s="130">
        <v>3.0</v>
      </c>
      <c r="F845" s="130">
        <v>7.3</v>
      </c>
      <c r="G845" s="130">
        <v>8.7</v>
      </c>
      <c r="H845" s="131"/>
      <c r="I845" s="130">
        <v>3.0</v>
      </c>
      <c r="J845" s="131"/>
      <c r="K845" s="131"/>
      <c r="L845" s="131"/>
      <c r="M845" s="9">
        <f t="shared" si="109"/>
        <v>-4.3</v>
      </c>
      <c r="N845" s="9">
        <f t="shared" si="110"/>
        <v>0</v>
      </c>
      <c r="O845" s="9" t="str">
        <f t="shared" si="111"/>
        <v>DNP</v>
      </c>
      <c r="P845" s="81">
        <f t="shared" si="112"/>
        <v>4.433333333</v>
      </c>
      <c r="Q845" s="81"/>
      <c r="R845" s="81"/>
    </row>
    <row r="846">
      <c r="A846" s="129" t="s">
        <v>1905</v>
      </c>
      <c r="B846" s="130" t="s">
        <v>107</v>
      </c>
      <c r="C846" s="130" t="s">
        <v>449</v>
      </c>
      <c r="D846" s="130">
        <v>3.0</v>
      </c>
      <c r="E846" s="130">
        <v>3.0</v>
      </c>
      <c r="F846" s="130">
        <v>3.0</v>
      </c>
      <c r="G846" s="130">
        <v>2.5</v>
      </c>
      <c r="H846" s="130">
        <v>3.0</v>
      </c>
      <c r="I846" s="131"/>
      <c r="J846" s="131"/>
      <c r="K846" s="131"/>
      <c r="L846" s="131"/>
      <c r="M846" s="9">
        <f t="shared" si="109"/>
        <v>0</v>
      </c>
      <c r="N846" s="9">
        <f t="shared" si="110"/>
        <v>3</v>
      </c>
      <c r="O846" s="9" t="str">
        <f t="shared" si="111"/>
        <v/>
      </c>
      <c r="P846" s="81">
        <f t="shared" si="112"/>
        <v>3</v>
      </c>
      <c r="Q846" s="81"/>
      <c r="R846" s="81"/>
    </row>
    <row r="847">
      <c r="A847" s="129" t="s">
        <v>257</v>
      </c>
      <c r="B847" s="130" t="s">
        <v>107</v>
      </c>
      <c r="C847" s="130" t="s">
        <v>69</v>
      </c>
      <c r="D847" s="130">
        <v>3.0</v>
      </c>
      <c r="E847" s="130">
        <v>3.0</v>
      </c>
      <c r="F847" s="130">
        <v>3.0</v>
      </c>
      <c r="G847" s="130">
        <v>2.8</v>
      </c>
      <c r="H847" s="130">
        <v>3.0</v>
      </c>
      <c r="I847" s="131"/>
      <c r="J847" s="131"/>
      <c r="K847" s="131"/>
      <c r="L847" s="131"/>
      <c r="M847" s="9">
        <f t="shared" si="109"/>
        <v>0</v>
      </c>
      <c r="N847" s="9">
        <f t="shared" si="110"/>
        <v>3</v>
      </c>
      <c r="O847" s="9" t="str">
        <f t="shared" si="111"/>
        <v/>
      </c>
      <c r="P847" s="81">
        <f t="shared" si="112"/>
        <v>3</v>
      </c>
      <c r="Q847" s="81"/>
      <c r="R847" s="81"/>
    </row>
    <row r="848">
      <c r="A848" s="129" t="s">
        <v>256</v>
      </c>
      <c r="B848" s="130" t="s">
        <v>103</v>
      </c>
      <c r="C848" s="130" t="s">
        <v>449</v>
      </c>
      <c r="D848" s="130">
        <v>3.0</v>
      </c>
      <c r="E848" s="130">
        <v>2.7</v>
      </c>
      <c r="F848" s="130">
        <v>2.5</v>
      </c>
      <c r="G848" s="130">
        <v>6.9</v>
      </c>
      <c r="H848" s="131"/>
      <c r="I848" s="130">
        <v>5.0</v>
      </c>
      <c r="J848" s="130">
        <v>1.0</v>
      </c>
      <c r="K848" s="131"/>
      <c r="L848" s="130">
        <v>2.0</v>
      </c>
      <c r="M848" s="9">
        <f t="shared" si="109"/>
        <v>0.5</v>
      </c>
      <c r="N848" s="9">
        <f t="shared" si="110"/>
        <v>-2</v>
      </c>
      <c r="O848" s="9" t="str">
        <f t="shared" si="111"/>
        <v>DNP</v>
      </c>
      <c r="P848" s="81">
        <f t="shared" si="112"/>
        <v>2.733333333</v>
      </c>
      <c r="Q848" s="81"/>
      <c r="R848" s="81"/>
    </row>
    <row r="849">
      <c r="A849" s="129" t="s">
        <v>1928</v>
      </c>
      <c r="B849" s="130" t="s">
        <v>99</v>
      </c>
      <c r="C849" s="130" t="s">
        <v>69</v>
      </c>
      <c r="D849" s="130">
        <v>3.0</v>
      </c>
      <c r="E849" s="130">
        <v>2.7</v>
      </c>
      <c r="F849" s="130">
        <v>2.8</v>
      </c>
      <c r="G849" s="130">
        <v>2.8</v>
      </c>
      <c r="H849" s="130">
        <v>3.0</v>
      </c>
      <c r="I849" s="131"/>
      <c r="J849" s="131"/>
      <c r="K849" s="130">
        <v>4.0</v>
      </c>
      <c r="L849" s="130">
        <v>1.0</v>
      </c>
      <c r="M849" s="9">
        <f t="shared" si="109"/>
        <v>0.2</v>
      </c>
      <c r="N849" s="9">
        <f t="shared" si="110"/>
        <v>2</v>
      </c>
      <c r="O849" s="9" t="str">
        <f t="shared" si="111"/>
        <v/>
      </c>
      <c r="P849" s="81">
        <f t="shared" si="112"/>
        <v>2.833333333</v>
      </c>
      <c r="Q849" s="81"/>
      <c r="R849" s="81"/>
    </row>
    <row r="850">
      <c r="A850" s="129" t="s">
        <v>269</v>
      </c>
      <c r="B850" s="130" t="s">
        <v>99</v>
      </c>
      <c r="C850" s="130" t="s">
        <v>449</v>
      </c>
      <c r="D850" s="130">
        <v>3.0</v>
      </c>
      <c r="E850" s="130">
        <v>2.3</v>
      </c>
      <c r="F850" s="130">
        <v>2.8</v>
      </c>
      <c r="G850" s="130">
        <v>4.8</v>
      </c>
      <c r="H850" s="130">
        <v>3.0</v>
      </c>
      <c r="I850" s="131"/>
      <c r="J850" s="131"/>
      <c r="K850" s="130">
        <v>3.0</v>
      </c>
      <c r="L850" s="130">
        <v>1.0</v>
      </c>
      <c r="M850" s="9">
        <f t="shared" si="109"/>
        <v>0.2</v>
      </c>
      <c r="N850" s="9">
        <f t="shared" si="110"/>
        <v>2</v>
      </c>
      <c r="O850" s="9" t="str">
        <f t="shared" si="111"/>
        <v/>
      </c>
      <c r="P850" s="81">
        <f t="shared" si="112"/>
        <v>2.7</v>
      </c>
      <c r="Q850" s="81"/>
      <c r="R850" s="81"/>
    </row>
    <row r="851">
      <c r="A851" s="129" t="s">
        <v>380</v>
      </c>
      <c r="B851" s="130" t="s">
        <v>115</v>
      </c>
      <c r="C851" s="130" t="s">
        <v>1877</v>
      </c>
      <c r="D851" s="130">
        <v>2.5</v>
      </c>
      <c r="E851" s="130">
        <v>4.3</v>
      </c>
      <c r="F851" s="130">
        <v>4.2</v>
      </c>
      <c r="G851" s="130">
        <v>10.8</v>
      </c>
      <c r="H851" s="131"/>
      <c r="I851" s="130">
        <v>4.0</v>
      </c>
      <c r="J851" s="130">
        <v>1.0</v>
      </c>
      <c r="K851" s="131"/>
      <c r="L851" s="130">
        <v>8.0</v>
      </c>
      <c r="M851" s="9">
        <f t="shared" si="109"/>
        <v>-1.7</v>
      </c>
      <c r="N851" s="9">
        <f t="shared" si="110"/>
        <v>-8</v>
      </c>
      <c r="O851" s="9" t="str">
        <f t="shared" si="111"/>
        <v>DNP</v>
      </c>
      <c r="P851" s="81">
        <f t="shared" si="112"/>
        <v>3.666666667</v>
      </c>
      <c r="Q851" s="81"/>
      <c r="R851" s="81"/>
    </row>
    <row r="852">
      <c r="A852" s="129" t="s">
        <v>1825</v>
      </c>
      <c r="B852" s="130" t="s">
        <v>77</v>
      </c>
      <c r="C852" s="130" t="s">
        <v>449</v>
      </c>
      <c r="D852" s="130">
        <v>2.5</v>
      </c>
      <c r="E852" s="130">
        <v>4.3</v>
      </c>
      <c r="F852" s="130">
        <v>6.2</v>
      </c>
      <c r="G852" s="130">
        <v>6.9</v>
      </c>
      <c r="H852" s="130">
        <v>4.0</v>
      </c>
      <c r="I852" s="131"/>
      <c r="J852" s="130">
        <v>1.0</v>
      </c>
      <c r="K852" s="131"/>
      <c r="L852" s="130">
        <v>8.0</v>
      </c>
      <c r="M852" s="9">
        <f t="shared" si="109"/>
        <v>-3.7</v>
      </c>
      <c r="N852" s="9">
        <f t="shared" si="110"/>
        <v>-4</v>
      </c>
      <c r="O852" s="9" t="str">
        <f t="shared" si="111"/>
        <v/>
      </c>
      <c r="P852" s="81">
        <f t="shared" si="112"/>
        <v>4.333333333</v>
      </c>
      <c r="Q852" s="81"/>
      <c r="R852" s="81"/>
    </row>
    <row r="853">
      <c r="A853" s="129" t="s">
        <v>413</v>
      </c>
      <c r="B853" s="130" t="s">
        <v>116</v>
      </c>
      <c r="C853" s="130" t="s">
        <v>69</v>
      </c>
      <c r="D853" s="130">
        <v>2.5</v>
      </c>
      <c r="E853" s="130">
        <v>2.5</v>
      </c>
      <c r="F853" s="130">
        <v>2.8</v>
      </c>
      <c r="G853" s="130">
        <v>7.4</v>
      </c>
      <c r="H853" s="130">
        <v>4.0</v>
      </c>
      <c r="I853" s="131"/>
      <c r="J853" s="130">
        <v>1.0</v>
      </c>
      <c r="K853" s="131"/>
      <c r="L853" s="131"/>
      <c r="M853" s="9">
        <f t="shared" si="109"/>
        <v>-0.3</v>
      </c>
      <c r="N853" s="9">
        <f t="shared" si="110"/>
        <v>4</v>
      </c>
      <c r="O853" s="9" t="str">
        <f t="shared" si="111"/>
        <v/>
      </c>
      <c r="P853" s="81">
        <f t="shared" si="112"/>
        <v>2.6</v>
      </c>
      <c r="Q853" s="81"/>
      <c r="R853" s="81"/>
    </row>
    <row r="854">
      <c r="A854" s="129" t="s">
        <v>118</v>
      </c>
      <c r="B854" s="130" t="s">
        <v>115</v>
      </c>
      <c r="C854" s="130" t="s">
        <v>69</v>
      </c>
      <c r="D854" s="130">
        <v>2.5</v>
      </c>
      <c r="E854" s="130">
        <v>2.5</v>
      </c>
      <c r="F854" s="130">
        <v>2.5</v>
      </c>
      <c r="G854" s="130">
        <v>7.0</v>
      </c>
      <c r="H854" s="131"/>
      <c r="I854" s="130">
        <v>4.0</v>
      </c>
      <c r="J854" s="130">
        <v>1.0</v>
      </c>
      <c r="K854" s="131"/>
      <c r="L854" s="131"/>
      <c r="M854" s="9">
        <f t="shared" si="109"/>
        <v>0</v>
      </c>
      <c r="N854" s="9">
        <f t="shared" si="110"/>
        <v>0</v>
      </c>
      <c r="O854" s="9" t="str">
        <f t="shared" si="111"/>
        <v>DNP</v>
      </c>
      <c r="P854" s="81">
        <f t="shared" si="112"/>
        <v>2.5</v>
      </c>
      <c r="Q854" s="81"/>
      <c r="R854" s="81"/>
    </row>
    <row r="855">
      <c r="A855" s="129" t="s">
        <v>1929</v>
      </c>
      <c r="B855" s="130" t="s">
        <v>115</v>
      </c>
      <c r="C855" s="130" t="s">
        <v>449</v>
      </c>
      <c r="D855" s="130">
        <v>2.0</v>
      </c>
      <c r="E855" s="130">
        <v>4.0</v>
      </c>
      <c r="F855" s="130">
        <v>3.5</v>
      </c>
      <c r="G855" s="130">
        <v>3.5</v>
      </c>
      <c r="H855" s="131"/>
      <c r="I855" s="130">
        <v>3.0</v>
      </c>
      <c r="J855" s="130">
        <v>1.0</v>
      </c>
      <c r="K855" s="131"/>
      <c r="L855" s="130">
        <v>8.0</v>
      </c>
      <c r="M855" s="9">
        <f t="shared" si="109"/>
        <v>-1.5</v>
      </c>
      <c r="N855" s="9">
        <f t="shared" si="110"/>
        <v>-8</v>
      </c>
      <c r="O855" s="9" t="str">
        <f t="shared" si="111"/>
        <v>DNP</v>
      </c>
      <c r="P855" s="81">
        <f t="shared" si="112"/>
        <v>3.166666667</v>
      </c>
      <c r="Q855" s="81"/>
      <c r="R855" s="81"/>
    </row>
    <row r="856">
      <c r="A856" s="129" t="s">
        <v>1930</v>
      </c>
      <c r="B856" s="130" t="s">
        <v>85</v>
      </c>
      <c r="C856" s="130" t="s">
        <v>449</v>
      </c>
      <c r="D856" s="130">
        <v>2.0</v>
      </c>
      <c r="E856" s="130">
        <v>2.0</v>
      </c>
      <c r="F856" s="130">
        <v>12.3</v>
      </c>
      <c r="G856" s="130">
        <v>13.0</v>
      </c>
      <c r="H856" s="131"/>
      <c r="I856" s="130">
        <v>2.0</v>
      </c>
      <c r="J856" s="131"/>
      <c r="K856" s="131"/>
      <c r="L856" s="131"/>
      <c r="M856" s="9">
        <f t="shared" si="109"/>
        <v>-10.3</v>
      </c>
      <c r="N856" s="9">
        <f t="shared" si="110"/>
        <v>0</v>
      </c>
      <c r="O856" s="9" t="str">
        <f t="shared" si="111"/>
        <v>DNP</v>
      </c>
      <c r="P856" s="81">
        <f t="shared" si="112"/>
        <v>5.433333333</v>
      </c>
      <c r="Q856" s="81"/>
      <c r="R856" s="81"/>
    </row>
    <row r="857">
      <c r="A857" s="129" t="s">
        <v>1851</v>
      </c>
      <c r="B857" s="130" t="s">
        <v>113</v>
      </c>
      <c r="C857" s="130" t="s">
        <v>449</v>
      </c>
      <c r="D857" s="130">
        <v>2.0</v>
      </c>
      <c r="E857" s="130">
        <v>2.0</v>
      </c>
      <c r="F857" s="130">
        <v>3.3</v>
      </c>
      <c r="G857" s="130">
        <v>3.9</v>
      </c>
      <c r="H857" s="131"/>
      <c r="I857" s="130">
        <v>2.0</v>
      </c>
      <c r="J857" s="131"/>
      <c r="K857" s="131"/>
      <c r="L857" s="131"/>
      <c r="M857" s="9">
        <f t="shared" si="109"/>
        <v>-1.3</v>
      </c>
      <c r="N857" s="9">
        <f t="shared" si="110"/>
        <v>0</v>
      </c>
      <c r="O857" s="9" t="str">
        <f t="shared" si="111"/>
        <v>DNP</v>
      </c>
      <c r="P857" s="81">
        <f t="shared" si="112"/>
        <v>2.433333333</v>
      </c>
      <c r="Q857" s="81"/>
      <c r="R857" s="81"/>
    </row>
    <row r="858">
      <c r="A858" s="129" t="s">
        <v>406</v>
      </c>
      <c r="B858" s="130" t="s">
        <v>90</v>
      </c>
      <c r="C858" s="130" t="s">
        <v>449</v>
      </c>
      <c r="D858" s="130">
        <v>2.0</v>
      </c>
      <c r="E858" s="130">
        <v>2.0</v>
      </c>
      <c r="F858" s="130">
        <v>1.5</v>
      </c>
      <c r="G858" s="130">
        <v>4.9</v>
      </c>
      <c r="H858" s="130">
        <v>2.0</v>
      </c>
      <c r="I858" s="131"/>
      <c r="J858" s="131"/>
      <c r="K858" s="131"/>
      <c r="L858" s="131"/>
      <c r="M858" s="9">
        <f t="shared" si="109"/>
        <v>0.5</v>
      </c>
      <c r="N858" s="9">
        <f t="shared" si="110"/>
        <v>2</v>
      </c>
      <c r="O858" s="9" t="str">
        <f t="shared" si="111"/>
        <v/>
      </c>
      <c r="P858" s="81">
        <f t="shared" si="112"/>
        <v>1.833333333</v>
      </c>
      <c r="Q858" s="81"/>
      <c r="R858" s="81"/>
    </row>
    <row r="859">
      <c r="A859" s="129" t="s">
        <v>377</v>
      </c>
      <c r="B859" s="130" t="s">
        <v>90</v>
      </c>
      <c r="C859" s="130" t="s">
        <v>1877</v>
      </c>
      <c r="D859" s="130">
        <v>1.7</v>
      </c>
      <c r="E859" s="130">
        <v>2.8</v>
      </c>
      <c r="F859" s="130">
        <v>2.4</v>
      </c>
      <c r="G859" s="130">
        <v>3.0</v>
      </c>
      <c r="H859" s="130">
        <v>2.0</v>
      </c>
      <c r="I859" s="130">
        <v>2.0</v>
      </c>
      <c r="J859" s="130">
        <v>1.0</v>
      </c>
      <c r="K859" s="130">
        <v>6.0</v>
      </c>
      <c r="L859" s="130">
        <v>3.0</v>
      </c>
      <c r="M859" s="9">
        <f t="shared" si="109"/>
        <v>-0.7</v>
      </c>
      <c r="N859" s="9">
        <f t="shared" si="110"/>
        <v>-1</v>
      </c>
      <c r="O859" s="9" t="str">
        <f t="shared" si="111"/>
        <v/>
      </c>
      <c r="P859" s="81">
        <f t="shared" si="112"/>
        <v>2.3</v>
      </c>
      <c r="Q859" s="81"/>
      <c r="R859" s="81"/>
    </row>
    <row r="860">
      <c r="A860" s="129" t="s">
        <v>344</v>
      </c>
      <c r="B860" s="130" t="s">
        <v>85</v>
      </c>
      <c r="C860" s="130" t="s">
        <v>69</v>
      </c>
      <c r="D860" s="130">
        <v>1.5</v>
      </c>
      <c r="E860" s="130">
        <v>3.0</v>
      </c>
      <c r="F860" s="130">
        <v>4.3</v>
      </c>
      <c r="G860" s="130">
        <v>7.0</v>
      </c>
      <c r="H860" s="131"/>
      <c r="I860" s="130">
        <v>2.0</v>
      </c>
      <c r="J860" s="130">
        <v>1.0</v>
      </c>
      <c r="K860" s="130">
        <v>4.0</v>
      </c>
      <c r="L860" s="130">
        <v>5.0</v>
      </c>
      <c r="M860" s="9">
        <f t="shared" si="109"/>
        <v>-2.8</v>
      </c>
      <c r="N860" s="9">
        <f t="shared" si="110"/>
        <v>-5</v>
      </c>
      <c r="O860" s="9" t="str">
        <f t="shared" si="111"/>
        <v>DNP</v>
      </c>
      <c r="P860" s="81">
        <f t="shared" si="112"/>
        <v>2.933333333</v>
      </c>
      <c r="Q860" s="81"/>
      <c r="R860" s="81"/>
    </row>
    <row r="861">
      <c r="A861" s="129" t="s">
        <v>521</v>
      </c>
      <c r="B861" s="130" t="s">
        <v>76</v>
      </c>
      <c r="C861" s="130" t="s">
        <v>69</v>
      </c>
      <c r="D861" s="130">
        <v>1.5</v>
      </c>
      <c r="E861" s="130">
        <v>1.5</v>
      </c>
      <c r="F861" s="130">
        <v>1.5</v>
      </c>
      <c r="G861" s="130">
        <v>2.5</v>
      </c>
      <c r="H861" s="130">
        <v>1.0</v>
      </c>
      <c r="I861" s="131"/>
      <c r="J861" s="130">
        <v>2.0</v>
      </c>
      <c r="K861" s="131"/>
      <c r="L861" s="131"/>
      <c r="M861" s="9">
        <f t="shared" si="109"/>
        <v>0</v>
      </c>
      <c r="N861" s="9">
        <f t="shared" si="110"/>
        <v>1</v>
      </c>
      <c r="O861" s="9" t="str">
        <f t="shared" si="111"/>
        <v/>
      </c>
      <c r="P861" s="81">
        <f t="shared" si="112"/>
        <v>1.5</v>
      </c>
      <c r="Q861" s="81"/>
      <c r="R861" s="81"/>
    </row>
    <row r="862">
      <c r="A862" s="129" t="s">
        <v>1917</v>
      </c>
      <c r="B862" s="130" t="s">
        <v>85</v>
      </c>
      <c r="C862" s="130" t="s">
        <v>1877</v>
      </c>
      <c r="D862" s="130">
        <v>1.5</v>
      </c>
      <c r="E862" s="130">
        <v>1.5</v>
      </c>
      <c r="F862" s="130">
        <v>2.0</v>
      </c>
      <c r="G862" s="130">
        <v>2.2</v>
      </c>
      <c r="H862" s="131"/>
      <c r="I862" s="130">
        <v>2.0</v>
      </c>
      <c r="J862" s="130">
        <v>1.0</v>
      </c>
      <c r="K862" s="131"/>
      <c r="L862" s="131"/>
      <c r="M862" s="9">
        <f t="shared" si="109"/>
        <v>-0.5</v>
      </c>
      <c r="N862" s="9">
        <f t="shared" si="110"/>
        <v>0</v>
      </c>
      <c r="O862" s="9" t="str">
        <f t="shared" si="111"/>
        <v>DNP</v>
      </c>
      <c r="P862" s="81">
        <f t="shared" si="112"/>
        <v>1.666666667</v>
      </c>
      <c r="Q862" s="81"/>
      <c r="R862" s="81"/>
    </row>
    <row r="863">
      <c r="A863" s="129" t="s">
        <v>431</v>
      </c>
      <c r="B863" s="130" t="s">
        <v>85</v>
      </c>
      <c r="C863" s="130" t="s">
        <v>1877</v>
      </c>
      <c r="D863" s="130">
        <v>1.5</v>
      </c>
      <c r="E863" s="130">
        <v>1.5</v>
      </c>
      <c r="F863" s="130">
        <v>1.5</v>
      </c>
      <c r="G863" s="130">
        <v>6.8</v>
      </c>
      <c r="H863" s="131"/>
      <c r="I863" s="130">
        <v>2.0</v>
      </c>
      <c r="J863" s="130">
        <v>1.0</v>
      </c>
      <c r="K863" s="131"/>
      <c r="L863" s="131"/>
      <c r="M863" s="9">
        <f t="shared" si="109"/>
        <v>0</v>
      </c>
      <c r="N863" s="9">
        <f t="shared" si="110"/>
        <v>0</v>
      </c>
      <c r="O863" s="9" t="str">
        <f t="shared" si="111"/>
        <v>DNP</v>
      </c>
      <c r="P863" s="81">
        <f t="shared" si="112"/>
        <v>1.5</v>
      </c>
      <c r="Q863" s="81"/>
      <c r="R863" s="81"/>
    </row>
    <row r="864">
      <c r="A864" s="129" t="s">
        <v>193</v>
      </c>
      <c r="B864" s="130" t="s">
        <v>90</v>
      </c>
      <c r="C864" s="130" t="s">
        <v>69</v>
      </c>
      <c r="D864" s="130">
        <v>1.3</v>
      </c>
      <c r="E864" s="130">
        <v>3.2</v>
      </c>
      <c r="F864" s="130">
        <v>2.7</v>
      </c>
      <c r="G864" s="130">
        <v>3.8</v>
      </c>
      <c r="H864" s="130">
        <v>2.0</v>
      </c>
      <c r="I864" s="130">
        <v>1.0</v>
      </c>
      <c r="J864" s="130">
        <v>1.0</v>
      </c>
      <c r="K864" s="130">
        <v>6.0</v>
      </c>
      <c r="L864" s="130">
        <v>6.0</v>
      </c>
      <c r="M864" s="9">
        <f t="shared" si="109"/>
        <v>-1.4</v>
      </c>
      <c r="N864" s="9">
        <f t="shared" si="110"/>
        <v>-4</v>
      </c>
      <c r="O864" s="9" t="str">
        <f t="shared" si="111"/>
        <v/>
      </c>
      <c r="P864" s="81">
        <f t="shared" si="112"/>
        <v>2.4</v>
      </c>
      <c r="Q864" s="81"/>
      <c r="R864" s="81"/>
    </row>
    <row r="865">
      <c r="A865" s="129" t="s">
        <v>499</v>
      </c>
      <c r="B865" s="130" t="s">
        <v>73</v>
      </c>
      <c r="C865" s="130" t="s">
        <v>449</v>
      </c>
      <c r="D865" s="130">
        <v>1.0</v>
      </c>
      <c r="E865" s="130">
        <v>6.5</v>
      </c>
      <c r="F865" s="130">
        <v>8.4</v>
      </c>
      <c r="G865" s="130">
        <v>17.2</v>
      </c>
      <c r="H865" s="130">
        <v>1.0</v>
      </c>
      <c r="I865" s="131"/>
      <c r="J865" s="131"/>
      <c r="K865" s="131"/>
      <c r="L865" s="130">
        <v>12.0</v>
      </c>
      <c r="M865" s="9">
        <f t="shared" si="109"/>
        <v>-7.4</v>
      </c>
      <c r="N865" s="9">
        <f t="shared" si="110"/>
        <v>-11</v>
      </c>
      <c r="O865" s="9" t="str">
        <f t="shared" si="111"/>
        <v/>
      </c>
      <c r="P865" s="81">
        <f t="shared" si="112"/>
        <v>5.3</v>
      </c>
      <c r="Q865" s="81"/>
      <c r="R865" s="81"/>
    </row>
    <row r="866">
      <c r="A866" s="129" t="s">
        <v>146</v>
      </c>
      <c r="B866" s="130" t="s">
        <v>73</v>
      </c>
      <c r="C866" s="130" t="s">
        <v>69</v>
      </c>
      <c r="D866" s="130">
        <v>1.0</v>
      </c>
      <c r="E866" s="130">
        <v>5.0</v>
      </c>
      <c r="F866" s="130">
        <v>5.8</v>
      </c>
      <c r="G866" s="130">
        <v>16.1</v>
      </c>
      <c r="H866" s="130">
        <v>1.0</v>
      </c>
      <c r="I866" s="131"/>
      <c r="J866" s="131"/>
      <c r="K866" s="131"/>
      <c r="L866" s="130">
        <v>9.0</v>
      </c>
      <c r="M866" s="9">
        <f t="shared" si="109"/>
        <v>-4.8</v>
      </c>
      <c r="N866" s="9">
        <f t="shared" si="110"/>
        <v>-8</v>
      </c>
      <c r="O866" s="9" t="str">
        <f t="shared" si="111"/>
        <v/>
      </c>
      <c r="P866" s="81">
        <f t="shared" si="112"/>
        <v>3.933333333</v>
      </c>
      <c r="Q866" s="81"/>
      <c r="R866" s="81"/>
    </row>
    <row r="867">
      <c r="A867" s="129" t="s">
        <v>409</v>
      </c>
      <c r="B867" s="130" t="s">
        <v>115</v>
      </c>
      <c r="C867" s="130" t="s">
        <v>1877</v>
      </c>
      <c r="D867" s="130">
        <v>1.0</v>
      </c>
      <c r="E867" s="130">
        <v>4.5</v>
      </c>
      <c r="F867" s="130">
        <v>4.3</v>
      </c>
      <c r="G867" s="130">
        <v>3.8</v>
      </c>
      <c r="H867" s="131"/>
      <c r="I867" s="131"/>
      <c r="J867" s="130">
        <v>1.0</v>
      </c>
      <c r="K867" s="131"/>
      <c r="L867" s="130">
        <v>8.0</v>
      </c>
      <c r="M867" s="9">
        <f t="shared" si="109"/>
        <v>-3.3</v>
      </c>
      <c r="N867" s="9">
        <f t="shared" si="110"/>
        <v>-8</v>
      </c>
      <c r="O867" s="9" t="str">
        <f t="shared" si="111"/>
        <v>DNP</v>
      </c>
      <c r="P867" s="81">
        <f t="shared" si="112"/>
        <v>3.266666667</v>
      </c>
      <c r="Q867" s="81"/>
      <c r="R867" s="81"/>
    </row>
    <row r="868">
      <c r="A868" s="129" t="s">
        <v>526</v>
      </c>
      <c r="B868" s="130" t="s">
        <v>73</v>
      </c>
      <c r="C868" s="130" t="s">
        <v>1877</v>
      </c>
      <c r="D868" s="130">
        <v>1.0</v>
      </c>
      <c r="E868" s="130">
        <v>4.0</v>
      </c>
      <c r="F868" s="130">
        <v>4.5</v>
      </c>
      <c r="G868" s="130">
        <v>3.6</v>
      </c>
      <c r="H868" s="130">
        <v>1.0</v>
      </c>
      <c r="I868" s="131"/>
      <c r="J868" s="131"/>
      <c r="K868" s="131"/>
      <c r="L868" s="130">
        <v>7.0</v>
      </c>
      <c r="M868" s="9">
        <f t="shared" si="109"/>
        <v>-3.5</v>
      </c>
      <c r="N868" s="9">
        <f t="shared" si="110"/>
        <v>-6</v>
      </c>
      <c r="O868" s="9" t="str">
        <f t="shared" si="111"/>
        <v/>
      </c>
      <c r="P868" s="81">
        <f t="shared" si="112"/>
        <v>3.166666667</v>
      </c>
      <c r="Q868" s="81"/>
      <c r="R868" s="81"/>
    </row>
    <row r="869">
      <c r="A869" s="129" t="s">
        <v>459</v>
      </c>
      <c r="B869" s="130" t="s">
        <v>73</v>
      </c>
      <c r="C869" s="130" t="s">
        <v>1877</v>
      </c>
      <c r="D869" s="130">
        <v>1.0</v>
      </c>
      <c r="E869" s="130">
        <v>4.0</v>
      </c>
      <c r="F869" s="130">
        <v>5.3</v>
      </c>
      <c r="G869" s="130">
        <v>9.5</v>
      </c>
      <c r="H869" s="130">
        <v>1.0</v>
      </c>
      <c r="I869" s="131"/>
      <c r="J869" s="131"/>
      <c r="K869" s="131"/>
      <c r="L869" s="130">
        <v>7.0</v>
      </c>
      <c r="M869" s="9">
        <f t="shared" si="109"/>
        <v>-4.3</v>
      </c>
      <c r="N869" s="9">
        <f t="shared" si="110"/>
        <v>-6</v>
      </c>
      <c r="O869" s="9" t="str">
        <f t="shared" si="111"/>
        <v/>
      </c>
      <c r="P869" s="81">
        <f t="shared" si="112"/>
        <v>3.433333333</v>
      </c>
      <c r="Q869" s="81"/>
      <c r="R869" s="81"/>
    </row>
    <row r="870">
      <c r="A870" s="129" t="s">
        <v>225</v>
      </c>
      <c r="B870" s="130" t="s">
        <v>85</v>
      </c>
      <c r="C870" s="130" t="s">
        <v>69</v>
      </c>
      <c r="D870" s="130">
        <v>1.0</v>
      </c>
      <c r="E870" s="130">
        <v>3.5</v>
      </c>
      <c r="F870" s="130">
        <v>5.9</v>
      </c>
      <c r="G870" s="130">
        <v>11.3</v>
      </c>
      <c r="H870" s="131"/>
      <c r="I870" s="130">
        <v>1.0</v>
      </c>
      <c r="J870" s="130">
        <v>1.0</v>
      </c>
      <c r="K870" s="130">
        <v>3.0</v>
      </c>
      <c r="L870" s="130">
        <v>9.0</v>
      </c>
      <c r="M870" s="9">
        <f t="shared" si="109"/>
        <v>-4.9</v>
      </c>
      <c r="N870" s="9">
        <f t="shared" si="110"/>
        <v>-9</v>
      </c>
      <c r="O870" s="9" t="str">
        <f t="shared" si="111"/>
        <v>DNP</v>
      </c>
      <c r="P870" s="81">
        <f t="shared" si="112"/>
        <v>3.466666667</v>
      </c>
      <c r="Q870" s="81"/>
      <c r="R870" s="81"/>
    </row>
    <row r="871">
      <c r="A871" s="129" t="s">
        <v>259</v>
      </c>
      <c r="B871" s="130" t="s">
        <v>103</v>
      </c>
      <c r="C871" s="130" t="s">
        <v>1877</v>
      </c>
      <c r="D871" s="130">
        <v>1.0</v>
      </c>
      <c r="E871" s="130">
        <v>1.5</v>
      </c>
      <c r="F871" s="130">
        <v>1.3</v>
      </c>
      <c r="G871" s="130">
        <v>7.3</v>
      </c>
      <c r="H871" s="131"/>
      <c r="I871" s="131"/>
      <c r="J871" s="130">
        <v>1.0</v>
      </c>
      <c r="K871" s="131"/>
      <c r="L871" s="130">
        <v>2.0</v>
      </c>
      <c r="M871" s="9">
        <f t="shared" si="109"/>
        <v>-0.3</v>
      </c>
      <c r="N871" s="9">
        <f t="shared" si="110"/>
        <v>-2</v>
      </c>
      <c r="O871" s="9" t="str">
        <f t="shared" si="111"/>
        <v>DNP</v>
      </c>
      <c r="P871" s="81">
        <f t="shared" si="112"/>
        <v>1.266666667</v>
      </c>
      <c r="Q871" s="81"/>
      <c r="R871" s="81"/>
    </row>
    <row r="872">
      <c r="A872" s="129" t="s">
        <v>1842</v>
      </c>
      <c r="B872" s="130" t="s">
        <v>103</v>
      </c>
      <c r="C872" s="130" t="s">
        <v>449</v>
      </c>
      <c r="D872" s="130">
        <v>1.0</v>
      </c>
      <c r="E872" s="130">
        <v>1.0</v>
      </c>
      <c r="F872" s="130">
        <v>1.0</v>
      </c>
      <c r="G872" s="130">
        <v>4.6</v>
      </c>
      <c r="H872" s="131"/>
      <c r="I872" s="131"/>
      <c r="J872" s="130">
        <v>1.0</v>
      </c>
      <c r="K872" s="131"/>
      <c r="L872" s="131"/>
      <c r="M872" s="9">
        <f t="shared" si="109"/>
        <v>0</v>
      </c>
      <c r="N872" s="9">
        <f t="shared" si="110"/>
        <v>0</v>
      </c>
      <c r="O872" s="9" t="str">
        <f t="shared" si="111"/>
        <v>DNP</v>
      </c>
      <c r="P872" s="81">
        <f t="shared" si="112"/>
        <v>1</v>
      </c>
      <c r="Q872" s="81"/>
      <c r="R872" s="81"/>
    </row>
    <row r="873">
      <c r="A873" s="129" t="s">
        <v>551</v>
      </c>
      <c r="B873" s="130" t="s">
        <v>81</v>
      </c>
      <c r="C873" s="130" t="s">
        <v>449</v>
      </c>
      <c r="D873" s="130">
        <v>1.0</v>
      </c>
      <c r="E873" s="130">
        <v>1.0</v>
      </c>
      <c r="F873" s="130">
        <v>4.0</v>
      </c>
      <c r="G873" s="130">
        <v>5.1</v>
      </c>
      <c r="H873" s="130">
        <v>1.0</v>
      </c>
      <c r="I873" s="131"/>
      <c r="J873" s="131"/>
      <c r="K873" s="131"/>
      <c r="L873" s="131"/>
      <c r="M873" s="9">
        <f t="shared" si="109"/>
        <v>-3</v>
      </c>
      <c r="N873" s="9">
        <f t="shared" si="110"/>
        <v>1</v>
      </c>
      <c r="O873" s="9" t="str">
        <f t="shared" si="111"/>
        <v/>
      </c>
      <c r="P873" s="81">
        <f t="shared" si="112"/>
        <v>2</v>
      </c>
      <c r="Q873" s="81"/>
      <c r="R873" s="81"/>
    </row>
    <row r="874">
      <c r="A874" s="129" t="s">
        <v>539</v>
      </c>
      <c r="B874" s="130" t="s">
        <v>88</v>
      </c>
      <c r="C874" s="130" t="s">
        <v>69</v>
      </c>
      <c r="D874" s="130">
        <v>1.0</v>
      </c>
      <c r="E874" s="130">
        <v>1.0</v>
      </c>
      <c r="F874" s="130">
        <v>8.2</v>
      </c>
      <c r="G874" s="130">
        <v>12.8</v>
      </c>
      <c r="H874" s="131"/>
      <c r="I874" s="131"/>
      <c r="J874" s="130">
        <v>1.0</v>
      </c>
      <c r="K874" s="131"/>
      <c r="L874" s="131"/>
      <c r="M874" s="9">
        <f t="shared" si="109"/>
        <v>-7.2</v>
      </c>
      <c r="N874" s="9">
        <f t="shared" si="110"/>
        <v>0</v>
      </c>
      <c r="O874" s="9" t="str">
        <f t="shared" si="111"/>
        <v>DNP</v>
      </c>
      <c r="P874" s="81">
        <f t="shared" si="112"/>
        <v>3.4</v>
      </c>
      <c r="Q874" s="81"/>
      <c r="R874" s="81"/>
    </row>
    <row r="875">
      <c r="A875" s="129" t="s">
        <v>520</v>
      </c>
      <c r="B875" s="130" t="s">
        <v>109</v>
      </c>
      <c r="C875" s="130" t="s">
        <v>1877</v>
      </c>
      <c r="D875" s="130">
        <v>1.0</v>
      </c>
      <c r="E875" s="130">
        <v>1.0</v>
      </c>
      <c r="F875" s="130">
        <v>1.0</v>
      </c>
      <c r="G875" s="130">
        <v>4.4</v>
      </c>
      <c r="H875" s="131"/>
      <c r="I875" s="130">
        <v>1.0</v>
      </c>
      <c r="J875" s="131"/>
      <c r="K875" s="131"/>
      <c r="L875" s="131"/>
      <c r="M875" s="9">
        <f t="shared" si="109"/>
        <v>0</v>
      </c>
      <c r="N875" s="9">
        <f t="shared" si="110"/>
        <v>0</v>
      </c>
      <c r="O875" s="9" t="str">
        <f t="shared" si="111"/>
        <v>DNP</v>
      </c>
      <c r="P875" s="81">
        <f t="shared" si="112"/>
        <v>1</v>
      </c>
      <c r="Q875" s="81"/>
      <c r="R875" s="81"/>
    </row>
    <row r="876">
      <c r="A876" s="129" t="s">
        <v>631</v>
      </c>
      <c r="B876" s="130" t="s">
        <v>96</v>
      </c>
      <c r="C876" s="130" t="s">
        <v>449</v>
      </c>
      <c r="D876" s="130">
        <v>1.0</v>
      </c>
      <c r="E876" s="130">
        <v>1.0</v>
      </c>
      <c r="F876" s="130">
        <v>1.0</v>
      </c>
      <c r="G876" s="130">
        <v>1.0</v>
      </c>
      <c r="H876" s="130">
        <v>1.0</v>
      </c>
      <c r="I876" s="131"/>
      <c r="J876" s="131"/>
      <c r="K876" s="131"/>
      <c r="L876" s="131"/>
      <c r="M876" s="9">
        <f t="shared" si="109"/>
        <v>0</v>
      </c>
      <c r="N876" s="9">
        <f t="shared" si="110"/>
        <v>1</v>
      </c>
      <c r="O876" s="9" t="str">
        <f t="shared" si="111"/>
        <v/>
      </c>
      <c r="P876" s="81">
        <f t="shared" si="112"/>
        <v>1</v>
      </c>
      <c r="Q876" s="81"/>
      <c r="R876" s="81"/>
    </row>
    <row r="877">
      <c r="A877" s="129" t="s">
        <v>425</v>
      </c>
      <c r="B877" s="130" t="s">
        <v>88</v>
      </c>
      <c r="C877" s="130" t="s">
        <v>449</v>
      </c>
      <c r="D877" s="130">
        <v>1.0</v>
      </c>
      <c r="E877" s="130">
        <v>1.0</v>
      </c>
      <c r="F877" s="130">
        <v>5.5</v>
      </c>
      <c r="G877" s="130">
        <v>4.5</v>
      </c>
      <c r="H877" s="131"/>
      <c r="I877" s="131"/>
      <c r="J877" s="130">
        <v>1.0</v>
      </c>
      <c r="K877" s="131"/>
      <c r="L877" s="131"/>
      <c r="M877" s="9">
        <f t="shared" si="109"/>
        <v>-4.5</v>
      </c>
      <c r="N877" s="9">
        <f t="shared" si="110"/>
        <v>0</v>
      </c>
      <c r="O877" s="9" t="str">
        <f t="shared" si="111"/>
        <v>DNP</v>
      </c>
      <c r="P877" s="81">
        <f t="shared" si="112"/>
        <v>2.5</v>
      </c>
      <c r="Q877" s="81"/>
      <c r="R877" s="81"/>
    </row>
    <row r="878">
      <c r="A878" s="129" t="s">
        <v>442</v>
      </c>
      <c r="B878" s="130" t="s">
        <v>96</v>
      </c>
      <c r="C878" s="130" t="s">
        <v>1877</v>
      </c>
      <c r="D878" s="130">
        <v>1.0</v>
      </c>
      <c r="E878" s="130">
        <v>1.0</v>
      </c>
      <c r="F878" s="130">
        <v>2.0</v>
      </c>
      <c r="G878" s="130">
        <v>4.1</v>
      </c>
      <c r="H878" s="130">
        <v>1.0</v>
      </c>
      <c r="I878" s="131"/>
      <c r="J878" s="131"/>
      <c r="K878" s="131"/>
      <c r="L878" s="131"/>
      <c r="M878" s="9">
        <f t="shared" si="109"/>
        <v>-1</v>
      </c>
      <c r="N878" s="9">
        <f t="shared" si="110"/>
        <v>1</v>
      </c>
      <c r="O878" s="9" t="str">
        <f t="shared" si="111"/>
        <v/>
      </c>
      <c r="P878" s="81">
        <f t="shared" si="112"/>
        <v>1.333333333</v>
      </c>
      <c r="Q878" s="81"/>
      <c r="R878" s="81"/>
    </row>
    <row r="879">
      <c r="A879" s="129" t="s">
        <v>372</v>
      </c>
      <c r="B879" s="130" t="s">
        <v>115</v>
      </c>
      <c r="C879" s="130" t="s">
        <v>449</v>
      </c>
      <c r="D879" s="130">
        <v>1.0</v>
      </c>
      <c r="E879" s="130">
        <v>1.0</v>
      </c>
      <c r="F879" s="130">
        <v>1.0</v>
      </c>
      <c r="G879" s="130">
        <v>8.1</v>
      </c>
      <c r="H879" s="131"/>
      <c r="I879" s="131"/>
      <c r="J879" s="130">
        <v>1.0</v>
      </c>
      <c r="K879" s="131"/>
      <c r="L879" s="131"/>
      <c r="M879" s="9">
        <f t="shared" si="109"/>
        <v>0</v>
      </c>
      <c r="N879" s="9">
        <f t="shared" si="110"/>
        <v>0</v>
      </c>
      <c r="O879" s="9" t="str">
        <f t="shared" si="111"/>
        <v>DNP</v>
      </c>
      <c r="P879" s="81">
        <f t="shared" si="112"/>
        <v>1</v>
      </c>
      <c r="Q879" s="81"/>
      <c r="R879" s="81"/>
    </row>
    <row r="880">
      <c r="A880" s="129" t="s">
        <v>334</v>
      </c>
      <c r="B880" s="130" t="s">
        <v>88</v>
      </c>
      <c r="C880" s="130" t="s">
        <v>1877</v>
      </c>
      <c r="D880" s="130">
        <v>1.0</v>
      </c>
      <c r="E880" s="130">
        <v>1.0</v>
      </c>
      <c r="F880" s="130">
        <v>3.7</v>
      </c>
      <c r="G880" s="130">
        <v>2.5</v>
      </c>
      <c r="H880" s="131"/>
      <c r="I880" s="131"/>
      <c r="J880" s="130">
        <v>1.0</v>
      </c>
      <c r="K880" s="131"/>
      <c r="L880" s="130">
        <v>0.0</v>
      </c>
      <c r="M880" s="9">
        <f t="shared" si="109"/>
        <v>-2.7</v>
      </c>
      <c r="N880" s="9">
        <f t="shared" si="110"/>
        <v>0</v>
      </c>
      <c r="O880" s="9" t="str">
        <f t="shared" si="111"/>
        <v>DNP</v>
      </c>
      <c r="P880" s="81">
        <f t="shared" si="112"/>
        <v>1.9</v>
      </c>
      <c r="Q880" s="81"/>
      <c r="R880" s="81"/>
    </row>
    <row r="881">
      <c r="A881" s="129" t="s">
        <v>502</v>
      </c>
      <c r="B881" s="130" t="s">
        <v>73</v>
      </c>
      <c r="C881" s="130" t="s">
        <v>1877</v>
      </c>
      <c r="D881" s="130">
        <v>1.0</v>
      </c>
      <c r="E881" s="130">
        <v>1.0</v>
      </c>
      <c r="F881" s="130">
        <v>1.0</v>
      </c>
      <c r="G881" s="130">
        <v>3.4</v>
      </c>
      <c r="H881" s="130">
        <v>1.0</v>
      </c>
      <c r="I881" s="131"/>
      <c r="J881" s="131"/>
      <c r="K881" s="131"/>
      <c r="L881" s="131"/>
      <c r="M881" s="9">
        <f t="shared" si="109"/>
        <v>0</v>
      </c>
      <c r="N881" s="9">
        <f t="shared" si="110"/>
        <v>1</v>
      </c>
      <c r="O881" s="9" t="str">
        <f t="shared" si="111"/>
        <v/>
      </c>
      <c r="P881" s="81">
        <f t="shared" si="112"/>
        <v>1</v>
      </c>
      <c r="Q881" s="81"/>
      <c r="R881" s="81"/>
    </row>
    <row r="882">
      <c r="A882" s="129" t="s">
        <v>1922</v>
      </c>
      <c r="B882" s="130" t="s">
        <v>109</v>
      </c>
      <c r="C882" s="130" t="s">
        <v>1877</v>
      </c>
      <c r="D882" s="130">
        <v>1.0</v>
      </c>
      <c r="E882" s="130">
        <v>1.0</v>
      </c>
      <c r="F882" s="130">
        <v>1.0</v>
      </c>
      <c r="G882" s="130">
        <v>4.5</v>
      </c>
      <c r="H882" s="130">
        <v>1.0</v>
      </c>
      <c r="I882" s="130">
        <v>1.0</v>
      </c>
      <c r="J882" s="131"/>
      <c r="K882" s="131"/>
      <c r="L882" s="131"/>
      <c r="M882" s="9">
        <f t="shared" si="109"/>
        <v>0</v>
      </c>
      <c r="N882" s="9">
        <f t="shared" si="110"/>
        <v>1</v>
      </c>
      <c r="O882" s="9" t="str">
        <f t="shared" si="111"/>
        <v/>
      </c>
      <c r="P882" s="81">
        <f t="shared" si="112"/>
        <v>1</v>
      </c>
      <c r="Q882" s="81"/>
      <c r="R882" s="81"/>
    </row>
    <row r="883">
      <c r="A883" s="129" t="s">
        <v>1931</v>
      </c>
      <c r="B883" s="130" t="s">
        <v>76</v>
      </c>
      <c r="C883" s="130" t="s">
        <v>449</v>
      </c>
      <c r="D883" s="130">
        <v>1.0</v>
      </c>
      <c r="E883" s="130">
        <v>1.0</v>
      </c>
      <c r="F883" s="130">
        <v>1.0</v>
      </c>
      <c r="G883" s="130">
        <v>1.0</v>
      </c>
      <c r="H883" s="130">
        <v>1.0</v>
      </c>
      <c r="I883" s="131"/>
      <c r="J883" s="131"/>
      <c r="K883" s="131"/>
      <c r="L883" s="131"/>
      <c r="M883" s="9">
        <f t="shared" si="109"/>
        <v>0</v>
      </c>
      <c r="N883" s="9">
        <f t="shared" si="110"/>
        <v>1</v>
      </c>
      <c r="O883" s="9" t="str">
        <f t="shared" si="111"/>
        <v/>
      </c>
      <c r="P883" s="81">
        <f t="shared" si="112"/>
        <v>1</v>
      </c>
      <c r="Q883" s="81"/>
      <c r="R883" s="81"/>
    </row>
    <row r="884">
      <c r="A884" s="129" t="s">
        <v>1932</v>
      </c>
      <c r="B884" s="130" t="s">
        <v>76</v>
      </c>
      <c r="C884" s="130" t="s">
        <v>1877</v>
      </c>
      <c r="D884" s="130">
        <v>1.0</v>
      </c>
      <c r="E884" s="130">
        <v>1.0</v>
      </c>
      <c r="F884" s="130">
        <v>1.0</v>
      </c>
      <c r="G884" s="130">
        <v>2.0</v>
      </c>
      <c r="H884" s="130">
        <v>1.0</v>
      </c>
      <c r="I884" s="131"/>
      <c r="J884" s="131"/>
      <c r="K884" s="131"/>
      <c r="L884" s="131"/>
      <c r="M884" s="9">
        <f t="shared" si="109"/>
        <v>0</v>
      </c>
      <c r="N884" s="9">
        <f t="shared" si="110"/>
        <v>1</v>
      </c>
      <c r="O884" s="9" t="str">
        <f t="shared" si="111"/>
        <v/>
      </c>
      <c r="P884" s="81">
        <f t="shared" si="112"/>
        <v>1</v>
      </c>
      <c r="Q884" s="81"/>
      <c r="R884" s="81"/>
    </row>
    <row r="885">
      <c r="A885" s="129" t="s">
        <v>1829</v>
      </c>
      <c r="B885" s="130" t="s">
        <v>88</v>
      </c>
      <c r="C885" s="130" t="s">
        <v>1877</v>
      </c>
      <c r="D885" s="130">
        <v>1.0</v>
      </c>
      <c r="E885" s="130">
        <v>1.0</v>
      </c>
      <c r="F885" s="130">
        <v>3.0</v>
      </c>
      <c r="G885" s="130">
        <v>3.0</v>
      </c>
      <c r="H885" s="131"/>
      <c r="I885" s="131"/>
      <c r="J885" s="130">
        <v>1.0</v>
      </c>
      <c r="K885" s="131"/>
      <c r="L885" s="131"/>
      <c r="M885" s="9">
        <f t="shared" si="109"/>
        <v>-2</v>
      </c>
      <c r="N885" s="9">
        <f t="shared" si="110"/>
        <v>0</v>
      </c>
      <c r="O885" s="9" t="str">
        <f t="shared" si="111"/>
        <v>DNP</v>
      </c>
      <c r="P885" s="81">
        <f t="shared" si="112"/>
        <v>1.666666667</v>
      </c>
      <c r="Q885" s="81"/>
      <c r="R885" s="81"/>
    </row>
    <row r="886">
      <c r="A886" s="129" t="s">
        <v>414</v>
      </c>
      <c r="B886" s="130" t="s">
        <v>71</v>
      </c>
      <c r="C886" s="130" t="s">
        <v>1877</v>
      </c>
      <c r="D886" s="130">
        <v>1.0</v>
      </c>
      <c r="E886" s="130">
        <v>1.0</v>
      </c>
      <c r="F886" s="130">
        <v>4.8</v>
      </c>
      <c r="G886" s="130">
        <v>11.0</v>
      </c>
      <c r="H886" s="131"/>
      <c r="I886" s="130">
        <v>1.0</v>
      </c>
      <c r="J886" s="131"/>
      <c r="K886" s="131"/>
      <c r="L886" s="130">
        <v>1.0</v>
      </c>
      <c r="M886" s="9">
        <f t="shared" si="109"/>
        <v>-3.8</v>
      </c>
      <c r="N886" s="9">
        <f t="shared" si="110"/>
        <v>-1</v>
      </c>
      <c r="O886" s="9" t="str">
        <f t="shared" si="111"/>
        <v>DNP</v>
      </c>
      <c r="P886" s="81">
        <f t="shared" si="112"/>
        <v>2.266666667</v>
      </c>
      <c r="Q886" s="81"/>
      <c r="R886" s="81"/>
    </row>
    <row r="887">
      <c r="A887" s="129" t="s">
        <v>101</v>
      </c>
      <c r="B887" s="130" t="s">
        <v>96</v>
      </c>
      <c r="C887" s="130" t="s">
        <v>1877</v>
      </c>
      <c r="D887" s="130">
        <v>1.0</v>
      </c>
      <c r="E887" s="130">
        <v>1.0</v>
      </c>
      <c r="F887" s="130">
        <v>2.0</v>
      </c>
      <c r="G887" s="130">
        <v>4.6</v>
      </c>
      <c r="H887" s="130">
        <v>1.0</v>
      </c>
      <c r="I887" s="131"/>
      <c r="J887" s="131"/>
      <c r="K887" s="131"/>
      <c r="L887" s="131"/>
      <c r="M887" s="9">
        <f t="shared" si="109"/>
        <v>-1</v>
      </c>
      <c r="N887" s="9">
        <f t="shared" si="110"/>
        <v>1</v>
      </c>
      <c r="O887" s="9" t="str">
        <f t="shared" si="111"/>
        <v/>
      </c>
      <c r="P887" s="81">
        <f t="shared" si="112"/>
        <v>1.333333333</v>
      </c>
      <c r="Q887" s="81"/>
      <c r="R887" s="81"/>
    </row>
    <row r="888">
      <c r="A888" s="129" t="s">
        <v>584</v>
      </c>
      <c r="B888" s="130" t="s">
        <v>100</v>
      </c>
      <c r="C888" s="130" t="s">
        <v>1877</v>
      </c>
      <c r="D888" s="130">
        <v>0.0</v>
      </c>
      <c r="E888" s="130">
        <v>45.0</v>
      </c>
      <c r="F888" s="130">
        <v>36.2</v>
      </c>
      <c r="G888" s="130">
        <v>33.0</v>
      </c>
      <c r="H888" s="131"/>
      <c r="I888" s="131"/>
      <c r="J888" s="131"/>
      <c r="K888" s="131"/>
      <c r="L888" s="130">
        <v>45.0</v>
      </c>
      <c r="M888" s="9">
        <f t="shared" si="109"/>
        <v>-36.2</v>
      </c>
      <c r="N888" s="9">
        <f t="shared" si="110"/>
        <v>-45</v>
      </c>
      <c r="O888" s="9" t="str">
        <f t="shared" si="111"/>
        <v>DNP</v>
      </c>
      <c r="P888" s="81">
        <f t="shared" si="112"/>
        <v>27.06666667</v>
      </c>
      <c r="Q888" s="81"/>
      <c r="R888" s="81"/>
    </row>
    <row r="889">
      <c r="A889" s="129" t="s">
        <v>374</v>
      </c>
      <c r="B889" s="130" t="s">
        <v>113</v>
      </c>
      <c r="C889" s="130" t="s">
        <v>1877</v>
      </c>
      <c r="D889" s="130">
        <v>0.0</v>
      </c>
      <c r="E889" s="130">
        <v>37.0</v>
      </c>
      <c r="F889" s="130">
        <v>34.8</v>
      </c>
      <c r="G889" s="130">
        <v>34.3</v>
      </c>
      <c r="H889" s="131"/>
      <c r="I889" s="131"/>
      <c r="J889" s="131"/>
      <c r="K889" s="131"/>
      <c r="L889" s="130">
        <v>37.0</v>
      </c>
      <c r="M889" s="9">
        <f t="shared" si="109"/>
        <v>-34.8</v>
      </c>
      <c r="N889" s="9">
        <f t="shared" si="110"/>
        <v>-37</v>
      </c>
      <c r="O889" s="9" t="str">
        <f t="shared" si="111"/>
        <v>DNP</v>
      </c>
      <c r="P889" s="81">
        <f t="shared" si="112"/>
        <v>23.93333333</v>
      </c>
      <c r="Q889" s="81"/>
      <c r="R889" s="81"/>
    </row>
    <row r="890">
      <c r="A890" s="129" t="s">
        <v>214</v>
      </c>
      <c r="B890" s="130" t="s">
        <v>102</v>
      </c>
      <c r="C890" s="130" t="s">
        <v>449</v>
      </c>
      <c r="D890" s="130">
        <v>0.0</v>
      </c>
      <c r="E890" s="130">
        <v>35.5</v>
      </c>
      <c r="F890" s="130">
        <v>31.6</v>
      </c>
      <c r="G890" s="130">
        <v>33.5</v>
      </c>
      <c r="H890" s="131"/>
      <c r="I890" s="131"/>
      <c r="J890" s="131"/>
      <c r="K890" s="130">
        <v>34.0</v>
      </c>
      <c r="L890" s="130">
        <v>37.0</v>
      </c>
      <c r="M890" s="9">
        <f t="shared" si="109"/>
        <v>-31.6</v>
      </c>
      <c r="N890" s="9">
        <f t="shared" si="110"/>
        <v>-37</v>
      </c>
      <c r="O890" s="9" t="str">
        <f t="shared" si="111"/>
        <v>DNP</v>
      </c>
      <c r="P890" s="81">
        <f t="shared" si="112"/>
        <v>22.36666667</v>
      </c>
      <c r="Q890" s="81"/>
      <c r="R890" s="81"/>
    </row>
    <row r="891">
      <c r="A891" s="129" t="s">
        <v>263</v>
      </c>
      <c r="B891" s="130" t="s">
        <v>97</v>
      </c>
      <c r="C891" s="130" t="s">
        <v>449</v>
      </c>
      <c r="D891" s="130">
        <v>34.0</v>
      </c>
      <c r="E891" s="130">
        <v>35.0</v>
      </c>
      <c r="F891" s="130">
        <v>34.0</v>
      </c>
      <c r="G891" s="130">
        <v>34.4</v>
      </c>
      <c r="H891" s="131"/>
      <c r="I891" s="131"/>
      <c r="J891" s="131"/>
      <c r="K891" s="131"/>
      <c r="L891" s="130">
        <v>35.0</v>
      </c>
      <c r="M891" s="9">
        <f t="shared" si="109"/>
        <v>0</v>
      </c>
      <c r="N891" s="9">
        <f t="shared" si="110"/>
        <v>-35</v>
      </c>
      <c r="O891" s="9" t="str">
        <f t="shared" si="111"/>
        <v>DNP</v>
      </c>
      <c r="P891" s="81">
        <f t="shared" si="112"/>
        <v>34.33333333</v>
      </c>
      <c r="Q891" s="81"/>
      <c r="R891" s="81"/>
    </row>
    <row r="892">
      <c r="A892" s="129" t="s">
        <v>498</v>
      </c>
      <c r="B892" s="130" t="s">
        <v>97</v>
      </c>
      <c r="C892" s="130" t="s">
        <v>1877</v>
      </c>
      <c r="D892" s="130">
        <v>33.0</v>
      </c>
      <c r="E892" s="130">
        <v>34.0</v>
      </c>
      <c r="F892" s="130">
        <v>32.0</v>
      </c>
      <c r="G892" s="130">
        <v>31.7</v>
      </c>
      <c r="H892" s="131"/>
      <c r="I892" s="131"/>
      <c r="J892" s="131"/>
      <c r="K892" s="131"/>
      <c r="L892" s="130">
        <v>34.0</v>
      </c>
      <c r="M892" s="9">
        <f t="shared" si="109"/>
        <v>1</v>
      </c>
      <c r="N892" s="9">
        <f t="shared" si="110"/>
        <v>-34</v>
      </c>
      <c r="O892" s="9" t="str">
        <f t="shared" si="111"/>
        <v>DNP</v>
      </c>
      <c r="P892" s="81">
        <f t="shared" si="112"/>
        <v>33</v>
      </c>
      <c r="Q892" s="81"/>
      <c r="R892" s="81"/>
    </row>
    <row r="893">
      <c r="A893" s="129" t="s">
        <v>514</v>
      </c>
      <c r="B893" s="130" t="s">
        <v>74</v>
      </c>
      <c r="C893" s="130" t="s">
        <v>1877</v>
      </c>
      <c r="D893" s="130">
        <v>0.0</v>
      </c>
      <c r="E893" s="130">
        <v>32.5</v>
      </c>
      <c r="F893" s="130">
        <v>34.7</v>
      </c>
      <c r="G893" s="130">
        <v>33.9</v>
      </c>
      <c r="H893" s="131"/>
      <c r="I893" s="131"/>
      <c r="J893" s="131"/>
      <c r="K893" s="130">
        <v>35.0</v>
      </c>
      <c r="L893" s="130">
        <v>30.0</v>
      </c>
      <c r="M893" s="9">
        <f t="shared" si="109"/>
        <v>-34.7</v>
      </c>
      <c r="N893" s="9">
        <f t="shared" si="110"/>
        <v>-30</v>
      </c>
      <c r="O893" s="9" t="str">
        <f t="shared" si="111"/>
        <v>DNP</v>
      </c>
      <c r="P893" s="81">
        <f t="shared" si="112"/>
        <v>22.4</v>
      </c>
      <c r="Q893" s="81"/>
      <c r="R893" s="81"/>
    </row>
    <row r="894">
      <c r="A894" s="129" t="s">
        <v>205</v>
      </c>
      <c r="B894" s="130" t="s">
        <v>112</v>
      </c>
      <c r="C894" s="130" t="s">
        <v>1877</v>
      </c>
      <c r="D894" s="130">
        <v>0.0</v>
      </c>
      <c r="E894" s="130">
        <v>30.0</v>
      </c>
      <c r="F894" s="130">
        <v>25.4</v>
      </c>
      <c r="G894" s="130">
        <v>27.9</v>
      </c>
      <c r="H894" s="131"/>
      <c r="I894" s="131"/>
      <c r="J894" s="131"/>
      <c r="K894" s="131"/>
      <c r="L894" s="130">
        <v>30.0</v>
      </c>
      <c r="M894" s="9">
        <f t="shared" si="109"/>
        <v>-25.4</v>
      </c>
      <c r="N894" s="9">
        <f t="shared" si="110"/>
        <v>-30</v>
      </c>
      <c r="O894" s="9" t="str">
        <f t="shared" si="111"/>
        <v>DNP</v>
      </c>
      <c r="P894" s="81">
        <f t="shared" si="112"/>
        <v>18.46666667</v>
      </c>
      <c r="Q894" s="81"/>
      <c r="R894" s="81"/>
    </row>
    <row r="895">
      <c r="A895" s="129" t="s">
        <v>144</v>
      </c>
      <c r="B895" s="130" t="s">
        <v>96</v>
      </c>
      <c r="C895" s="130" t="s">
        <v>449</v>
      </c>
      <c r="D895" s="130">
        <v>0.0</v>
      </c>
      <c r="E895" s="130">
        <v>29.0</v>
      </c>
      <c r="F895" s="130">
        <v>20.2</v>
      </c>
      <c r="G895" s="130">
        <v>19.9</v>
      </c>
      <c r="H895" s="131"/>
      <c r="I895" s="131"/>
      <c r="J895" s="131"/>
      <c r="K895" s="130">
        <v>22.0</v>
      </c>
      <c r="L895" s="130">
        <v>36.0</v>
      </c>
      <c r="M895" s="9">
        <f t="shared" si="109"/>
        <v>-20.2</v>
      </c>
      <c r="N895" s="9">
        <f t="shared" si="110"/>
        <v>-36</v>
      </c>
      <c r="O895" s="9" t="str">
        <f t="shared" si="111"/>
        <v>DNP</v>
      </c>
      <c r="P895" s="81">
        <f t="shared" si="112"/>
        <v>16.4</v>
      </c>
      <c r="Q895" s="81"/>
      <c r="R895" s="81"/>
    </row>
    <row r="896">
      <c r="A896" s="129" t="s">
        <v>78</v>
      </c>
      <c r="B896" s="130" t="s">
        <v>91</v>
      </c>
      <c r="C896" s="130" t="s">
        <v>1877</v>
      </c>
      <c r="D896" s="130">
        <v>0.0</v>
      </c>
      <c r="E896" s="130">
        <v>23.0</v>
      </c>
      <c r="F896" s="130">
        <v>31.3</v>
      </c>
      <c r="G896" s="130">
        <v>26.6</v>
      </c>
      <c r="H896" s="131"/>
      <c r="I896" s="131"/>
      <c r="J896" s="131"/>
      <c r="K896" s="130">
        <v>23.0</v>
      </c>
      <c r="L896" s="131"/>
      <c r="M896" s="9">
        <f t="shared" si="109"/>
        <v>-31.3</v>
      </c>
      <c r="N896" s="9">
        <f t="shared" si="110"/>
        <v>0</v>
      </c>
      <c r="O896" s="9" t="str">
        <f t="shared" si="111"/>
        <v>DNP</v>
      </c>
      <c r="P896" s="81">
        <f t="shared" si="112"/>
        <v>18.1</v>
      </c>
      <c r="Q896" s="81"/>
      <c r="R896" s="81"/>
    </row>
    <row r="897">
      <c r="A897" s="129" t="s">
        <v>634</v>
      </c>
      <c r="B897" s="130" t="s">
        <v>71</v>
      </c>
      <c r="C897" s="130" t="s">
        <v>449</v>
      </c>
      <c r="D897" s="130">
        <v>0.0</v>
      </c>
      <c r="E897" s="130">
        <v>21.0</v>
      </c>
      <c r="F897" s="130">
        <v>20.8</v>
      </c>
      <c r="G897" s="130">
        <v>19.7</v>
      </c>
      <c r="H897" s="131"/>
      <c r="I897" s="131"/>
      <c r="J897" s="131"/>
      <c r="K897" s="131"/>
      <c r="L897" s="130">
        <v>21.0</v>
      </c>
      <c r="M897" s="9">
        <f t="shared" si="109"/>
        <v>-20.8</v>
      </c>
      <c r="N897" s="9">
        <f t="shared" si="110"/>
        <v>-21</v>
      </c>
      <c r="O897" s="9" t="str">
        <f t="shared" si="111"/>
        <v>DNP</v>
      </c>
      <c r="P897" s="81">
        <f t="shared" si="112"/>
        <v>13.93333333</v>
      </c>
      <c r="Q897" s="81"/>
      <c r="R897" s="81"/>
    </row>
    <row r="898">
      <c r="A898" s="129" t="s">
        <v>315</v>
      </c>
      <c r="B898" s="130" t="s">
        <v>73</v>
      </c>
      <c r="C898" s="130" t="s">
        <v>1877</v>
      </c>
      <c r="D898" s="130">
        <v>0.0</v>
      </c>
      <c r="E898" s="130">
        <v>21.0</v>
      </c>
      <c r="F898" s="130">
        <v>14.8</v>
      </c>
      <c r="G898" s="130">
        <v>14.1</v>
      </c>
      <c r="H898" s="131"/>
      <c r="I898" s="131"/>
      <c r="J898" s="131"/>
      <c r="K898" s="131"/>
      <c r="L898" s="130">
        <v>21.0</v>
      </c>
      <c r="M898" s="9">
        <f t="shared" si="109"/>
        <v>-14.8</v>
      </c>
      <c r="N898" s="9">
        <f t="shared" si="110"/>
        <v>-21</v>
      </c>
      <c r="O898" s="9" t="str">
        <f t="shared" si="111"/>
        <v>DNP</v>
      </c>
      <c r="P898" s="81">
        <f t="shared" si="112"/>
        <v>11.93333333</v>
      </c>
      <c r="Q898" s="81"/>
      <c r="R898" s="81"/>
    </row>
    <row r="899">
      <c r="A899" s="129" t="s">
        <v>1933</v>
      </c>
      <c r="B899" s="130" t="s">
        <v>77</v>
      </c>
      <c r="C899" s="130" t="s">
        <v>69</v>
      </c>
      <c r="D899" s="130">
        <v>0.0</v>
      </c>
      <c r="E899" s="130">
        <v>17.5</v>
      </c>
      <c r="F899" s="130">
        <v>20.0</v>
      </c>
      <c r="G899" s="130">
        <v>24.0</v>
      </c>
      <c r="H899" s="131"/>
      <c r="I899" s="131"/>
      <c r="J899" s="131"/>
      <c r="K899" s="130">
        <v>9.0</v>
      </c>
      <c r="L899" s="130">
        <v>26.0</v>
      </c>
      <c r="M899" s="9">
        <f t="shared" si="109"/>
        <v>-20</v>
      </c>
      <c r="N899" s="9">
        <f t="shared" si="110"/>
        <v>-26</v>
      </c>
      <c r="O899" s="9" t="str">
        <f t="shared" si="111"/>
        <v>DNP</v>
      </c>
      <c r="P899" s="81">
        <f t="shared" si="112"/>
        <v>12.5</v>
      </c>
      <c r="Q899" s="81"/>
      <c r="R899" s="81"/>
    </row>
    <row r="900">
      <c r="A900" s="129" t="s">
        <v>550</v>
      </c>
      <c r="B900" s="130" t="s">
        <v>100</v>
      </c>
      <c r="C900" s="130" t="s">
        <v>1877</v>
      </c>
      <c r="D900" s="130">
        <v>0.0</v>
      </c>
      <c r="E900" s="130">
        <v>17.0</v>
      </c>
      <c r="F900" s="130">
        <v>28.5</v>
      </c>
      <c r="G900" s="130">
        <v>29.6</v>
      </c>
      <c r="H900" s="131"/>
      <c r="I900" s="131"/>
      <c r="J900" s="131"/>
      <c r="K900" s="131"/>
      <c r="L900" s="130">
        <v>17.0</v>
      </c>
      <c r="M900" s="9">
        <f t="shared" si="109"/>
        <v>-28.5</v>
      </c>
      <c r="N900" s="9">
        <f t="shared" si="110"/>
        <v>-17</v>
      </c>
      <c r="O900" s="9" t="str">
        <f t="shared" si="111"/>
        <v>DNP</v>
      </c>
      <c r="P900" s="81">
        <f t="shared" si="112"/>
        <v>15.16666667</v>
      </c>
      <c r="Q900" s="81"/>
      <c r="R900" s="81"/>
    </row>
    <row r="901">
      <c r="A901" s="129" t="s">
        <v>1846</v>
      </c>
      <c r="B901" s="130" t="s">
        <v>70</v>
      </c>
      <c r="C901" s="130" t="s">
        <v>449</v>
      </c>
      <c r="D901" s="130">
        <v>0.0</v>
      </c>
      <c r="E901" s="130">
        <v>13.0</v>
      </c>
      <c r="F901" s="130">
        <v>16.8</v>
      </c>
      <c r="G901" s="130">
        <v>16.8</v>
      </c>
      <c r="H901" s="131"/>
      <c r="I901" s="131"/>
      <c r="J901" s="131"/>
      <c r="K901" s="130">
        <v>10.0</v>
      </c>
      <c r="L901" s="130">
        <v>16.0</v>
      </c>
      <c r="M901" s="9">
        <f t="shared" si="109"/>
        <v>-16.8</v>
      </c>
      <c r="N901" s="9">
        <f t="shared" si="110"/>
        <v>-16</v>
      </c>
      <c r="O901" s="9" t="str">
        <f t="shared" si="111"/>
        <v>DNP</v>
      </c>
      <c r="P901" s="81">
        <f t="shared" si="112"/>
        <v>9.933333333</v>
      </c>
      <c r="Q901" s="81"/>
      <c r="R901" s="81"/>
    </row>
    <row r="902">
      <c r="A902" s="129" t="s">
        <v>1889</v>
      </c>
      <c r="B902" s="130" t="s">
        <v>103</v>
      </c>
      <c r="C902" s="130" t="s">
        <v>69</v>
      </c>
      <c r="D902" s="130">
        <v>0.0</v>
      </c>
      <c r="E902" s="130">
        <v>13.0</v>
      </c>
      <c r="F902" s="130">
        <v>18.0</v>
      </c>
      <c r="G902" s="130">
        <v>23.5</v>
      </c>
      <c r="H902" s="131"/>
      <c r="I902" s="131"/>
      <c r="J902" s="131"/>
      <c r="K902" s="131"/>
      <c r="L902" s="130">
        <v>13.0</v>
      </c>
      <c r="M902" s="9">
        <f t="shared" si="109"/>
        <v>-18</v>
      </c>
      <c r="N902" s="9">
        <f t="shared" si="110"/>
        <v>-13</v>
      </c>
      <c r="O902" s="9" t="str">
        <f t="shared" si="111"/>
        <v>DNP</v>
      </c>
      <c r="P902" s="81">
        <f t="shared" si="112"/>
        <v>10.33333333</v>
      </c>
      <c r="Q902" s="81"/>
      <c r="R902" s="81"/>
    </row>
    <row r="903">
      <c r="A903" s="129" t="s">
        <v>178</v>
      </c>
      <c r="B903" s="130" t="s">
        <v>71</v>
      </c>
      <c r="C903" s="130" t="s">
        <v>69</v>
      </c>
      <c r="D903" s="130">
        <v>0.0</v>
      </c>
      <c r="E903" s="130">
        <v>10.0</v>
      </c>
      <c r="F903" s="130">
        <v>14.2</v>
      </c>
      <c r="G903" s="130">
        <v>11.3</v>
      </c>
      <c r="H903" s="131"/>
      <c r="I903" s="131"/>
      <c r="J903" s="131"/>
      <c r="K903" s="131"/>
      <c r="L903" s="130">
        <v>10.0</v>
      </c>
      <c r="M903" s="9">
        <f t="shared" si="109"/>
        <v>-14.2</v>
      </c>
      <c r="N903" s="9">
        <f t="shared" si="110"/>
        <v>-10</v>
      </c>
      <c r="O903" s="9" t="str">
        <f t="shared" si="111"/>
        <v>DNP</v>
      </c>
      <c r="P903" s="81">
        <f t="shared" si="112"/>
        <v>8.066666667</v>
      </c>
      <c r="Q903" s="81"/>
      <c r="R903" s="81"/>
    </row>
    <row r="904">
      <c r="A904" s="129" t="s">
        <v>1862</v>
      </c>
      <c r="B904" s="130" t="s">
        <v>110</v>
      </c>
      <c r="C904" s="130" t="s">
        <v>69</v>
      </c>
      <c r="D904" s="130">
        <v>0.0</v>
      </c>
      <c r="E904" s="130">
        <v>9.0</v>
      </c>
      <c r="F904" s="130">
        <v>5.5</v>
      </c>
      <c r="G904" s="130">
        <v>10.2</v>
      </c>
      <c r="H904" s="131"/>
      <c r="I904" s="131"/>
      <c r="J904" s="131"/>
      <c r="K904" s="131"/>
      <c r="L904" s="130">
        <v>9.0</v>
      </c>
      <c r="M904" s="9">
        <f t="shared" si="109"/>
        <v>-5.5</v>
      </c>
      <c r="N904" s="9">
        <f t="shared" si="110"/>
        <v>-9</v>
      </c>
      <c r="O904" s="9" t="str">
        <f t="shared" si="111"/>
        <v>DNP</v>
      </c>
      <c r="P904" s="81">
        <f t="shared" si="112"/>
        <v>4.833333333</v>
      </c>
      <c r="Q904" s="81"/>
      <c r="R904" s="81"/>
    </row>
    <row r="905">
      <c r="A905" s="129" t="s">
        <v>365</v>
      </c>
      <c r="B905" s="130" t="s">
        <v>84</v>
      </c>
      <c r="C905" s="130" t="s">
        <v>1877</v>
      </c>
      <c r="D905" s="130">
        <v>0.0</v>
      </c>
      <c r="E905" s="130">
        <v>7.5</v>
      </c>
      <c r="F905" s="130">
        <v>12.2</v>
      </c>
      <c r="G905" s="130">
        <v>10.3</v>
      </c>
      <c r="H905" s="131"/>
      <c r="I905" s="131"/>
      <c r="J905" s="131"/>
      <c r="K905" s="130">
        <v>13.0</v>
      </c>
      <c r="L905" s="130">
        <v>2.0</v>
      </c>
      <c r="M905" s="9">
        <f t="shared" si="109"/>
        <v>-12.2</v>
      </c>
      <c r="N905" s="9">
        <f t="shared" si="110"/>
        <v>-2</v>
      </c>
      <c r="O905" s="9" t="str">
        <f t="shared" si="111"/>
        <v>DNP</v>
      </c>
      <c r="P905" s="81">
        <f t="shared" si="112"/>
        <v>6.566666667</v>
      </c>
      <c r="Q905" s="81"/>
      <c r="R905" s="81"/>
    </row>
    <row r="906">
      <c r="A906" s="129" t="s">
        <v>570</v>
      </c>
      <c r="B906" s="130" t="s">
        <v>110</v>
      </c>
      <c r="C906" s="130" t="s">
        <v>1877</v>
      </c>
      <c r="D906" s="130">
        <v>0.0</v>
      </c>
      <c r="E906" s="130">
        <v>7.0</v>
      </c>
      <c r="F906" s="130">
        <v>7.0</v>
      </c>
      <c r="G906" s="130">
        <v>22.9</v>
      </c>
      <c r="H906" s="131"/>
      <c r="I906" s="131"/>
      <c r="J906" s="131"/>
      <c r="K906" s="131"/>
      <c r="L906" s="130">
        <v>7.0</v>
      </c>
      <c r="M906" s="9">
        <f t="shared" si="109"/>
        <v>-7</v>
      </c>
      <c r="N906" s="9">
        <f t="shared" si="110"/>
        <v>-7</v>
      </c>
      <c r="O906" s="9" t="str">
        <f t="shared" si="111"/>
        <v>DNP</v>
      </c>
      <c r="P906" s="81">
        <f t="shared" si="112"/>
        <v>4.666666667</v>
      </c>
      <c r="Q906" s="81"/>
      <c r="R906" s="81"/>
    </row>
    <row r="907">
      <c r="A907" s="129" t="s">
        <v>331</v>
      </c>
      <c r="B907" s="130" t="s">
        <v>84</v>
      </c>
      <c r="C907" s="130" t="s">
        <v>1877</v>
      </c>
      <c r="D907" s="130">
        <v>0.0</v>
      </c>
      <c r="E907" s="130">
        <v>7.0</v>
      </c>
      <c r="F907" s="130">
        <v>4.5</v>
      </c>
      <c r="G907" s="130">
        <v>3.7</v>
      </c>
      <c r="H907" s="131"/>
      <c r="I907" s="131"/>
      <c r="J907" s="131"/>
      <c r="K907" s="130">
        <v>7.0</v>
      </c>
      <c r="L907" s="131"/>
      <c r="M907" s="9">
        <f t="shared" si="109"/>
        <v>-4.5</v>
      </c>
      <c r="N907" s="9">
        <f t="shared" si="110"/>
        <v>0</v>
      </c>
      <c r="O907" s="9" t="str">
        <f t="shared" si="111"/>
        <v>DNP</v>
      </c>
      <c r="P907" s="81">
        <f t="shared" si="112"/>
        <v>3.833333333</v>
      </c>
      <c r="Q907" s="81"/>
      <c r="R907" s="81"/>
    </row>
    <row r="908">
      <c r="A908" s="129" t="s">
        <v>248</v>
      </c>
      <c r="B908" s="130" t="s">
        <v>93</v>
      </c>
      <c r="C908" s="130" t="s">
        <v>449</v>
      </c>
      <c r="D908" s="130">
        <v>0.0</v>
      </c>
      <c r="E908" s="130">
        <v>6.0</v>
      </c>
      <c r="F908" s="130">
        <v>10.3</v>
      </c>
      <c r="G908" s="130">
        <v>10.7</v>
      </c>
      <c r="H908" s="131"/>
      <c r="I908" s="131"/>
      <c r="J908" s="131"/>
      <c r="K908" s="131"/>
      <c r="L908" s="130">
        <v>6.0</v>
      </c>
      <c r="M908" s="9">
        <f t="shared" si="109"/>
        <v>-10.3</v>
      </c>
      <c r="N908" s="9">
        <f t="shared" si="110"/>
        <v>-6</v>
      </c>
      <c r="O908" s="9" t="str">
        <f t="shared" si="111"/>
        <v>DNP</v>
      </c>
      <c r="P908" s="81">
        <f t="shared" si="112"/>
        <v>5.433333333</v>
      </c>
      <c r="Q908" s="81"/>
      <c r="R908" s="81"/>
    </row>
    <row r="909">
      <c r="A909" s="129" t="s">
        <v>366</v>
      </c>
      <c r="B909" s="130" t="s">
        <v>84</v>
      </c>
      <c r="C909" s="130" t="s">
        <v>449</v>
      </c>
      <c r="D909" s="130">
        <v>0.0</v>
      </c>
      <c r="E909" s="130">
        <v>4.0</v>
      </c>
      <c r="F909" s="130">
        <v>4.0</v>
      </c>
      <c r="G909" s="130">
        <v>2.5</v>
      </c>
      <c r="H909" s="131"/>
      <c r="I909" s="131"/>
      <c r="J909" s="131"/>
      <c r="K909" s="130">
        <v>4.0</v>
      </c>
      <c r="L909" s="131"/>
      <c r="M909" s="9">
        <f t="shared" si="109"/>
        <v>-4</v>
      </c>
      <c r="N909" s="9">
        <f t="shared" si="110"/>
        <v>0</v>
      </c>
      <c r="O909" s="9" t="str">
        <f t="shared" si="111"/>
        <v>DNP</v>
      </c>
      <c r="P909" s="81">
        <f t="shared" si="112"/>
        <v>2.666666667</v>
      </c>
      <c r="Q909" s="81"/>
      <c r="R909" s="81"/>
    </row>
    <row r="910">
      <c r="A910" s="129" t="s">
        <v>626</v>
      </c>
      <c r="B910" s="130" t="s">
        <v>93</v>
      </c>
      <c r="C910" s="130" t="s">
        <v>1877</v>
      </c>
      <c r="D910" s="130">
        <v>0.0</v>
      </c>
      <c r="E910" s="130">
        <v>4.0</v>
      </c>
      <c r="F910" s="130">
        <v>10.5</v>
      </c>
      <c r="G910" s="130">
        <v>9.4</v>
      </c>
      <c r="H910" s="131"/>
      <c r="I910" s="131"/>
      <c r="J910" s="131"/>
      <c r="K910" s="131"/>
      <c r="L910" s="130">
        <v>4.0</v>
      </c>
      <c r="M910" s="9">
        <f t="shared" si="109"/>
        <v>-10.5</v>
      </c>
      <c r="N910" s="9">
        <f t="shared" si="110"/>
        <v>-4</v>
      </c>
      <c r="O910" s="9" t="str">
        <f t="shared" si="111"/>
        <v>DNP</v>
      </c>
      <c r="P910" s="81">
        <f t="shared" si="112"/>
        <v>4.833333333</v>
      </c>
      <c r="Q910" s="81"/>
      <c r="R910" s="81"/>
    </row>
    <row r="911">
      <c r="A911" s="129" t="s">
        <v>543</v>
      </c>
      <c r="B911" s="130" t="s">
        <v>87</v>
      </c>
      <c r="C911" s="130" t="s">
        <v>449</v>
      </c>
      <c r="D911" s="130">
        <v>0.0</v>
      </c>
      <c r="E911" s="130">
        <v>4.0</v>
      </c>
      <c r="F911" s="130">
        <v>12.3</v>
      </c>
      <c r="G911" s="130">
        <v>18.9</v>
      </c>
      <c r="H911" s="131"/>
      <c r="I911" s="131"/>
      <c r="J911" s="131"/>
      <c r="K911" s="131"/>
      <c r="L911" s="130">
        <v>4.0</v>
      </c>
      <c r="M911" s="9">
        <f t="shared" si="109"/>
        <v>-12.3</v>
      </c>
      <c r="N911" s="9">
        <f t="shared" si="110"/>
        <v>-4</v>
      </c>
      <c r="O911" s="9" t="str">
        <f t="shared" si="111"/>
        <v>DNP</v>
      </c>
      <c r="P911" s="81">
        <f t="shared" si="112"/>
        <v>5.433333333</v>
      </c>
      <c r="Q911" s="81"/>
      <c r="R911" s="81"/>
    </row>
    <row r="912">
      <c r="A912" s="129" t="s">
        <v>265</v>
      </c>
      <c r="B912" s="130" t="s">
        <v>99</v>
      </c>
      <c r="C912" s="130" t="s">
        <v>449</v>
      </c>
      <c r="D912" s="130">
        <v>0.0</v>
      </c>
      <c r="E912" s="130">
        <v>4.0</v>
      </c>
      <c r="F912" s="130">
        <v>12.8</v>
      </c>
      <c r="G912" s="130">
        <v>9.5</v>
      </c>
      <c r="H912" s="131"/>
      <c r="I912" s="131"/>
      <c r="J912" s="131"/>
      <c r="K912" s="130">
        <v>3.0</v>
      </c>
      <c r="L912" s="130">
        <v>5.0</v>
      </c>
      <c r="M912" s="9">
        <f t="shared" si="109"/>
        <v>-12.8</v>
      </c>
      <c r="N912" s="9">
        <f t="shared" si="110"/>
        <v>-5</v>
      </c>
      <c r="O912" s="9" t="str">
        <f t="shared" si="111"/>
        <v>DNP</v>
      </c>
      <c r="P912" s="81">
        <f t="shared" si="112"/>
        <v>5.6</v>
      </c>
      <c r="Q912" s="81"/>
      <c r="R912" s="81"/>
    </row>
    <row r="913">
      <c r="A913" s="129" t="s">
        <v>176</v>
      </c>
      <c r="B913" s="130" t="s">
        <v>110</v>
      </c>
      <c r="C913" s="130" t="s">
        <v>69</v>
      </c>
      <c r="D913" s="130">
        <v>0.0</v>
      </c>
      <c r="E913" s="130">
        <v>3.0</v>
      </c>
      <c r="F913" s="130">
        <v>9.0</v>
      </c>
      <c r="G913" s="130">
        <v>8.6</v>
      </c>
      <c r="H913" s="131"/>
      <c r="I913" s="131"/>
      <c r="J913" s="131"/>
      <c r="K913" s="130">
        <v>3.0</v>
      </c>
      <c r="L913" s="131"/>
      <c r="M913" s="9">
        <f t="shared" si="109"/>
        <v>-9</v>
      </c>
      <c r="N913" s="9">
        <f t="shared" si="110"/>
        <v>0</v>
      </c>
      <c r="O913" s="9" t="str">
        <f t="shared" si="111"/>
        <v>DNP</v>
      </c>
      <c r="P913" s="81">
        <f t="shared" si="112"/>
        <v>4</v>
      </c>
      <c r="Q913" s="81"/>
      <c r="R913" s="81"/>
    </row>
    <row r="914">
      <c r="A914" s="129" t="s">
        <v>437</v>
      </c>
      <c r="B914" s="130" t="s">
        <v>103</v>
      </c>
      <c r="C914" s="130" t="s">
        <v>1877</v>
      </c>
      <c r="D914" s="130">
        <v>0.0</v>
      </c>
      <c r="E914" s="130">
        <v>2.0</v>
      </c>
      <c r="F914" s="130">
        <v>2.5</v>
      </c>
      <c r="G914" s="130">
        <v>7.9</v>
      </c>
      <c r="H914" s="131"/>
      <c r="I914" s="131"/>
      <c r="J914" s="131"/>
      <c r="K914" s="131"/>
      <c r="L914" s="130">
        <v>2.0</v>
      </c>
      <c r="M914" s="9">
        <f t="shared" si="109"/>
        <v>-2.5</v>
      </c>
      <c r="N914" s="9">
        <f t="shared" si="110"/>
        <v>-2</v>
      </c>
      <c r="O914" s="9" t="str">
        <f t="shared" si="111"/>
        <v>DNP</v>
      </c>
      <c r="P914" s="81">
        <f t="shared" si="112"/>
        <v>1.5</v>
      </c>
      <c r="Q914" s="81"/>
      <c r="R914" s="81"/>
    </row>
    <row r="915">
      <c r="A915" s="129" t="s">
        <v>1894</v>
      </c>
      <c r="B915" s="130" t="s">
        <v>116</v>
      </c>
      <c r="C915" s="130" t="s">
        <v>449</v>
      </c>
      <c r="D915" s="130">
        <v>0.0</v>
      </c>
      <c r="E915" s="130">
        <v>2.0</v>
      </c>
      <c r="F915" s="130">
        <v>3.0</v>
      </c>
      <c r="G915" s="130">
        <v>5.5</v>
      </c>
      <c r="H915" s="131"/>
      <c r="I915" s="131"/>
      <c r="J915" s="131"/>
      <c r="K915" s="130">
        <v>2.0</v>
      </c>
      <c r="L915" s="130">
        <v>2.0</v>
      </c>
      <c r="M915" s="9">
        <f t="shared" si="109"/>
        <v>-3</v>
      </c>
      <c r="N915" s="9">
        <f t="shared" si="110"/>
        <v>-2</v>
      </c>
      <c r="O915" s="9" t="str">
        <f t="shared" si="111"/>
        <v>DNP</v>
      </c>
      <c r="P915" s="81">
        <f t="shared" si="112"/>
        <v>1.666666667</v>
      </c>
      <c r="Q915" s="81"/>
      <c r="R915" s="81"/>
    </row>
    <row r="916">
      <c r="A916" s="129" t="s">
        <v>1902</v>
      </c>
      <c r="B916" s="130" t="s">
        <v>71</v>
      </c>
      <c r="C916" s="130" t="s">
        <v>449</v>
      </c>
      <c r="D916" s="130">
        <v>0.0</v>
      </c>
      <c r="E916" s="130">
        <v>1.0</v>
      </c>
      <c r="F916" s="130">
        <v>1.5</v>
      </c>
      <c r="G916" s="130">
        <v>3.0</v>
      </c>
      <c r="H916" s="131"/>
      <c r="I916" s="131"/>
      <c r="J916" s="131"/>
      <c r="K916" s="131"/>
      <c r="L916" s="130">
        <v>1.0</v>
      </c>
      <c r="M916" s="9">
        <f t="shared" si="109"/>
        <v>-1.5</v>
      </c>
      <c r="N916" s="9">
        <f t="shared" si="110"/>
        <v>-1</v>
      </c>
      <c r="O916" s="9" t="str">
        <f t="shared" si="111"/>
        <v>DNP</v>
      </c>
      <c r="P916" s="81">
        <f t="shared" si="112"/>
        <v>0.8333333333</v>
      </c>
      <c r="Q916" s="81"/>
      <c r="R916" s="81"/>
    </row>
    <row r="917">
      <c r="A917" s="129" t="s">
        <v>435</v>
      </c>
      <c r="B917" s="130" t="s">
        <v>71</v>
      </c>
      <c r="C917" s="130" t="s">
        <v>1877</v>
      </c>
      <c r="D917" s="130">
        <v>0.0</v>
      </c>
      <c r="E917" s="130">
        <v>1.0</v>
      </c>
      <c r="F917" s="130">
        <v>7.3</v>
      </c>
      <c r="G917" s="130">
        <v>5.6</v>
      </c>
      <c r="H917" s="131"/>
      <c r="I917" s="131"/>
      <c r="J917" s="131"/>
      <c r="K917" s="131"/>
      <c r="L917" s="130">
        <v>1.0</v>
      </c>
      <c r="M917" s="9">
        <f t="shared" si="109"/>
        <v>-7.3</v>
      </c>
      <c r="N917" s="9">
        <f t="shared" si="110"/>
        <v>-1</v>
      </c>
      <c r="O917" s="9" t="str">
        <f t="shared" si="111"/>
        <v>DNP</v>
      </c>
      <c r="P917" s="81">
        <f t="shared" si="112"/>
        <v>2.766666667</v>
      </c>
      <c r="Q917" s="81"/>
      <c r="R917" s="81"/>
    </row>
    <row r="918">
      <c r="A918" s="129" t="s">
        <v>573</v>
      </c>
      <c r="B918" s="130" t="s">
        <v>116</v>
      </c>
      <c r="C918" s="130" t="s">
        <v>1877</v>
      </c>
      <c r="D918" s="130">
        <v>0.0</v>
      </c>
      <c r="E918" s="130">
        <v>1.0</v>
      </c>
      <c r="F918" s="130">
        <v>1.3</v>
      </c>
      <c r="G918" s="130">
        <v>3.2</v>
      </c>
      <c r="H918" s="131"/>
      <c r="I918" s="131"/>
      <c r="J918" s="131"/>
      <c r="K918" s="130">
        <v>1.0</v>
      </c>
      <c r="L918" s="131"/>
      <c r="M918" s="9">
        <f t="shared" si="109"/>
        <v>-1.3</v>
      </c>
      <c r="N918" s="9">
        <f t="shared" si="110"/>
        <v>0</v>
      </c>
      <c r="O918" s="9" t="str">
        <f t="shared" si="111"/>
        <v>DNP</v>
      </c>
      <c r="P918" s="81">
        <f t="shared" si="112"/>
        <v>0.7666666667</v>
      </c>
      <c r="Q918" s="81"/>
      <c r="R918" s="81"/>
    </row>
    <row r="919">
      <c r="A919" s="129" t="s">
        <v>508</v>
      </c>
      <c r="B919" s="130" t="s">
        <v>71</v>
      </c>
      <c r="C919" s="130" t="s">
        <v>69</v>
      </c>
      <c r="D919" s="130">
        <v>0.0</v>
      </c>
      <c r="E919" s="130">
        <v>1.0</v>
      </c>
      <c r="F919" s="130">
        <v>5.0</v>
      </c>
      <c r="G919" s="130">
        <v>9.1</v>
      </c>
      <c r="H919" s="131"/>
      <c r="I919" s="131"/>
      <c r="J919" s="131"/>
      <c r="K919" s="131"/>
      <c r="L919" s="130">
        <v>1.0</v>
      </c>
      <c r="M919" s="9">
        <f t="shared" si="109"/>
        <v>-5</v>
      </c>
      <c r="N919" s="9">
        <f t="shared" si="110"/>
        <v>-1</v>
      </c>
      <c r="O919" s="9" t="str">
        <f t="shared" si="111"/>
        <v>DNP</v>
      </c>
      <c r="P919" s="81">
        <f t="shared" si="112"/>
        <v>2</v>
      </c>
      <c r="Q919" s="81"/>
      <c r="R919" s="81"/>
    </row>
    <row r="920">
      <c r="A920" s="129" t="s">
        <v>355</v>
      </c>
      <c r="B920" s="130" t="s">
        <v>99</v>
      </c>
      <c r="C920" s="130" t="s">
        <v>1877</v>
      </c>
      <c r="D920" s="130">
        <v>0.0</v>
      </c>
      <c r="E920" s="130">
        <v>1.0</v>
      </c>
      <c r="F920" s="130">
        <v>2.0</v>
      </c>
      <c r="G920" s="130">
        <v>3.1</v>
      </c>
      <c r="H920" s="131"/>
      <c r="I920" s="131"/>
      <c r="J920" s="131"/>
      <c r="K920" s="131"/>
      <c r="L920" s="130">
        <v>1.0</v>
      </c>
      <c r="M920" s="9">
        <f t="shared" si="109"/>
        <v>-2</v>
      </c>
      <c r="N920" s="9">
        <f t="shared" si="110"/>
        <v>-1</v>
      </c>
      <c r="O920" s="9" t="str">
        <f t="shared" si="111"/>
        <v>DNP</v>
      </c>
      <c r="P920" s="81">
        <f t="shared" si="112"/>
        <v>1</v>
      </c>
      <c r="Q920" s="81"/>
      <c r="R920" s="81"/>
    </row>
    <row r="921">
      <c r="A921" s="129" t="s">
        <v>472</v>
      </c>
      <c r="B921" s="130" t="s">
        <v>106</v>
      </c>
      <c r="C921" s="130" t="s">
        <v>69</v>
      </c>
      <c r="D921" s="130">
        <v>0.0</v>
      </c>
      <c r="E921" s="130">
        <v>0.0</v>
      </c>
      <c r="F921" s="130">
        <v>3.0</v>
      </c>
      <c r="G921" s="130">
        <v>7.6</v>
      </c>
      <c r="H921" s="131"/>
      <c r="I921" s="131"/>
      <c r="J921" s="131"/>
      <c r="K921" s="131"/>
      <c r="L921" s="131"/>
      <c r="M921" s="9">
        <f t="shared" si="109"/>
        <v>-3</v>
      </c>
      <c r="N921" s="9">
        <f t="shared" si="110"/>
        <v>0</v>
      </c>
      <c r="O921" s="9" t="str">
        <f t="shared" si="111"/>
        <v>DNP</v>
      </c>
      <c r="P921" s="81">
        <f t="shared" si="112"/>
        <v>1</v>
      </c>
      <c r="Q921" s="81"/>
      <c r="R921" s="81"/>
    </row>
    <row r="922">
      <c r="A922" s="129" t="s">
        <v>632</v>
      </c>
      <c r="B922" s="130" t="s">
        <v>93</v>
      </c>
      <c r="C922" s="130" t="s">
        <v>449</v>
      </c>
      <c r="D922" s="130">
        <v>0.0</v>
      </c>
      <c r="E922" s="130">
        <v>0.0</v>
      </c>
      <c r="F922" s="130">
        <v>0.0</v>
      </c>
      <c r="G922" s="130">
        <v>36.4</v>
      </c>
      <c r="H922" s="131"/>
      <c r="I922" s="131"/>
      <c r="J922" s="131"/>
      <c r="K922" s="131"/>
      <c r="L922" s="131"/>
      <c r="M922" s="9">
        <f t="shared" si="109"/>
        <v>0</v>
      </c>
      <c r="N922" s="9">
        <f t="shared" si="110"/>
        <v>0</v>
      </c>
      <c r="O922" s="9" t="str">
        <f t="shared" si="111"/>
        <v>DNP</v>
      </c>
      <c r="P922" s="81">
        <f t="shared" si="112"/>
        <v>0</v>
      </c>
      <c r="Q922" s="81"/>
      <c r="R922" s="81"/>
    </row>
    <row r="923">
      <c r="A923" s="129" t="s">
        <v>608</v>
      </c>
      <c r="B923" s="130" t="s">
        <v>70</v>
      </c>
      <c r="C923" s="130" t="s">
        <v>1877</v>
      </c>
      <c r="D923" s="130">
        <v>0.0</v>
      </c>
      <c r="E923" s="130">
        <v>0.0</v>
      </c>
      <c r="F923" s="130">
        <v>0.0</v>
      </c>
      <c r="G923" s="130">
        <v>15.3</v>
      </c>
      <c r="H923" s="131"/>
      <c r="I923" s="131"/>
      <c r="J923" s="131"/>
      <c r="K923" s="131"/>
      <c r="L923" s="131"/>
      <c r="M923" s="9">
        <f t="shared" si="109"/>
        <v>0</v>
      </c>
      <c r="N923" s="9">
        <f t="shared" si="110"/>
        <v>0</v>
      </c>
      <c r="O923" s="9" t="str">
        <f t="shared" si="111"/>
        <v>DNP</v>
      </c>
      <c r="P923" s="81">
        <f t="shared" si="112"/>
        <v>0</v>
      </c>
      <c r="Q923" s="81"/>
      <c r="R923" s="81"/>
    </row>
    <row r="924">
      <c r="A924" s="129" t="s">
        <v>634</v>
      </c>
      <c r="B924" s="130" t="s">
        <v>77</v>
      </c>
      <c r="C924" s="130" t="s">
        <v>449</v>
      </c>
      <c r="D924" s="130">
        <v>0.0</v>
      </c>
      <c r="E924" s="130">
        <v>0.0</v>
      </c>
      <c r="F924" s="130">
        <v>0.0</v>
      </c>
      <c r="G924" s="130">
        <v>13.8</v>
      </c>
      <c r="H924" s="131"/>
      <c r="I924" s="131"/>
      <c r="J924" s="131"/>
      <c r="K924" s="131"/>
      <c r="L924" s="131"/>
      <c r="M924" s="9">
        <f t="shared" si="109"/>
        <v>0</v>
      </c>
      <c r="N924" s="9">
        <f t="shared" si="110"/>
        <v>0</v>
      </c>
      <c r="O924" s="9" t="str">
        <f t="shared" si="111"/>
        <v>DNP</v>
      </c>
      <c r="P924" s="81">
        <f t="shared" si="112"/>
        <v>0</v>
      </c>
      <c r="Q924" s="81"/>
      <c r="R924" s="81"/>
    </row>
    <row r="925">
      <c r="A925" s="129" t="s">
        <v>629</v>
      </c>
      <c r="B925" s="130" t="s">
        <v>90</v>
      </c>
      <c r="C925" s="130" t="s">
        <v>69</v>
      </c>
      <c r="D925" s="130">
        <v>0.0</v>
      </c>
      <c r="E925" s="130">
        <v>0.0</v>
      </c>
      <c r="F925" s="130">
        <v>0.0</v>
      </c>
      <c r="G925" s="130">
        <v>17.4</v>
      </c>
      <c r="H925" s="131"/>
      <c r="I925" s="131"/>
      <c r="J925" s="131"/>
      <c r="K925" s="131"/>
      <c r="L925" s="131"/>
      <c r="P925" s="81"/>
      <c r="Q925" s="81"/>
      <c r="R925" s="81"/>
    </row>
    <row r="926">
      <c r="A926" s="129" t="s">
        <v>626</v>
      </c>
      <c r="B926" s="130" t="s">
        <v>88</v>
      </c>
      <c r="C926" s="130" t="s">
        <v>1877</v>
      </c>
      <c r="D926" s="130">
        <v>0.0</v>
      </c>
      <c r="E926" s="130">
        <v>0.0</v>
      </c>
      <c r="F926" s="130">
        <v>0.0</v>
      </c>
      <c r="G926" s="130">
        <v>2.3</v>
      </c>
      <c r="H926" s="131"/>
      <c r="I926" s="131"/>
      <c r="J926" s="131"/>
      <c r="K926" s="131"/>
      <c r="L926" s="131"/>
      <c r="P926" s="81"/>
      <c r="Q926" s="81"/>
      <c r="R926" s="81"/>
    </row>
    <row r="927">
      <c r="A927" s="129" t="s">
        <v>626</v>
      </c>
      <c r="B927" s="130" t="s">
        <v>90</v>
      </c>
      <c r="C927" s="130" t="s">
        <v>1877</v>
      </c>
      <c r="D927" s="130">
        <v>0.0</v>
      </c>
      <c r="E927" s="130">
        <v>0.0</v>
      </c>
      <c r="F927" s="130">
        <v>0.0</v>
      </c>
      <c r="G927" s="130">
        <v>3.5</v>
      </c>
      <c r="H927" s="131"/>
      <c r="I927" s="131"/>
      <c r="J927" s="131"/>
      <c r="K927" s="131"/>
      <c r="L927" s="131"/>
      <c r="P927" s="81"/>
      <c r="Q927" s="81"/>
      <c r="R927" s="81"/>
    </row>
    <row r="928">
      <c r="A928" s="129" t="s">
        <v>1934</v>
      </c>
      <c r="B928" s="130" t="s">
        <v>74</v>
      </c>
      <c r="C928" s="130" t="s">
        <v>69</v>
      </c>
      <c r="D928" s="130">
        <v>0.0</v>
      </c>
      <c r="E928" s="130">
        <v>0.0</v>
      </c>
      <c r="F928" s="130">
        <v>8.0</v>
      </c>
      <c r="G928" s="130">
        <v>8.0</v>
      </c>
      <c r="H928" s="131"/>
      <c r="I928" s="131"/>
      <c r="J928" s="131"/>
      <c r="K928" s="131"/>
      <c r="L928" s="131"/>
      <c r="P928" s="81"/>
      <c r="Q928" s="81"/>
      <c r="R928" s="81"/>
    </row>
    <row r="929">
      <c r="A929" s="129" t="s">
        <v>620</v>
      </c>
      <c r="B929" s="130" t="s">
        <v>80</v>
      </c>
      <c r="C929" s="130" t="s">
        <v>69</v>
      </c>
      <c r="D929" s="130">
        <v>0.0</v>
      </c>
      <c r="E929" s="130">
        <v>0.0</v>
      </c>
      <c r="F929" s="130">
        <v>0.0</v>
      </c>
      <c r="G929" s="130">
        <v>26.7</v>
      </c>
      <c r="H929" s="131"/>
      <c r="I929" s="131"/>
      <c r="J929" s="131"/>
      <c r="K929" s="131"/>
      <c r="L929" s="131"/>
      <c r="P929" s="81"/>
      <c r="Q929" s="81"/>
      <c r="R929" s="81"/>
    </row>
    <row r="930">
      <c r="A930" s="129" t="s">
        <v>614</v>
      </c>
      <c r="B930" s="130" t="s">
        <v>103</v>
      </c>
      <c r="C930" s="130" t="s">
        <v>1877</v>
      </c>
      <c r="D930" s="130">
        <v>0.0</v>
      </c>
      <c r="E930" s="130">
        <v>0.0</v>
      </c>
      <c r="F930" s="130">
        <v>0.0</v>
      </c>
      <c r="G930" s="130">
        <v>26.4</v>
      </c>
      <c r="H930" s="131"/>
      <c r="I930" s="131"/>
      <c r="J930" s="131"/>
      <c r="K930" s="131"/>
      <c r="L930" s="131"/>
      <c r="P930" s="81"/>
      <c r="Q930" s="81"/>
      <c r="R930" s="81"/>
    </row>
    <row r="931">
      <c r="A931" s="129" t="s">
        <v>622</v>
      </c>
      <c r="B931" s="130" t="s">
        <v>110</v>
      </c>
      <c r="C931" s="130" t="s">
        <v>69</v>
      </c>
      <c r="D931" s="130">
        <v>0.0</v>
      </c>
      <c r="E931" s="130">
        <v>0.0</v>
      </c>
      <c r="F931" s="130">
        <v>0.0</v>
      </c>
      <c r="G931" s="130">
        <v>19.8</v>
      </c>
      <c r="H931" s="131"/>
      <c r="I931" s="131"/>
      <c r="J931" s="131"/>
      <c r="K931" s="131"/>
      <c r="L931" s="131"/>
      <c r="P931" s="81"/>
      <c r="Q931" s="81"/>
      <c r="R931" s="81"/>
    </row>
    <row r="932">
      <c r="A932" s="129" t="s">
        <v>410</v>
      </c>
      <c r="B932" s="130" t="s">
        <v>91</v>
      </c>
      <c r="C932" s="130" t="s">
        <v>1877</v>
      </c>
      <c r="D932" s="130">
        <v>0.0</v>
      </c>
      <c r="E932" s="130">
        <v>0.0</v>
      </c>
      <c r="F932" s="130">
        <v>0.0</v>
      </c>
      <c r="G932" s="130">
        <v>20.4</v>
      </c>
      <c r="H932" s="131"/>
      <c r="I932" s="131"/>
      <c r="J932" s="131"/>
      <c r="K932" s="131"/>
      <c r="L932" s="131"/>
      <c r="P932" s="81"/>
      <c r="Q932" s="81"/>
      <c r="R932" s="81"/>
    </row>
    <row r="933">
      <c r="A933" s="129" t="s">
        <v>618</v>
      </c>
      <c r="B933" s="130" t="s">
        <v>91</v>
      </c>
      <c r="C933" s="130" t="s">
        <v>1877</v>
      </c>
      <c r="D933" s="130">
        <v>0.0</v>
      </c>
      <c r="E933" s="130">
        <v>0.0</v>
      </c>
      <c r="F933" s="130">
        <v>0.0</v>
      </c>
      <c r="G933" s="130">
        <v>27.7</v>
      </c>
      <c r="H933" s="131"/>
      <c r="I933" s="131"/>
      <c r="J933" s="131"/>
      <c r="K933" s="131"/>
      <c r="L933" s="131"/>
      <c r="P933" s="81"/>
      <c r="Q933" s="81"/>
      <c r="R933" s="81"/>
    </row>
    <row r="934">
      <c r="A934" s="129" t="s">
        <v>212</v>
      </c>
      <c r="B934" s="130" t="s">
        <v>76</v>
      </c>
      <c r="C934" s="130" t="s">
        <v>1877</v>
      </c>
      <c r="D934" s="130">
        <v>0.0</v>
      </c>
      <c r="E934" s="130">
        <v>0.0</v>
      </c>
      <c r="F934" s="130">
        <v>0.0</v>
      </c>
      <c r="G934" s="130">
        <v>27.3</v>
      </c>
      <c r="H934" s="131"/>
      <c r="I934" s="131"/>
      <c r="J934" s="131"/>
      <c r="K934" s="131"/>
      <c r="L934" s="131"/>
      <c r="P934" s="81"/>
      <c r="Q934" s="81"/>
      <c r="R934" s="81"/>
    </row>
    <row r="935">
      <c r="A935" s="129" t="s">
        <v>613</v>
      </c>
      <c r="B935" s="130" t="s">
        <v>96</v>
      </c>
      <c r="C935" s="130" t="s">
        <v>449</v>
      </c>
      <c r="D935" s="130">
        <v>0.0</v>
      </c>
      <c r="E935" s="130">
        <v>0.0</v>
      </c>
      <c r="F935" s="130">
        <v>0.0</v>
      </c>
      <c r="G935" s="130">
        <v>2.3</v>
      </c>
      <c r="H935" s="131"/>
      <c r="I935" s="131"/>
      <c r="J935" s="131"/>
      <c r="K935" s="131"/>
      <c r="L935" s="131"/>
      <c r="P935" s="81"/>
      <c r="Q935" s="81"/>
      <c r="R935" s="81"/>
    </row>
    <row r="936">
      <c r="A936" s="129" t="s">
        <v>174</v>
      </c>
      <c r="B936" s="130" t="s">
        <v>87</v>
      </c>
      <c r="C936" s="130" t="s">
        <v>1877</v>
      </c>
      <c r="D936" s="130">
        <v>0.0</v>
      </c>
      <c r="E936" s="130">
        <v>0.0</v>
      </c>
      <c r="F936" s="130">
        <v>0.0</v>
      </c>
      <c r="G936" s="130">
        <v>12.0</v>
      </c>
      <c r="H936" s="131"/>
      <c r="I936" s="131"/>
      <c r="J936" s="131"/>
      <c r="K936" s="131"/>
      <c r="L936" s="131"/>
      <c r="P936" s="81"/>
      <c r="Q936" s="81"/>
      <c r="R936" s="81"/>
    </row>
    <row r="937">
      <c r="A937" s="129" t="s">
        <v>541</v>
      </c>
      <c r="B937" s="130" t="s">
        <v>91</v>
      </c>
      <c r="C937" s="130" t="s">
        <v>1877</v>
      </c>
      <c r="D937" s="130">
        <v>0.0</v>
      </c>
      <c r="E937" s="130">
        <v>0.0</v>
      </c>
      <c r="F937" s="130">
        <v>0.0</v>
      </c>
      <c r="G937" s="130">
        <v>16.4</v>
      </c>
      <c r="H937" s="131"/>
      <c r="I937" s="131"/>
      <c r="J937" s="131"/>
      <c r="K937" s="131"/>
      <c r="L937" s="131"/>
      <c r="P937" s="81"/>
      <c r="Q937" s="81"/>
      <c r="R937" s="81"/>
    </row>
    <row r="938">
      <c r="A938" s="129" t="s">
        <v>541</v>
      </c>
      <c r="B938" s="130" t="s">
        <v>115</v>
      </c>
      <c r="C938" s="130" t="s">
        <v>1877</v>
      </c>
      <c r="D938" s="130">
        <v>0.0</v>
      </c>
      <c r="E938" s="130">
        <v>0.0</v>
      </c>
      <c r="F938" s="130">
        <v>0.0</v>
      </c>
      <c r="G938" s="130">
        <v>13.2</v>
      </c>
      <c r="H938" s="131"/>
      <c r="I938" s="131"/>
      <c r="J938" s="131"/>
      <c r="K938" s="131"/>
      <c r="L938" s="131"/>
      <c r="P938" s="81"/>
      <c r="Q938" s="81"/>
      <c r="R938" s="81"/>
    </row>
    <row r="939">
      <c r="A939" s="129" t="s">
        <v>599</v>
      </c>
      <c r="B939" s="130" t="s">
        <v>80</v>
      </c>
      <c r="C939" s="130" t="s">
        <v>1877</v>
      </c>
      <c r="D939" s="130">
        <v>0.0</v>
      </c>
      <c r="E939" s="130">
        <v>0.0</v>
      </c>
      <c r="F939" s="130">
        <v>0.0</v>
      </c>
      <c r="G939" s="130">
        <v>29.2</v>
      </c>
      <c r="H939" s="131"/>
      <c r="I939" s="131"/>
      <c r="J939" s="131"/>
      <c r="K939" s="131"/>
      <c r="L939" s="131"/>
      <c r="P939" s="81"/>
      <c r="Q939" s="81"/>
      <c r="R939" s="81"/>
    </row>
    <row r="940">
      <c r="A940" s="129" t="s">
        <v>560</v>
      </c>
      <c r="B940" s="130" t="s">
        <v>110</v>
      </c>
      <c r="C940" s="130" t="s">
        <v>1877</v>
      </c>
      <c r="D940" s="130">
        <v>0.0</v>
      </c>
      <c r="E940" s="130">
        <v>0.0</v>
      </c>
      <c r="F940" s="130">
        <v>0.0</v>
      </c>
      <c r="G940" s="130">
        <v>6.6</v>
      </c>
      <c r="H940" s="131"/>
      <c r="I940" s="131"/>
      <c r="J940" s="131"/>
      <c r="K940" s="131"/>
      <c r="L940" s="131"/>
      <c r="P940" s="81"/>
      <c r="Q940" s="81"/>
      <c r="R940" s="81"/>
    </row>
    <row r="941">
      <c r="A941" s="129" t="s">
        <v>560</v>
      </c>
      <c r="B941" s="130" t="s">
        <v>115</v>
      </c>
      <c r="C941" s="130" t="s">
        <v>1877</v>
      </c>
      <c r="D941" s="130">
        <v>0.0</v>
      </c>
      <c r="E941" s="130">
        <v>0.0</v>
      </c>
      <c r="F941" s="130">
        <v>2.0</v>
      </c>
      <c r="G941" s="130">
        <v>5.3</v>
      </c>
      <c r="H941" s="131"/>
      <c r="I941" s="131"/>
      <c r="J941" s="131"/>
      <c r="K941" s="131"/>
      <c r="L941" s="131"/>
      <c r="P941" s="81"/>
      <c r="Q941" s="81"/>
      <c r="R941" s="81"/>
    </row>
    <row r="942">
      <c r="A942" s="129" t="s">
        <v>588</v>
      </c>
      <c r="B942" s="130" t="s">
        <v>85</v>
      </c>
      <c r="C942" s="130" t="s">
        <v>1877</v>
      </c>
      <c r="D942" s="130">
        <v>0.0</v>
      </c>
      <c r="E942" s="130">
        <v>0.0</v>
      </c>
      <c r="F942" s="130">
        <v>0.0</v>
      </c>
      <c r="G942" s="130">
        <v>20.6</v>
      </c>
      <c r="H942" s="131"/>
      <c r="I942" s="131"/>
      <c r="J942" s="131"/>
      <c r="K942" s="131"/>
      <c r="L942" s="131"/>
      <c r="P942" s="81"/>
      <c r="Q942" s="81"/>
      <c r="R942" s="81"/>
    </row>
    <row r="943">
      <c r="A943" s="129" t="s">
        <v>583</v>
      </c>
      <c r="B943" s="130" t="s">
        <v>90</v>
      </c>
      <c r="C943" s="130" t="s">
        <v>1877</v>
      </c>
      <c r="D943" s="130">
        <v>0.0</v>
      </c>
      <c r="E943" s="130">
        <v>0.0</v>
      </c>
      <c r="F943" s="130">
        <v>0.0</v>
      </c>
      <c r="G943" s="130">
        <v>20.0</v>
      </c>
      <c r="H943" s="131"/>
      <c r="I943" s="131"/>
      <c r="J943" s="131"/>
      <c r="K943" s="131"/>
      <c r="L943" s="131"/>
      <c r="P943" s="81"/>
      <c r="Q943" s="81"/>
      <c r="R943" s="81"/>
    </row>
    <row r="944">
      <c r="A944" s="129" t="s">
        <v>295</v>
      </c>
      <c r="B944" s="130" t="s">
        <v>102</v>
      </c>
      <c r="C944" s="130" t="s">
        <v>449</v>
      </c>
      <c r="D944" s="130">
        <v>0.0</v>
      </c>
      <c r="E944" s="130">
        <v>0.0</v>
      </c>
      <c r="F944" s="130">
        <v>22.0</v>
      </c>
      <c r="G944" s="130">
        <v>12.8</v>
      </c>
      <c r="H944" s="131"/>
      <c r="I944" s="131"/>
      <c r="J944" s="131"/>
      <c r="K944" s="131"/>
      <c r="L944" s="131"/>
      <c r="P944" s="81"/>
      <c r="Q944" s="81"/>
      <c r="R944" s="81"/>
    </row>
    <row r="945">
      <c r="A945" s="129" t="s">
        <v>577</v>
      </c>
      <c r="B945" s="130" t="s">
        <v>74</v>
      </c>
      <c r="C945" s="130" t="s">
        <v>1877</v>
      </c>
      <c r="D945" s="130">
        <v>0.0</v>
      </c>
      <c r="E945" s="130">
        <v>0.0</v>
      </c>
      <c r="F945" s="130">
        <v>0.0</v>
      </c>
      <c r="G945" s="130">
        <v>22.3</v>
      </c>
      <c r="H945" s="131"/>
      <c r="I945" s="131"/>
      <c r="J945" s="131"/>
      <c r="K945" s="131"/>
      <c r="L945" s="131"/>
      <c r="P945" s="81"/>
      <c r="Q945" s="81"/>
      <c r="R945" s="81"/>
    </row>
    <row r="946">
      <c r="A946" s="129" t="s">
        <v>363</v>
      </c>
      <c r="B946" s="130" t="s">
        <v>84</v>
      </c>
      <c r="C946" s="130" t="s">
        <v>69</v>
      </c>
      <c r="D946" s="130">
        <v>0.0</v>
      </c>
      <c r="E946" s="130">
        <v>0.0</v>
      </c>
      <c r="F946" s="130">
        <v>0.0</v>
      </c>
      <c r="G946" s="130">
        <v>4.8</v>
      </c>
      <c r="H946" s="131"/>
      <c r="I946" s="131"/>
      <c r="J946" s="131"/>
      <c r="K946" s="131"/>
      <c r="L946" s="131"/>
      <c r="P946" s="81"/>
      <c r="Q946" s="81"/>
      <c r="R946" s="81"/>
    </row>
    <row r="947">
      <c r="A947" s="129" t="s">
        <v>574</v>
      </c>
      <c r="B947" s="130" t="s">
        <v>94</v>
      </c>
      <c r="C947" s="130" t="s">
        <v>1877</v>
      </c>
      <c r="D947" s="130">
        <v>0.0</v>
      </c>
      <c r="E947" s="130">
        <v>0.0</v>
      </c>
      <c r="F947" s="130">
        <v>0.0</v>
      </c>
      <c r="G947" s="130">
        <v>32.8</v>
      </c>
      <c r="H947" s="131"/>
      <c r="I947" s="131"/>
      <c r="J947" s="131"/>
      <c r="K947" s="131"/>
      <c r="L947" s="131"/>
      <c r="P947" s="81"/>
      <c r="Q947" s="81"/>
      <c r="R947" s="81"/>
    </row>
    <row r="948">
      <c r="A948" s="129" t="s">
        <v>1914</v>
      </c>
      <c r="B948" s="130" t="s">
        <v>116</v>
      </c>
      <c r="C948" s="130" t="s">
        <v>1877</v>
      </c>
      <c r="D948" s="130">
        <v>0.0</v>
      </c>
      <c r="E948" s="130">
        <v>0.0</v>
      </c>
      <c r="F948" s="130">
        <v>0.0</v>
      </c>
      <c r="G948" s="130">
        <v>4.7</v>
      </c>
      <c r="H948" s="131"/>
      <c r="I948" s="131"/>
      <c r="J948" s="131"/>
      <c r="K948" s="131"/>
      <c r="L948" s="131"/>
      <c r="P948" s="81"/>
      <c r="Q948" s="81"/>
      <c r="R948" s="81"/>
    </row>
    <row r="949">
      <c r="A949" s="129" t="s">
        <v>572</v>
      </c>
      <c r="B949" s="130" t="s">
        <v>88</v>
      </c>
      <c r="C949" s="130" t="s">
        <v>1877</v>
      </c>
      <c r="D949" s="130">
        <v>0.0</v>
      </c>
      <c r="E949" s="130">
        <v>0.0</v>
      </c>
      <c r="F949" s="130">
        <v>0.0</v>
      </c>
      <c r="G949" s="130">
        <v>4.1</v>
      </c>
      <c r="H949" s="131"/>
      <c r="I949" s="131"/>
      <c r="J949" s="131"/>
      <c r="K949" s="131"/>
      <c r="L949" s="131"/>
      <c r="P949" s="81"/>
      <c r="Q949" s="81"/>
      <c r="R949" s="81"/>
    </row>
    <row r="950">
      <c r="A950" s="129" t="s">
        <v>1387</v>
      </c>
      <c r="B950" s="130" t="s">
        <v>91</v>
      </c>
      <c r="C950" s="130" t="s">
        <v>1877</v>
      </c>
      <c r="D950" s="130">
        <v>0.0</v>
      </c>
      <c r="E950" s="130">
        <v>0.0</v>
      </c>
      <c r="F950" s="130">
        <v>0.0</v>
      </c>
      <c r="G950" s="130">
        <v>20.7</v>
      </c>
      <c r="H950" s="131"/>
      <c r="I950" s="131"/>
      <c r="J950" s="131"/>
      <c r="K950" s="131"/>
      <c r="L950" s="131"/>
      <c r="P950" s="81"/>
      <c r="Q950" s="81"/>
      <c r="R950" s="81"/>
    </row>
    <row r="951">
      <c r="A951" s="129" t="s">
        <v>291</v>
      </c>
      <c r="B951" s="130" t="s">
        <v>102</v>
      </c>
      <c r="C951" s="130" t="s">
        <v>1877</v>
      </c>
      <c r="D951" s="130">
        <v>0.0</v>
      </c>
      <c r="E951" s="130">
        <v>0.0</v>
      </c>
      <c r="F951" s="130">
        <v>0.0</v>
      </c>
      <c r="G951" s="130">
        <v>25.1</v>
      </c>
      <c r="H951" s="131"/>
      <c r="I951" s="131"/>
      <c r="J951" s="131"/>
      <c r="K951" s="131"/>
      <c r="L951" s="131"/>
      <c r="P951" s="81"/>
      <c r="Q951" s="81"/>
      <c r="R951" s="81"/>
    </row>
    <row r="952">
      <c r="A952" s="129" t="s">
        <v>563</v>
      </c>
      <c r="B952" s="130" t="s">
        <v>84</v>
      </c>
      <c r="C952" s="130" t="s">
        <v>69</v>
      </c>
      <c r="D952" s="130">
        <v>0.0</v>
      </c>
      <c r="E952" s="130">
        <v>0.0</v>
      </c>
      <c r="F952" s="130">
        <v>0.0</v>
      </c>
      <c r="G952" s="130">
        <v>8.0</v>
      </c>
      <c r="H952" s="131"/>
      <c r="I952" s="131"/>
      <c r="J952" s="131"/>
      <c r="K952" s="131"/>
      <c r="L952" s="131"/>
      <c r="P952" s="81"/>
      <c r="Q952" s="81"/>
      <c r="R952" s="81"/>
    </row>
    <row r="953">
      <c r="A953" s="129" t="s">
        <v>1377</v>
      </c>
      <c r="B953" s="130" t="s">
        <v>102</v>
      </c>
      <c r="C953" s="130" t="s">
        <v>1877</v>
      </c>
      <c r="D953" s="130">
        <v>0.0</v>
      </c>
      <c r="E953" s="130">
        <v>0.0</v>
      </c>
      <c r="F953" s="130">
        <v>0.0</v>
      </c>
      <c r="G953" s="130">
        <v>31.0</v>
      </c>
      <c r="H953" s="131"/>
      <c r="I953" s="131"/>
      <c r="J953" s="131"/>
      <c r="K953" s="131"/>
      <c r="L953" s="131"/>
      <c r="P953" s="81"/>
      <c r="Q953" s="81"/>
      <c r="R953" s="81"/>
    </row>
    <row r="954">
      <c r="A954" s="129" t="s">
        <v>552</v>
      </c>
      <c r="B954" s="130" t="s">
        <v>81</v>
      </c>
      <c r="C954" s="130" t="s">
        <v>1877</v>
      </c>
      <c r="D954" s="130">
        <v>0.0</v>
      </c>
      <c r="E954" s="130">
        <v>0.0</v>
      </c>
      <c r="F954" s="130">
        <v>0.0</v>
      </c>
      <c r="G954" s="130">
        <v>6.4</v>
      </c>
      <c r="H954" s="131"/>
      <c r="I954" s="131"/>
      <c r="J954" s="131"/>
      <c r="K954" s="131"/>
      <c r="L954" s="131"/>
      <c r="P954" s="81"/>
      <c r="Q954" s="81"/>
      <c r="R954" s="81"/>
    </row>
    <row r="955">
      <c r="A955" s="129" t="s">
        <v>551</v>
      </c>
      <c r="B955" s="130" t="s">
        <v>74</v>
      </c>
      <c r="C955" s="130" t="s">
        <v>449</v>
      </c>
      <c r="D955" s="130">
        <v>0.0</v>
      </c>
      <c r="E955" s="130">
        <v>0.0</v>
      </c>
      <c r="F955" s="130">
        <v>0.0</v>
      </c>
      <c r="G955" s="130">
        <v>11.8</v>
      </c>
      <c r="H955" s="131"/>
      <c r="I955" s="131"/>
      <c r="J955" s="131"/>
      <c r="K955" s="131"/>
      <c r="L955" s="131"/>
      <c r="P955" s="81"/>
      <c r="Q955" s="81"/>
      <c r="R955" s="81"/>
    </row>
    <row r="956">
      <c r="A956" s="129" t="s">
        <v>545</v>
      </c>
      <c r="B956" s="130" t="s">
        <v>80</v>
      </c>
      <c r="C956" s="130" t="s">
        <v>449</v>
      </c>
      <c r="D956" s="130">
        <v>0.0</v>
      </c>
      <c r="E956" s="130">
        <v>0.0</v>
      </c>
      <c r="F956" s="130">
        <v>0.0</v>
      </c>
      <c r="G956" s="130">
        <v>17.2</v>
      </c>
      <c r="H956" s="131"/>
      <c r="I956" s="131"/>
      <c r="J956" s="131"/>
      <c r="K956" s="131"/>
      <c r="L956" s="131"/>
      <c r="P956" s="81"/>
      <c r="Q956" s="81"/>
      <c r="R956" s="81"/>
    </row>
    <row r="957">
      <c r="A957" s="129" t="s">
        <v>544</v>
      </c>
      <c r="B957" s="130" t="s">
        <v>71</v>
      </c>
      <c r="C957" s="130" t="s">
        <v>449</v>
      </c>
      <c r="D957" s="130">
        <v>0.0</v>
      </c>
      <c r="E957" s="130">
        <v>0.0</v>
      </c>
      <c r="F957" s="130">
        <v>0.0</v>
      </c>
      <c r="G957" s="130">
        <v>14.4</v>
      </c>
      <c r="H957" s="131"/>
      <c r="I957" s="131"/>
      <c r="J957" s="131"/>
      <c r="K957" s="131"/>
      <c r="L957" s="131"/>
      <c r="P957" s="81"/>
      <c r="Q957" s="81"/>
      <c r="R957" s="81"/>
    </row>
    <row r="958">
      <c r="A958" s="129" t="s">
        <v>542</v>
      </c>
      <c r="B958" s="130" t="s">
        <v>91</v>
      </c>
      <c r="C958" s="130" t="s">
        <v>449</v>
      </c>
      <c r="D958" s="130">
        <v>0.0</v>
      </c>
      <c r="E958" s="130">
        <v>0.0</v>
      </c>
      <c r="F958" s="130">
        <v>0.0</v>
      </c>
      <c r="G958" s="130">
        <v>30.2</v>
      </c>
      <c r="H958" s="131"/>
      <c r="I958" s="131"/>
      <c r="J958" s="131"/>
      <c r="K958" s="131"/>
      <c r="L958" s="131"/>
      <c r="P958" s="81"/>
      <c r="Q958" s="81"/>
      <c r="R958" s="81"/>
    </row>
    <row r="959">
      <c r="A959" s="129" t="s">
        <v>530</v>
      </c>
      <c r="B959" s="130" t="s">
        <v>74</v>
      </c>
      <c r="C959" s="130" t="s">
        <v>449</v>
      </c>
      <c r="D959" s="130">
        <v>0.0</v>
      </c>
      <c r="E959" s="130">
        <v>0.0</v>
      </c>
      <c r="F959" s="130">
        <v>0.0</v>
      </c>
      <c r="G959" s="130">
        <v>1.0</v>
      </c>
      <c r="H959" s="131"/>
      <c r="I959" s="131"/>
      <c r="J959" s="131"/>
      <c r="K959" s="131"/>
      <c r="L959" s="131"/>
      <c r="P959" s="81"/>
      <c r="Q959" s="81"/>
      <c r="R959" s="81"/>
    </row>
    <row r="960">
      <c r="A960" s="129" t="s">
        <v>1915</v>
      </c>
      <c r="B960" s="130" t="s">
        <v>88</v>
      </c>
      <c r="C960" s="130" t="s">
        <v>69</v>
      </c>
      <c r="D960" s="130">
        <v>0.0</v>
      </c>
      <c r="E960" s="130">
        <v>0.0</v>
      </c>
      <c r="F960" s="130">
        <v>0.0</v>
      </c>
      <c r="G960" s="130">
        <v>1.0</v>
      </c>
      <c r="H960" s="131"/>
      <c r="I960" s="131"/>
      <c r="J960" s="131"/>
      <c r="K960" s="131"/>
      <c r="L960" s="131"/>
      <c r="P960" s="81"/>
      <c r="Q960" s="81"/>
      <c r="R960" s="81"/>
    </row>
    <row r="961">
      <c r="A961" s="129" t="s">
        <v>538</v>
      </c>
      <c r="B961" s="130" t="s">
        <v>110</v>
      </c>
      <c r="C961" s="130" t="s">
        <v>449</v>
      </c>
      <c r="D961" s="130">
        <v>0.0</v>
      </c>
      <c r="E961" s="130">
        <v>0.0</v>
      </c>
      <c r="F961" s="130">
        <v>25.0</v>
      </c>
      <c r="G961" s="130">
        <v>34.4</v>
      </c>
      <c r="H961" s="131"/>
      <c r="I961" s="131"/>
      <c r="J961" s="131"/>
      <c r="K961" s="131"/>
      <c r="L961" s="131"/>
      <c r="P961" s="81"/>
      <c r="Q961" s="81"/>
      <c r="R961" s="81"/>
    </row>
    <row r="962">
      <c r="A962" s="129" t="s">
        <v>537</v>
      </c>
      <c r="B962" s="130" t="s">
        <v>87</v>
      </c>
      <c r="C962" s="130" t="s">
        <v>449</v>
      </c>
      <c r="D962" s="130">
        <v>0.0</v>
      </c>
      <c r="E962" s="130">
        <v>0.0</v>
      </c>
      <c r="F962" s="130">
        <v>0.0</v>
      </c>
      <c r="G962" s="130">
        <v>23.9</v>
      </c>
      <c r="H962" s="131"/>
      <c r="I962" s="131"/>
      <c r="J962" s="131"/>
      <c r="K962" s="131"/>
      <c r="L962" s="131"/>
      <c r="P962" s="81"/>
      <c r="Q962" s="81"/>
      <c r="R962" s="81"/>
    </row>
    <row r="963">
      <c r="A963" s="129" t="s">
        <v>604</v>
      </c>
      <c r="B963" s="130" t="s">
        <v>70</v>
      </c>
      <c r="C963" s="130" t="s">
        <v>1877</v>
      </c>
      <c r="D963" s="130">
        <v>0.0</v>
      </c>
      <c r="E963" s="130">
        <v>0.0</v>
      </c>
      <c r="F963" s="130">
        <v>0.0</v>
      </c>
      <c r="G963" s="130">
        <v>34.7</v>
      </c>
      <c r="H963" s="131"/>
      <c r="I963" s="131"/>
      <c r="J963" s="131"/>
      <c r="K963" s="131"/>
      <c r="L963" s="131"/>
      <c r="P963" s="81"/>
      <c r="Q963" s="81"/>
      <c r="R963" s="81"/>
    </row>
    <row r="964">
      <c r="A964" s="129" t="s">
        <v>558</v>
      </c>
      <c r="B964" s="130" t="s">
        <v>110</v>
      </c>
      <c r="C964" s="130" t="s">
        <v>449</v>
      </c>
      <c r="D964" s="130">
        <v>0.0</v>
      </c>
      <c r="E964" s="130">
        <v>0.0</v>
      </c>
      <c r="F964" s="130">
        <v>0.0</v>
      </c>
      <c r="G964" s="130">
        <v>33.1</v>
      </c>
      <c r="H964" s="131"/>
      <c r="I964" s="131"/>
      <c r="J964" s="131"/>
      <c r="K964" s="131"/>
      <c r="L964" s="131"/>
      <c r="P964" s="81"/>
      <c r="Q964" s="81"/>
      <c r="R964" s="81"/>
    </row>
    <row r="965">
      <c r="A965" s="129" t="s">
        <v>532</v>
      </c>
      <c r="B965" s="130" t="s">
        <v>77</v>
      </c>
      <c r="C965" s="130" t="s">
        <v>449</v>
      </c>
      <c r="D965" s="130">
        <v>0.0</v>
      </c>
      <c r="E965" s="130">
        <v>0.0</v>
      </c>
      <c r="F965" s="130">
        <v>0.0</v>
      </c>
      <c r="G965" s="130">
        <v>15.8</v>
      </c>
      <c r="H965" s="131"/>
      <c r="I965" s="131"/>
      <c r="J965" s="131"/>
      <c r="K965" s="131"/>
      <c r="L965" s="131"/>
      <c r="P965" s="81"/>
      <c r="Q965" s="81"/>
      <c r="R965" s="81"/>
    </row>
    <row r="966">
      <c r="A966" s="129" t="s">
        <v>529</v>
      </c>
      <c r="B966" s="130" t="s">
        <v>109</v>
      </c>
      <c r="C966" s="130" t="s">
        <v>69</v>
      </c>
      <c r="D966" s="130">
        <v>0.0</v>
      </c>
      <c r="E966" s="130">
        <v>0.0</v>
      </c>
      <c r="F966" s="130">
        <v>0.0</v>
      </c>
      <c r="G966" s="130">
        <v>32.5</v>
      </c>
      <c r="H966" s="131"/>
      <c r="I966" s="131"/>
      <c r="J966" s="131"/>
      <c r="K966" s="131"/>
      <c r="L966" s="131"/>
      <c r="P966" s="81"/>
      <c r="Q966" s="81"/>
      <c r="R966" s="81"/>
    </row>
    <row r="967">
      <c r="A967" s="129" t="s">
        <v>528</v>
      </c>
      <c r="B967" s="130" t="s">
        <v>106</v>
      </c>
      <c r="C967" s="130" t="s">
        <v>1877</v>
      </c>
      <c r="D967" s="130">
        <v>0.0</v>
      </c>
      <c r="E967" s="130">
        <v>0.0</v>
      </c>
      <c r="F967" s="130">
        <v>0.0</v>
      </c>
      <c r="G967" s="130">
        <v>9.2</v>
      </c>
      <c r="H967" s="131"/>
      <c r="I967" s="131"/>
      <c r="J967" s="131"/>
      <c r="K967" s="131"/>
      <c r="L967" s="131"/>
      <c r="P967" s="81"/>
      <c r="Q967" s="81"/>
      <c r="R967" s="81"/>
    </row>
    <row r="968">
      <c r="A968" s="129" t="s">
        <v>527</v>
      </c>
      <c r="B968" s="130" t="s">
        <v>70</v>
      </c>
      <c r="C968" s="130" t="s">
        <v>449</v>
      </c>
      <c r="D968" s="130">
        <v>0.0</v>
      </c>
      <c r="E968" s="130">
        <v>0.0</v>
      </c>
      <c r="F968" s="130">
        <v>0.0</v>
      </c>
      <c r="G968" s="130">
        <v>30.6</v>
      </c>
      <c r="H968" s="131"/>
      <c r="I968" s="131"/>
      <c r="J968" s="131"/>
      <c r="K968" s="131"/>
      <c r="L968" s="131"/>
      <c r="P968" s="81"/>
      <c r="Q968" s="81"/>
      <c r="R968" s="81"/>
    </row>
    <row r="969">
      <c r="A969" s="129" t="s">
        <v>488</v>
      </c>
      <c r="B969" s="130" t="s">
        <v>97</v>
      </c>
      <c r="C969" s="130" t="s">
        <v>69</v>
      </c>
      <c r="D969" s="130">
        <v>0.0</v>
      </c>
      <c r="E969" s="130">
        <v>0.0</v>
      </c>
      <c r="F969" s="130">
        <v>0.0</v>
      </c>
      <c r="G969" s="130">
        <v>6.8</v>
      </c>
      <c r="H969" s="131"/>
      <c r="I969" s="131"/>
      <c r="J969" s="131"/>
      <c r="K969" s="131"/>
      <c r="L969" s="131"/>
      <c r="P969" s="81"/>
      <c r="Q969" s="81"/>
      <c r="R969" s="81"/>
    </row>
    <row r="970">
      <c r="A970" s="129" t="s">
        <v>523</v>
      </c>
      <c r="B970" s="130" t="s">
        <v>107</v>
      </c>
      <c r="C970" s="130" t="s">
        <v>69</v>
      </c>
      <c r="D970" s="130">
        <v>0.0</v>
      </c>
      <c r="E970" s="130">
        <v>0.0</v>
      </c>
      <c r="F970" s="130">
        <v>0.0</v>
      </c>
      <c r="G970" s="130">
        <v>17.4</v>
      </c>
      <c r="H970" s="131"/>
      <c r="I970" s="131"/>
      <c r="J970" s="131"/>
      <c r="K970" s="131"/>
      <c r="L970" s="131"/>
      <c r="P970" s="81"/>
      <c r="Q970" s="81"/>
      <c r="R970" s="81"/>
    </row>
    <row r="971">
      <c r="A971" s="129" t="s">
        <v>197</v>
      </c>
      <c r="B971" s="130" t="s">
        <v>80</v>
      </c>
      <c r="C971" s="130" t="s">
        <v>449</v>
      </c>
      <c r="D971" s="130">
        <v>0.0</v>
      </c>
      <c r="E971" s="130">
        <v>0.0</v>
      </c>
      <c r="F971" s="130">
        <v>0.0</v>
      </c>
      <c r="G971" s="130">
        <v>35.4</v>
      </c>
      <c r="H971" s="131"/>
      <c r="I971" s="131"/>
      <c r="J971" s="131"/>
      <c r="K971" s="131"/>
      <c r="L971" s="131"/>
      <c r="P971" s="81"/>
      <c r="Q971" s="81"/>
      <c r="R971" s="81"/>
    </row>
    <row r="972">
      <c r="A972" s="129" t="s">
        <v>512</v>
      </c>
      <c r="B972" s="130" t="s">
        <v>91</v>
      </c>
      <c r="C972" s="130" t="s">
        <v>449</v>
      </c>
      <c r="D972" s="130">
        <v>0.0</v>
      </c>
      <c r="E972" s="130">
        <v>0.0</v>
      </c>
      <c r="F972" s="130">
        <v>0.0</v>
      </c>
      <c r="G972" s="130">
        <v>16.6</v>
      </c>
      <c r="H972" s="131"/>
      <c r="I972" s="131"/>
      <c r="J972" s="131"/>
      <c r="K972" s="131"/>
      <c r="L972" s="131"/>
      <c r="P972" s="81"/>
      <c r="Q972" s="81"/>
      <c r="R972" s="81"/>
    </row>
    <row r="973">
      <c r="A973" s="129" t="s">
        <v>631</v>
      </c>
      <c r="B973" s="130" t="s">
        <v>77</v>
      </c>
      <c r="C973" s="130" t="s">
        <v>449</v>
      </c>
      <c r="D973" s="130">
        <v>0.0</v>
      </c>
      <c r="E973" s="130">
        <v>0.0</v>
      </c>
      <c r="F973" s="130">
        <v>0.0</v>
      </c>
      <c r="G973" s="130">
        <v>6.5</v>
      </c>
      <c r="H973" s="131"/>
      <c r="I973" s="131"/>
      <c r="J973" s="131"/>
      <c r="K973" s="131"/>
      <c r="L973" s="131"/>
      <c r="P973" s="81"/>
      <c r="Q973" s="81"/>
      <c r="R973" s="81"/>
    </row>
    <row r="974">
      <c r="A974" s="129" t="s">
        <v>409</v>
      </c>
      <c r="B974" s="130" t="s">
        <v>91</v>
      </c>
      <c r="C974" s="130" t="s">
        <v>1877</v>
      </c>
      <c r="D974" s="130">
        <v>0.0</v>
      </c>
      <c r="E974" s="130">
        <v>0.0</v>
      </c>
      <c r="F974" s="130">
        <v>0.0</v>
      </c>
      <c r="G974" s="130">
        <v>23.2</v>
      </c>
      <c r="H974" s="131"/>
      <c r="I974" s="131"/>
      <c r="J974" s="131"/>
      <c r="K974" s="131"/>
      <c r="L974" s="131"/>
      <c r="P974" s="81"/>
      <c r="Q974" s="81"/>
      <c r="R974" s="81"/>
    </row>
    <row r="975">
      <c r="A975" s="129" t="s">
        <v>426</v>
      </c>
      <c r="B975" s="130" t="s">
        <v>71</v>
      </c>
      <c r="C975" s="130" t="s">
        <v>449</v>
      </c>
      <c r="D975" s="130">
        <v>0.0</v>
      </c>
      <c r="E975" s="130">
        <v>0.0</v>
      </c>
      <c r="F975" s="130">
        <v>0.0</v>
      </c>
      <c r="G975" s="130">
        <v>25.7</v>
      </c>
      <c r="H975" s="131"/>
      <c r="I975" s="131"/>
      <c r="J975" s="131"/>
      <c r="K975" s="131"/>
      <c r="L975" s="131"/>
      <c r="P975" s="81"/>
      <c r="Q975" s="81"/>
      <c r="R975" s="81"/>
    </row>
    <row r="976">
      <c r="A976" s="129" t="s">
        <v>495</v>
      </c>
      <c r="B976" s="130" t="s">
        <v>88</v>
      </c>
      <c r="C976" s="130" t="s">
        <v>1877</v>
      </c>
      <c r="D976" s="130">
        <v>0.0</v>
      </c>
      <c r="E976" s="130">
        <v>0.0</v>
      </c>
      <c r="F976" s="130">
        <v>0.0</v>
      </c>
      <c r="G976" s="130">
        <v>35.4</v>
      </c>
      <c r="H976" s="131"/>
      <c r="I976" s="131"/>
      <c r="J976" s="131"/>
      <c r="K976" s="131"/>
      <c r="L976" s="131"/>
      <c r="P976" s="81"/>
      <c r="Q976" s="81"/>
      <c r="R976" s="81"/>
    </row>
    <row r="977">
      <c r="A977" s="129" t="s">
        <v>1835</v>
      </c>
      <c r="B977" s="130" t="s">
        <v>70</v>
      </c>
      <c r="C977" s="130" t="s">
        <v>449</v>
      </c>
      <c r="D977" s="130">
        <v>0.0</v>
      </c>
      <c r="E977" s="130">
        <v>0.0</v>
      </c>
      <c r="F977" s="130">
        <v>19.7</v>
      </c>
      <c r="G977" s="130">
        <v>17.1</v>
      </c>
      <c r="H977" s="131"/>
      <c r="I977" s="131"/>
      <c r="J977" s="131"/>
      <c r="K977" s="131"/>
      <c r="L977" s="131"/>
      <c r="P977" s="81"/>
      <c r="Q977" s="81"/>
      <c r="R977" s="81"/>
    </row>
    <row r="978">
      <c r="A978" s="129" t="s">
        <v>493</v>
      </c>
      <c r="B978" s="130" t="s">
        <v>88</v>
      </c>
      <c r="C978" s="130" t="s">
        <v>449</v>
      </c>
      <c r="D978" s="130">
        <v>0.0</v>
      </c>
      <c r="E978" s="130">
        <v>0.0</v>
      </c>
      <c r="F978" s="130">
        <v>0.0</v>
      </c>
      <c r="G978" s="130">
        <v>24.0</v>
      </c>
      <c r="H978" s="131"/>
      <c r="I978" s="131"/>
      <c r="J978" s="131"/>
      <c r="K978" s="131"/>
      <c r="L978" s="131"/>
      <c r="P978" s="81"/>
      <c r="Q978" s="81"/>
      <c r="R978" s="81"/>
    </row>
    <row r="979">
      <c r="A979" s="129" t="s">
        <v>492</v>
      </c>
      <c r="B979" s="130" t="s">
        <v>81</v>
      </c>
      <c r="C979" s="130" t="s">
        <v>69</v>
      </c>
      <c r="D979" s="130">
        <v>0.0</v>
      </c>
      <c r="E979" s="130">
        <v>0.0</v>
      </c>
      <c r="F979" s="130">
        <v>3.0</v>
      </c>
      <c r="G979" s="130">
        <v>11.3</v>
      </c>
      <c r="H979" s="131"/>
      <c r="I979" s="131"/>
      <c r="J979" s="131"/>
      <c r="K979" s="131"/>
      <c r="L979" s="131"/>
      <c r="P979" s="81"/>
      <c r="Q979" s="81"/>
      <c r="R979" s="81"/>
    </row>
    <row r="980">
      <c r="A980" s="129" t="s">
        <v>505</v>
      </c>
      <c r="B980" s="130" t="s">
        <v>73</v>
      </c>
      <c r="C980" s="130" t="s">
        <v>449</v>
      </c>
      <c r="D980" s="130">
        <v>0.0</v>
      </c>
      <c r="E980" s="130">
        <v>0.0</v>
      </c>
      <c r="F980" s="130">
        <v>0.0</v>
      </c>
      <c r="G980" s="130">
        <v>12.5</v>
      </c>
      <c r="H980" s="131"/>
      <c r="I980" s="131"/>
      <c r="J980" s="131"/>
      <c r="K980" s="131"/>
      <c r="L980" s="131"/>
      <c r="P980" s="81"/>
      <c r="Q980" s="81"/>
      <c r="R980" s="81"/>
    </row>
    <row r="981">
      <c r="A981" s="129" t="s">
        <v>379</v>
      </c>
      <c r="B981" s="130" t="s">
        <v>113</v>
      </c>
      <c r="C981" s="130" t="s">
        <v>449</v>
      </c>
      <c r="D981" s="130">
        <v>0.0</v>
      </c>
      <c r="E981" s="130">
        <v>0.0</v>
      </c>
      <c r="F981" s="130">
        <v>0.0</v>
      </c>
      <c r="G981" s="130">
        <v>5.0</v>
      </c>
      <c r="H981" s="131"/>
      <c r="I981" s="131"/>
      <c r="J981" s="131"/>
      <c r="K981" s="131"/>
      <c r="L981" s="131"/>
      <c r="P981" s="81"/>
      <c r="Q981" s="81"/>
      <c r="R981" s="81"/>
    </row>
    <row r="982">
      <c r="A982" s="129" t="s">
        <v>481</v>
      </c>
      <c r="B982" s="130" t="s">
        <v>70</v>
      </c>
      <c r="C982" s="130" t="s">
        <v>1877</v>
      </c>
      <c r="D982" s="130">
        <v>0.0</v>
      </c>
      <c r="E982" s="130">
        <v>0.0</v>
      </c>
      <c r="F982" s="130">
        <v>0.0</v>
      </c>
      <c r="G982" s="130">
        <v>11.6</v>
      </c>
      <c r="H982" s="131"/>
      <c r="I982" s="131"/>
      <c r="J982" s="131"/>
      <c r="K982" s="131"/>
      <c r="L982" s="131"/>
      <c r="P982" s="81"/>
      <c r="Q982" s="81"/>
      <c r="R982" s="81"/>
    </row>
    <row r="983">
      <c r="A983" s="129" t="s">
        <v>1848</v>
      </c>
      <c r="B983" s="130" t="s">
        <v>70</v>
      </c>
      <c r="C983" s="130" t="s">
        <v>69</v>
      </c>
      <c r="D983" s="130">
        <v>0.0</v>
      </c>
      <c r="E983" s="130">
        <v>0.0</v>
      </c>
      <c r="F983" s="130">
        <v>12.0</v>
      </c>
      <c r="G983" s="130">
        <v>14.4</v>
      </c>
      <c r="H983" s="131"/>
      <c r="I983" s="131"/>
      <c r="J983" s="131"/>
      <c r="K983" s="131"/>
      <c r="L983" s="131"/>
      <c r="P983" s="81"/>
      <c r="Q983" s="81"/>
      <c r="R983" s="81"/>
    </row>
    <row r="984">
      <c r="A984" s="129" t="s">
        <v>477</v>
      </c>
      <c r="B984" s="130" t="s">
        <v>97</v>
      </c>
      <c r="C984" s="130" t="s">
        <v>1877</v>
      </c>
      <c r="D984" s="130">
        <v>0.0</v>
      </c>
      <c r="E984" s="130">
        <v>0.0</v>
      </c>
      <c r="F984" s="130">
        <v>0.0</v>
      </c>
      <c r="G984" s="130">
        <v>6.2</v>
      </c>
      <c r="H984" s="131"/>
      <c r="I984" s="131"/>
      <c r="J984" s="131"/>
      <c r="K984" s="131"/>
      <c r="L984" s="131"/>
      <c r="P984" s="81"/>
      <c r="Q984" s="81"/>
      <c r="R984" s="81"/>
    </row>
    <row r="985">
      <c r="A985" s="129" t="s">
        <v>476</v>
      </c>
      <c r="B985" s="130" t="s">
        <v>70</v>
      </c>
      <c r="C985" s="130" t="s">
        <v>69</v>
      </c>
      <c r="D985" s="130">
        <v>0.0</v>
      </c>
      <c r="E985" s="130">
        <v>0.0</v>
      </c>
      <c r="F985" s="130">
        <v>0.0</v>
      </c>
      <c r="G985" s="130">
        <v>26.4</v>
      </c>
      <c r="H985" s="131"/>
      <c r="I985" s="131"/>
      <c r="J985" s="131"/>
      <c r="K985" s="131"/>
      <c r="L985" s="131"/>
      <c r="P985" s="81"/>
      <c r="Q985" s="81"/>
      <c r="R985" s="81"/>
    </row>
    <row r="986">
      <c r="A986" s="129" t="s">
        <v>210</v>
      </c>
      <c r="B986" s="130" t="s">
        <v>76</v>
      </c>
      <c r="C986" s="130" t="s">
        <v>1877</v>
      </c>
      <c r="D986" s="130">
        <v>0.0</v>
      </c>
      <c r="E986" s="130">
        <v>0.0</v>
      </c>
      <c r="F986" s="130">
        <v>0.0</v>
      </c>
      <c r="G986" s="130">
        <v>8.0</v>
      </c>
      <c r="H986" s="131"/>
      <c r="I986" s="131"/>
      <c r="J986" s="131"/>
      <c r="K986" s="131"/>
      <c r="L986" s="131"/>
      <c r="P986" s="81"/>
      <c r="Q986" s="81"/>
      <c r="R986" s="81"/>
    </row>
    <row r="987">
      <c r="A987" s="129" t="s">
        <v>568</v>
      </c>
      <c r="B987" s="130" t="s">
        <v>116</v>
      </c>
      <c r="C987" s="130" t="s">
        <v>1877</v>
      </c>
      <c r="D987" s="130">
        <v>0.0</v>
      </c>
      <c r="E987" s="130">
        <v>0.0</v>
      </c>
      <c r="F987" s="130">
        <v>0.0</v>
      </c>
      <c r="G987" s="130">
        <v>3.0</v>
      </c>
      <c r="H987" s="131"/>
      <c r="I987" s="131"/>
      <c r="J987" s="131"/>
      <c r="K987" s="131"/>
      <c r="L987" s="131"/>
      <c r="P987" s="81"/>
      <c r="Q987" s="81"/>
      <c r="R987" s="81"/>
    </row>
    <row r="988">
      <c r="A988" s="129" t="s">
        <v>568</v>
      </c>
      <c r="B988" s="130" t="s">
        <v>74</v>
      </c>
      <c r="C988" s="130" t="s">
        <v>1877</v>
      </c>
      <c r="D988" s="130">
        <v>0.0</v>
      </c>
      <c r="E988" s="130">
        <v>0.0</v>
      </c>
      <c r="F988" s="130">
        <v>0.0</v>
      </c>
      <c r="G988" s="130">
        <v>3.0</v>
      </c>
      <c r="H988" s="131"/>
      <c r="I988" s="131"/>
      <c r="J988" s="131"/>
      <c r="K988" s="131"/>
      <c r="L988" s="131"/>
      <c r="P988" s="81"/>
      <c r="Q988" s="81"/>
      <c r="R988" s="81"/>
    </row>
    <row r="989">
      <c r="A989" s="129" t="s">
        <v>1916</v>
      </c>
      <c r="B989" s="130" t="s">
        <v>81</v>
      </c>
      <c r="C989" s="130" t="s">
        <v>1877</v>
      </c>
      <c r="D989" s="130">
        <v>0.0</v>
      </c>
      <c r="E989" s="130">
        <v>0.0</v>
      </c>
      <c r="F989" s="130">
        <v>0.0</v>
      </c>
      <c r="G989" s="130">
        <v>3.0</v>
      </c>
      <c r="H989" s="131"/>
      <c r="I989" s="131"/>
      <c r="J989" s="131"/>
      <c r="K989" s="131"/>
      <c r="L989" s="131"/>
      <c r="P989" s="81"/>
      <c r="Q989" s="81"/>
      <c r="R989" s="81"/>
    </row>
    <row r="990">
      <c r="A990" s="129" t="s">
        <v>444</v>
      </c>
      <c r="B990" s="130" t="s">
        <v>96</v>
      </c>
      <c r="C990" s="130" t="s">
        <v>449</v>
      </c>
      <c r="D990" s="130">
        <v>0.0</v>
      </c>
      <c r="E990" s="130">
        <v>0.0</v>
      </c>
      <c r="F990" s="130">
        <v>0.0</v>
      </c>
      <c r="G990" s="130">
        <v>14.9</v>
      </c>
      <c r="H990" s="131"/>
      <c r="I990" s="131"/>
      <c r="J990" s="131"/>
      <c r="K990" s="131"/>
      <c r="L990" s="131"/>
      <c r="P990" s="81"/>
      <c r="Q990" s="81"/>
      <c r="R990" s="81"/>
    </row>
    <row r="991">
      <c r="A991" s="129" t="s">
        <v>464</v>
      </c>
      <c r="B991" s="130" t="s">
        <v>112</v>
      </c>
      <c r="C991" s="130" t="s">
        <v>69</v>
      </c>
      <c r="D991" s="130">
        <v>0.0</v>
      </c>
      <c r="E991" s="130">
        <v>0.0</v>
      </c>
      <c r="F991" s="130">
        <v>0.0</v>
      </c>
      <c r="G991" s="130">
        <v>20.4</v>
      </c>
      <c r="H991" s="131"/>
      <c r="I991" s="131"/>
      <c r="J991" s="131"/>
      <c r="K991" s="131"/>
      <c r="L991" s="131"/>
      <c r="P991" s="81"/>
      <c r="Q991" s="81"/>
      <c r="R991" s="81"/>
    </row>
    <row r="992">
      <c r="A992" s="129" t="s">
        <v>461</v>
      </c>
      <c r="B992" s="130" t="s">
        <v>93</v>
      </c>
      <c r="C992" s="130" t="s">
        <v>69</v>
      </c>
      <c r="D992" s="130">
        <v>0.0</v>
      </c>
      <c r="E992" s="130">
        <v>0.0</v>
      </c>
      <c r="F992" s="130">
        <v>19.0</v>
      </c>
      <c r="G992" s="130">
        <v>25.5</v>
      </c>
      <c r="H992" s="131"/>
      <c r="I992" s="131"/>
      <c r="J992" s="131"/>
      <c r="K992" s="131"/>
      <c r="L992" s="131"/>
      <c r="P992" s="81"/>
      <c r="Q992" s="81"/>
      <c r="R992" s="81"/>
    </row>
    <row r="993">
      <c r="A993" s="129" t="s">
        <v>458</v>
      </c>
      <c r="B993" s="130" t="s">
        <v>87</v>
      </c>
      <c r="C993" s="130" t="s">
        <v>1877</v>
      </c>
      <c r="D993" s="130">
        <v>0.0</v>
      </c>
      <c r="E993" s="130">
        <v>0.0</v>
      </c>
      <c r="F993" s="130">
        <v>0.0</v>
      </c>
      <c r="G993" s="130">
        <v>24.5</v>
      </c>
      <c r="H993" s="131"/>
      <c r="I993" s="131"/>
      <c r="J993" s="131"/>
      <c r="K993" s="131"/>
      <c r="L993" s="131"/>
      <c r="P993" s="81"/>
      <c r="Q993" s="81"/>
      <c r="R993" s="81"/>
    </row>
    <row r="994">
      <c r="A994" s="129" t="s">
        <v>343</v>
      </c>
      <c r="B994" s="130" t="s">
        <v>84</v>
      </c>
      <c r="C994" s="130" t="s">
        <v>1877</v>
      </c>
      <c r="D994" s="130">
        <v>0.0</v>
      </c>
      <c r="E994" s="130">
        <v>0.0</v>
      </c>
      <c r="F994" s="130">
        <v>0.0</v>
      </c>
      <c r="G994" s="130">
        <v>10.1</v>
      </c>
      <c r="H994" s="131"/>
      <c r="I994" s="131"/>
      <c r="J994" s="131"/>
      <c r="K994" s="131"/>
      <c r="L994" s="131"/>
      <c r="P994" s="81"/>
      <c r="Q994" s="81"/>
      <c r="R994" s="81"/>
    </row>
    <row r="995">
      <c r="A995" s="129" t="s">
        <v>455</v>
      </c>
      <c r="B995" s="130" t="s">
        <v>80</v>
      </c>
      <c r="C995" s="130" t="s">
        <v>449</v>
      </c>
      <c r="D995" s="130">
        <v>0.0</v>
      </c>
      <c r="E995" s="130">
        <v>0.0</v>
      </c>
      <c r="F995" s="130">
        <v>0.0</v>
      </c>
      <c r="G995" s="130">
        <v>8.6</v>
      </c>
      <c r="H995" s="131"/>
      <c r="I995" s="131"/>
      <c r="J995" s="131"/>
      <c r="K995" s="131"/>
      <c r="L995" s="131"/>
      <c r="P995" s="81"/>
      <c r="Q995" s="81"/>
      <c r="R995" s="81"/>
    </row>
    <row r="996">
      <c r="A996" s="129" t="s">
        <v>1836</v>
      </c>
      <c r="B996" s="130" t="s">
        <v>91</v>
      </c>
      <c r="C996" s="130" t="s">
        <v>449</v>
      </c>
      <c r="D996" s="130">
        <v>0.0</v>
      </c>
      <c r="E996" s="130">
        <v>0.0</v>
      </c>
      <c r="F996" s="130">
        <v>0.0</v>
      </c>
      <c r="G996" s="130">
        <v>17.2</v>
      </c>
      <c r="H996" s="131"/>
      <c r="I996" s="131"/>
      <c r="J996" s="131"/>
      <c r="K996" s="131"/>
      <c r="L996" s="131"/>
      <c r="P996" s="81"/>
      <c r="Q996" s="81"/>
      <c r="R996" s="81"/>
    </row>
    <row r="997">
      <c r="A997" s="129" t="s">
        <v>454</v>
      </c>
      <c r="B997" s="130" t="s">
        <v>70</v>
      </c>
      <c r="C997" s="130" t="s">
        <v>449</v>
      </c>
      <c r="D997" s="130">
        <v>0.0</v>
      </c>
      <c r="E997" s="130">
        <v>0.0</v>
      </c>
      <c r="F997" s="130">
        <v>0.0</v>
      </c>
      <c r="G997" s="130">
        <v>4.0</v>
      </c>
      <c r="H997" s="131"/>
      <c r="I997" s="131"/>
      <c r="J997" s="131"/>
      <c r="K997" s="131"/>
      <c r="L997" s="131"/>
      <c r="P997" s="81"/>
      <c r="Q997" s="81"/>
      <c r="R997" s="81"/>
    </row>
    <row r="998">
      <c r="A998" s="129" t="s">
        <v>628</v>
      </c>
      <c r="B998" s="130" t="s">
        <v>77</v>
      </c>
      <c r="C998" s="130" t="s">
        <v>69</v>
      </c>
      <c r="D998" s="130">
        <v>0.0</v>
      </c>
      <c r="E998" s="130">
        <v>0.0</v>
      </c>
      <c r="F998" s="130">
        <v>0.0</v>
      </c>
      <c r="G998" s="130">
        <v>14.0</v>
      </c>
      <c r="H998" s="131"/>
      <c r="I998" s="131"/>
      <c r="J998" s="131"/>
      <c r="K998" s="131"/>
      <c r="L998" s="131"/>
      <c r="P998" s="81"/>
      <c r="Q998" s="81"/>
      <c r="R998" s="81"/>
    </row>
    <row r="999">
      <c r="A999" s="129" t="s">
        <v>628</v>
      </c>
      <c r="B999" s="130" t="s">
        <v>102</v>
      </c>
      <c r="C999" s="130" t="s">
        <v>69</v>
      </c>
      <c r="D999" s="130">
        <v>0.0</v>
      </c>
      <c r="E999" s="130">
        <v>0.0</v>
      </c>
      <c r="F999" s="130">
        <v>0.0</v>
      </c>
      <c r="G999" s="130">
        <v>13.2</v>
      </c>
      <c r="H999" s="131"/>
      <c r="I999" s="131"/>
      <c r="J999" s="131"/>
      <c r="K999" s="131"/>
      <c r="L999" s="131"/>
      <c r="P999" s="81"/>
      <c r="Q999" s="81"/>
      <c r="R999" s="81"/>
    </row>
    <row r="1000">
      <c r="A1000" s="129" t="s">
        <v>524</v>
      </c>
      <c r="B1000" s="130" t="s">
        <v>74</v>
      </c>
      <c r="C1000" s="130" t="s">
        <v>1877</v>
      </c>
      <c r="D1000" s="130">
        <v>0.0</v>
      </c>
      <c r="E1000" s="130">
        <v>0.0</v>
      </c>
      <c r="F1000" s="130">
        <v>0.0</v>
      </c>
      <c r="G1000" s="130">
        <v>17.2</v>
      </c>
      <c r="H1000" s="131"/>
      <c r="I1000" s="131"/>
      <c r="J1000" s="131"/>
      <c r="K1000" s="131"/>
      <c r="L1000" s="131"/>
      <c r="P1000" s="81"/>
      <c r="Q1000" s="81"/>
      <c r="R1000" s="81"/>
    </row>
    <row r="1001">
      <c r="A1001" s="129" t="s">
        <v>283</v>
      </c>
      <c r="B1001" s="130" t="s">
        <v>102</v>
      </c>
      <c r="C1001" s="130" t="s">
        <v>449</v>
      </c>
      <c r="D1001" s="130">
        <v>0.0</v>
      </c>
      <c r="E1001" s="130">
        <v>0.0</v>
      </c>
      <c r="F1001" s="130">
        <v>0.0</v>
      </c>
      <c r="G1001" s="130">
        <v>11.3</v>
      </c>
      <c r="H1001" s="131"/>
      <c r="I1001" s="131"/>
      <c r="J1001" s="131"/>
      <c r="K1001" s="131"/>
      <c r="L1001" s="131"/>
      <c r="P1001" s="81"/>
      <c r="Q1001" s="81"/>
      <c r="R1001" s="81"/>
    </row>
    <row r="1002">
      <c r="A1002" s="129" t="s">
        <v>408</v>
      </c>
      <c r="B1002" s="130" t="s">
        <v>91</v>
      </c>
      <c r="C1002" s="130" t="s">
        <v>449</v>
      </c>
      <c r="D1002" s="130">
        <v>0.0</v>
      </c>
      <c r="E1002" s="130">
        <v>0.0</v>
      </c>
      <c r="F1002" s="130">
        <v>0.0</v>
      </c>
      <c r="G1002" s="130">
        <v>35.3</v>
      </c>
      <c r="H1002" s="131"/>
      <c r="I1002" s="131"/>
      <c r="J1002" s="131"/>
      <c r="K1002" s="131"/>
      <c r="L1002" s="131"/>
      <c r="P1002" s="81"/>
      <c r="Q1002" s="81"/>
      <c r="R1002" s="81"/>
    </row>
    <row r="1003">
      <c r="A1003" s="129" t="s">
        <v>1918</v>
      </c>
      <c r="B1003" s="130" t="s">
        <v>110</v>
      </c>
      <c r="C1003" s="130" t="s">
        <v>449</v>
      </c>
      <c r="D1003" s="130">
        <v>0.0</v>
      </c>
      <c r="E1003" s="130">
        <v>0.0</v>
      </c>
      <c r="F1003" s="130">
        <v>0.0</v>
      </c>
      <c r="G1003" s="130">
        <v>3.3</v>
      </c>
      <c r="H1003" s="131"/>
      <c r="I1003" s="131"/>
      <c r="J1003" s="131"/>
      <c r="K1003" s="131"/>
      <c r="L1003" s="131"/>
      <c r="P1003" s="81"/>
      <c r="Q1003" s="81"/>
      <c r="R1003" s="81"/>
    </row>
    <row r="1004">
      <c r="A1004" s="129" t="s">
        <v>432</v>
      </c>
      <c r="B1004" s="130" t="s">
        <v>116</v>
      </c>
      <c r="C1004" s="130" t="s">
        <v>449</v>
      </c>
      <c r="D1004" s="130">
        <v>0.0</v>
      </c>
      <c r="E1004" s="130">
        <v>0.0</v>
      </c>
      <c r="F1004" s="130">
        <v>21.0</v>
      </c>
      <c r="G1004" s="130">
        <v>26.0</v>
      </c>
      <c r="H1004" s="131"/>
      <c r="I1004" s="131"/>
      <c r="J1004" s="131"/>
      <c r="K1004" s="131"/>
      <c r="L1004" s="131"/>
      <c r="P1004" s="81"/>
      <c r="Q1004" s="81"/>
      <c r="R1004" s="81"/>
    </row>
    <row r="1005">
      <c r="A1005" s="129" t="s">
        <v>425</v>
      </c>
      <c r="B1005" s="130" t="s">
        <v>102</v>
      </c>
      <c r="C1005" s="130" t="s">
        <v>449</v>
      </c>
      <c r="D1005" s="130">
        <v>0.0</v>
      </c>
      <c r="E1005" s="130">
        <v>0.0</v>
      </c>
      <c r="F1005" s="130">
        <v>0.0</v>
      </c>
      <c r="G1005" s="130">
        <v>15.8</v>
      </c>
      <c r="H1005" s="131"/>
      <c r="I1005" s="131"/>
      <c r="J1005" s="131"/>
      <c r="K1005" s="131"/>
      <c r="L1005" s="131"/>
      <c r="P1005" s="81"/>
      <c r="Q1005" s="81"/>
      <c r="R1005" s="81"/>
    </row>
    <row r="1006">
      <c r="A1006" s="129" t="s">
        <v>425</v>
      </c>
      <c r="B1006" s="130" t="s">
        <v>94</v>
      </c>
      <c r="C1006" s="130" t="s">
        <v>449</v>
      </c>
      <c r="D1006" s="130">
        <v>0.0</v>
      </c>
      <c r="E1006" s="130">
        <v>0.0</v>
      </c>
      <c r="F1006" s="130">
        <v>0.0</v>
      </c>
      <c r="G1006" s="130">
        <v>12.9</v>
      </c>
      <c r="H1006" s="131"/>
      <c r="I1006" s="131"/>
      <c r="J1006" s="131"/>
      <c r="K1006" s="131"/>
      <c r="L1006" s="131"/>
      <c r="P1006" s="81"/>
      <c r="Q1006" s="81"/>
      <c r="R1006" s="81"/>
    </row>
    <row r="1007">
      <c r="A1007" s="129" t="s">
        <v>130</v>
      </c>
      <c r="B1007" s="130" t="s">
        <v>71</v>
      </c>
      <c r="C1007" s="130" t="s">
        <v>449</v>
      </c>
      <c r="D1007" s="130">
        <v>0.0</v>
      </c>
      <c r="E1007" s="130">
        <v>0.0</v>
      </c>
      <c r="F1007" s="130">
        <v>20.8</v>
      </c>
      <c r="G1007" s="130">
        <v>17.7</v>
      </c>
      <c r="H1007" s="131"/>
      <c r="I1007" s="131"/>
      <c r="J1007" s="131"/>
      <c r="K1007" s="131"/>
      <c r="L1007" s="131"/>
      <c r="P1007" s="81"/>
      <c r="Q1007" s="81"/>
      <c r="R1007" s="81"/>
    </row>
    <row r="1008">
      <c r="A1008" s="129" t="s">
        <v>130</v>
      </c>
      <c r="B1008" s="130" t="s">
        <v>93</v>
      </c>
      <c r="C1008" s="130" t="s">
        <v>449</v>
      </c>
      <c r="D1008" s="130">
        <v>0.0</v>
      </c>
      <c r="E1008" s="130">
        <v>0.0</v>
      </c>
      <c r="F1008" s="130">
        <v>0.0</v>
      </c>
      <c r="G1008" s="130">
        <v>10.7</v>
      </c>
      <c r="H1008" s="131"/>
      <c r="I1008" s="131"/>
      <c r="J1008" s="131"/>
      <c r="K1008" s="131"/>
      <c r="L1008" s="131"/>
      <c r="P1008" s="81"/>
      <c r="Q1008" s="81"/>
      <c r="R1008" s="81"/>
    </row>
    <row r="1009">
      <c r="A1009" s="129" t="s">
        <v>376</v>
      </c>
      <c r="B1009" s="130" t="s">
        <v>113</v>
      </c>
      <c r="C1009" s="130" t="s">
        <v>449</v>
      </c>
      <c r="D1009" s="130">
        <v>0.0</v>
      </c>
      <c r="E1009" s="130">
        <v>0.0</v>
      </c>
      <c r="F1009" s="130">
        <v>0.0</v>
      </c>
      <c r="G1009" s="130">
        <v>3.5</v>
      </c>
      <c r="H1009" s="131"/>
      <c r="I1009" s="131"/>
      <c r="J1009" s="131"/>
      <c r="K1009" s="131"/>
      <c r="L1009" s="131"/>
      <c r="P1009" s="81"/>
      <c r="Q1009" s="81"/>
      <c r="R1009" s="81"/>
    </row>
    <row r="1010">
      <c r="A1010" s="129" t="s">
        <v>419</v>
      </c>
      <c r="B1010" s="130" t="s">
        <v>97</v>
      </c>
      <c r="C1010" s="130" t="s">
        <v>449</v>
      </c>
      <c r="D1010" s="130">
        <v>0.0</v>
      </c>
      <c r="E1010" s="130">
        <v>0.0</v>
      </c>
      <c r="F1010" s="130">
        <v>0.0</v>
      </c>
      <c r="G1010" s="130">
        <v>12.0</v>
      </c>
      <c r="H1010" s="131"/>
      <c r="I1010" s="131"/>
      <c r="J1010" s="131"/>
      <c r="K1010" s="131"/>
      <c r="L1010" s="131"/>
      <c r="P1010" s="81"/>
      <c r="Q1010" s="81"/>
      <c r="R1010" s="81"/>
    </row>
    <row r="1011">
      <c r="A1011" s="129" t="s">
        <v>418</v>
      </c>
      <c r="B1011" s="130" t="s">
        <v>115</v>
      </c>
      <c r="C1011" s="130" t="s">
        <v>69</v>
      </c>
      <c r="D1011" s="130">
        <v>0.0</v>
      </c>
      <c r="E1011" s="130">
        <v>0.0</v>
      </c>
      <c r="F1011" s="130">
        <v>0.0</v>
      </c>
      <c r="G1011" s="130">
        <v>12.1</v>
      </c>
      <c r="H1011" s="131"/>
      <c r="I1011" s="131"/>
      <c r="J1011" s="131"/>
      <c r="K1011" s="131"/>
      <c r="L1011" s="131"/>
      <c r="P1011" s="81"/>
      <c r="Q1011" s="81"/>
      <c r="R1011" s="81"/>
    </row>
    <row r="1012">
      <c r="A1012" s="129" t="s">
        <v>1920</v>
      </c>
      <c r="B1012" s="130" t="s">
        <v>80</v>
      </c>
      <c r="C1012" s="130" t="s">
        <v>69</v>
      </c>
      <c r="D1012" s="130">
        <v>0.0</v>
      </c>
      <c r="E1012" s="130">
        <v>0.0</v>
      </c>
      <c r="F1012" s="130">
        <v>0.0</v>
      </c>
      <c r="G1012" s="130">
        <v>12.3</v>
      </c>
      <c r="H1012" s="131"/>
      <c r="I1012" s="131"/>
      <c r="J1012" s="131"/>
      <c r="K1012" s="131"/>
      <c r="L1012" s="131"/>
      <c r="P1012" s="81"/>
      <c r="Q1012" s="81"/>
      <c r="R1012" s="81"/>
    </row>
    <row r="1013">
      <c r="A1013" s="129" t="s">
        <v>416</v>
      </c>
      <c r="B1013" s="130" t="s">
        <v>74</v>
      </c>
      <c r="C1013" s="130" t="s">
        <v>449</v>
      </c>
      <c r="D1013" s="130">
        <v>0.0</v>
      </c>
      <c r="E1013" s="130">
        <v>0.0</v>
      </c>
      <c r="F1013" s="130">
        <v>0.0</v>
      </c>
      <c r="G1013" s="130">
        <v>27.8</v>
      </c>
      <c r="H1013" s="131"/>
      <c r="I1013" s="131"/>
      <c r="J1013" s="131"/>
      <c r="K1013" s="131"/>
      <c r="L1013" s="131"/>
      <c r="P1013" s="81"/>
      <c r="Q1013" s="81"/>
      <c r="R1013" s="81"/>
    </row>
    <row r="1014">
      <c r="A1014" s="129" t="s">
        <v>592</v>
      </c>
      <c r="B1014" s="130" t="s">
        <v>100</v>
      </c>
      <c r="C1014" s="130" t="s">
        <v>1877</v>
      </c>
      <c r="D1014" s="130">
        <v>0.0</v>
      </c>
      <c r="E1014" s="130">
        <v>0.0</v>
      </c>
      <c r="F1014" s="130">
        <v>0.0</v>
      </c>
      <c r="G1014" s="130">
        <v>15.3</v>
      </c>
      <c r="H1014" s="131"/>
      <c r="I1014" s="131"/>
      <c r="J1014" s="131"/>
      <c r="K1014" s="131"/>
      <c r="L1014" s="131"/>
      <c r="P1014" s="81"/>
      <c r="Q1014" s="81"/>
      <c r="R1014" s="81"/>
    </row>
    <row r="1015">
      <c r="A1015" s="129" t="s">
        <v>406</v>
      </c>
      <c r="B1015" s="130" t="s">
        <v>110</v>
      </c>
      <c r="C1015" s="130" t="s">
        <v>449</v>
      </c>
      <c r="D1015" s="130">
        <v>0.0</v>
      </c>
      <c r="E1015" s="130">
        <v>0.0</v>
      </c>
      <c r="F1015" s="130">
        <v>0.0</v>
      </c>
      <c r="G1015" s="130">
        <v>17.0</v>
      </c>
      <c r="H1015" s="131"/>
      <c r="I1015" s="131"/>
      <c r="J1015" s="131"/>
      <c r="K1015" s="131"/>
      <c r="L1015" s="131"/>
      <c r="P1015" s="81"/>
      <c r="Q1015" s="81"/>
      <c r="R1015" s="81"/>
    </row>
    <row r="1016">
      <c r="A1016" s="129" t="s">
        <v>333</v>
      </c>
      <c r="B1016" s="130" t="s">
        <v>84</v>
      </c>
      <c r="C1016" s="130" t="s">
        <v>449</v>
      </c>
      <c r="D1016" s="130">
        <v>0.0</v>
      </c>
      <c r="E1016" s="130">
        <v>0.0</v>
      </c>
      <c r="F1016" s="130">
        <v>0.0</v>
      </c>
      <c r="G1016" s="130">
        <v>26.1</v>
      </c>
      <c r="H1016" s="131"/>
      <c r="I1016" s="131"/>
      <c r="J1016" s="131"/>
      <c r="K1016" s="131"/>
      <c r="L1016" s="131"/>
      <c r="P1016" s="81"/>
      <c r="Q1016" s="81"/>
      <c r="R1016" s="81"/>
    </row>
    <row r="1017">
      <c r="A1017" s="129" t="s">
        <v>194</v>
      </c>
      <c r="B1017" s="130" t="s">
        <v>80</v>
      </c>
      <c r="C1017" s="130" t="s">
        <v>449</v>
      </c>
      <c r="D1017" s="130">
        <v>0.0</v>
      </c>
      <c r="E1017" s="130">
        <v>0.0</v>
      </c>
      <c r="F1017" s="130">
        <v>0.0</v>
      </c>
      <c r="G1017" s="130">
        <v>26.9</v>
      </c>
      <c r="H1017" s="131"/>
      <c r="I1017" s="131"/>
      <c r="J1017" s="131"/>
      <c r="K1017" s="131"/>
      <c r="L1017" s="131"/>
      <c r="P1017" s="81"/>
      <c r="Q1017" s="81"/>
      <c r="R1017" s="81"/>
    </row>
    <row r="1018">
      <c r="A1018" s="129" t="s">
        <v>1385</v>
      </c>
      <c r="B1018" s="130" t="s">
        <v>113</v>
      </c>
      <c r="C1018" s="130" t="s">
        <v>1877</v>
      </c>
      <c r="D1018" s="130">
        <v>0.0</v>
      </c>
      <c r="E1018" s="130">
        <v>0.0</v>
      </c>
      <c r="F1018" s="130">
        <v>0.0</v>
      </c>
      <c r="G1018" s="130">
        <v>16.0</v>
      </c>
      <c r="H1018" s="131"/>
      <c r="I1018" s="131"/>
      <c r="J1018" s="131"/>
      <c r="K1018" s="131"/>
      <c r="L1018" s="131"/>
      <c r="P1018" s="81"/>
      <c r="Q1018" s="81"/>
      <c r="R1018" s="81"/>
    </row>
    <row r="1019">
      <c r="A1019" s="129" t="s">
        <v>397</v>
      </c>
      <c r="B1019" s="130" t="s">
        <v>112</v>
      </c>
      <c r="C1019" s="130" t="s">
        <v>1877</v>
      </c>
      <c r="D1019" s="130">
        <v>0.0</v>
      </c>
      <c r="E1019" s="130">
        <v>0.0</v>
      </c>
      <c r="F1019" s="130">
        <v>37.3</v>
      </c>
      <c r="G1019" s="130">
        <v>33.1</v>
      </c>
      <c r="H1019" s="131"/>
      <c r="I1019" s="131"/>
      <c r="J1019" s="131"/>
      <c r="K1019" s="131"/>
      <c r="L1019" s="131"/>
      <c r="P1019" s="81"/>
      <c r="Q1019" s="81"/>
      <c r="R1019" s="81"/>
    </row>
    <row r="1020">
      <c r="A1020" s="129" t="s">
        <v>395</v>
      </c>
      <c r="B1020" s="130" t="s">
        <v>97</v>
      </c>
      <c r="C1020" s="130" t="s">
        <v>449</v>
      </c>
      <c r="D1020" s="130">
        <v>0.0</v>
      </c>
      <c r="E1020" s="130">
        <v>0.0</v>
      </c>
      <c r="F1020" s="130">
        <v>0.0</v>
      </c>
      <c r="G1020" s="130">
        <v>9.2</v>
      </c>
      <c r="H1020" s="131"/>
      <c r="I1020" s="131"/>
      <c r="J1020" s="131"/>
      <c r="K1020" s="131"/>
      <c r="L1020" s="131"/>
      <c r="P1020" s="81"/>
      <c r="Q1020" s="81"/>
      <c r="R1020" s="81"/>
    </row>
    <row r="1021">
      <c r="A1021" s="129" t="s">
        <v>392</v>
      </c>
      <c r="B1021" s="130" t="s">
        <v>80</v>
      </c>
      <c r="C1021" s="130" t="s">
        <v>449</v>
      </c>
      <c r="D1021" s="130">
        <v>0.0</v>
      </c>
      <c r="E1021" s="130">
        <v>0.0</v>
      </c>
      <c r="F1021" s="130">
        <v>0.0</v>
      </c>
      <c r="G1021" s="130">
        <v>15.5</v>
      </c>
      <c r="H1021" s="131"/>
      <c r="I1021" s="131"/>
      <c r="J1021" s="131"/>
      <c r="K1021" s="131"/>
      <c r="L1021" s="131"/>
      <c r="P1021" s="81"/>
      <c r="Q1021" s="81"/>
      <c r="R1021" s="81"/>
    </row>
    <row r="1022">
      <c r="A1022" s="129" t="s">
        <v>392</v>
      </c>
      <c r="B1022" s="130" t="s">
        <v>115</v>
      </c>
      <c r="C1022" s="130" t="s">
        <v>449</v>
      </c>
      <c r="D1022" s="130">
        <v>0.0</v>
      </c>
      <c r="E1022" s="130">
        <v>0.0</v>
      </c>
      <c r="F1022" s="130">
        <v>0.0</v>
      </c>
      <c r="G1022" s="130">
        <v>3.3</v>
      </c>
      <c r="H1022" s="131"/>
      <c r="I1022" s="131"/>
      <c r="J1022" s="131"/>
      <c r="K1022" s="131"/>
      <c r="L1022" s="131"/>
      <c r="P1022" s="81"/>
      <c r="Q1022" s="81"/>
      <c r="R1022" s="81"/>
    </row>
    <row r="1023">
      <c r="A1023" s="129" t="s">
        <v>120</v>
      </c>
      <c r="B1023" s="130" t="s">
        <v>93</v>
      </c>
      <c r="C1023" s="130" t="s">
        <v>449</v>
      </c>
      <c r="D1023" s="130">
        <v>0.0</v>
      </c>
      <c r="E1023" s="130">
        <v>0.0</v>
      </c>
      <c r="F1023" s="130">
        <v>0.0</v>
      </c>
      <c r="G1023" s="130">
        <v>5.8</v>
      </c>
      <c r="H1023" s="131"/>
      <c r="I1023" s="131"/>
      <c r="J1023" s="131"/>
      <c r="K1023" s="131"/>
      <c r="L1023" s="131"/>
      <c r="P1023" s="81"/>
      <c r="Q1023" s="81"/>
      <c r="R1023" s="81"/>
    </row>
    <row r="1024">
      <c r="A1024" s="129" t="s">
        <v>389</v>
      </c>
      <c r="B1024" s="130" t="s">
        <v>71</v>
      </c>
      <c r="C1024" s="130" t="s">
        <v>449</v>
      </c>
      <c r="D1024" s="130">
        <v>0.0</v>
      </c>
      <c r="E1024" s="130">
        <v>0.0</v>
      </c>
      <c r="F1024" s="130">
        <v>0.0</v>
      </c>
      <c r="G1024" s="130">
        <v>28.1</v>
      </c>
      <c r="H1024" s="131"/>
      <c r="I1024" s="131"/>
      <c r="J1024" s="131"/>
      <c r="K1024" s="131"/>
      <c r="L1024" s="131"/>
      <c r="P1024" s="81"/>
      <c r="Q1024" s="81"/>
      <c r="R1024" s="81"/>
    </row>
    <row r="1025">
      <c r="A1025" s="129" t="s">
        <v>443</v>
      </c>
      <c r="B1025" s="130" t="s">
        <v>96</v>
      </c>
      <c r="C1025" s="130" t="s">
        <v>69</v>
      </c>
      <c r="D1025" s="130">
        <v>0.0</v>
      </c>
      <c r="E1025" s="130">
        <v>0.0</v>
      </c>
      <c r="F1025" s="130">
        <v>0.0</v>
      </c>
      <c r="G1025" s="130">
        <v>3.9</v>
      </c>
      <c r="H1025" s="131"/>
      <c r="I1025" s="131"/>
      <c r="J1025" s="131"/>
      <c r="K1025" s="131"/>
      <c r="L1025" s="131"/>
      <c r="P1025" s="81"/>
      <c r="Q1025" s="81"/>
      <c r="R1025" s="81"/>
    </row>
    <row r="1026">
      <c r="A1026" s="129" t="s">
        <v>1907</v>
      </c>
      <c r="B1026" s="130" t="s">
        <v>74</v>
      </c>
      <c r="C1026" s="130" t="s">
        <v>69</v>
      </c>
      <c r="D1026" s="130">
        <v>0.0</v>
      </c>
      <c r="E1026" s="130">
        <v>0.0</v>
      </c>
      <c r="F1026" s="130">
        <v>0.0</v>
      </c>
      <c r="G1026" s="130">
        <v>4.5</v>
      </c>
      <c r="H1026" s="131"/>
      <c r="I1026" s="131"/>
      <c r="J1026" s="131"/>
      <c r="K1026" s="131"/>
      <c r="L1026" s="131"/>
      <c r="P1026" s="81"/>
      <c r="Q1026" s="81"/>
      <c r="R1026" s="81"/>
    </row>
    <row r="1027">
      <c r="A1027" s="129" t="s">
        <v>1907</v>
      </c>
      <c r="B1027" s="130" t="s">
        <v>91</v>
      </c>
      <c r="C1027" s="130" t="s">
        <v>69</v>
      </c>
      <c r="D1027" s="130">
        <v>0.0</v>
      </c>
      <c r="E1027" s="130">
        <v>0.0</v>
      </c>
      <c r="F1027" s="130">
        <v>0.0</v>
      </c>
      <c r="G1027" s="130">
        <v>6.5</v>
      </c>
      <c r="H1027" s="131"/>
      <c r="I1027" s="131"/>
      <c r="J1027" s="131"/>
      <c r="K1027" s="131"/>
      <c r="L1027" s="131"/>
      <c r="P1027" s="81"/>
      <c r="Q1027" s="81"/>
      <c r="R1027" s="81"/>
    </row>
    <row r="1028">
      <c r="A1028" s="129" t="s">
        <v>382</v>
      </c>
      <c r="B1028" s="130" t="s">
        <v>102</v>
      </c>
      <c r="C1028" s="130" t="s">
        <v>1877</v>
      </c>
      <c r="D1028" s="130">
        <v>0.0</v>
      </c>
      <c r="E1028" s="130">
        <v>0.0</v>
      </c>
      <c r="F1028" s="130">
        <v>0.0</v>
      </c>
      <c r="G1028" s="130">
        <v>20.4</v>
      </c>
      <c r="H1028" s="131"/>
      <c r="I1028" s="131"/>
      <c r="J1028" s="131"/>
      <c r="K1028" s="131"/>
      <c r="L1028" s="131"/>
      <c r="P1028" s="81"/>
      <c r="Q1028" s="81"/>
      <c r="R1028" s="81"/>
    </row>
    <row r="1029">
      <c r="A1029" s="129" t="s">
        <v>378</v>
      </c>
      <c r="B1029" s="130" t="s">
        <v>106</v>
      </c>
      <c r="C1029" s="130" t="s">
        <v>1877</v>
      </c>
      <c r="D1029" s="130">
        <v>0.0</v>
      </c>
      <c r="E1029" s="130">
        <v>0.0</v>
      </c>
      <c r="F1029" s="130">
        <v>0.0</v>
      </c>
      <c r="G1029" s="130">
        <v>2.9</v>
      </c>
      <c r="H1029" s="131"/>
      <c r="I1029" s="131"/>
      <c r="J1029" s="131"/>
      <c r="K1029" s="131"/>
      <c r="L1029" s="131"/>
      <c r="P1029" s="81"/>
      <c r="Q1029" s="81"/>
      <c r="R1029" s="81"/>
    </row>
    <row r="1030">
      <c r="A1030" s="129" t="s">
        <v>1898</v>
      </c>
      <c r="B1030" s="130" t="s">
        <v>70</v>
      </c>
      <c r="C1030" s="130" t="s">
        <v>449</v>
      </c>
      <c r="D1030" s="130">
        <v>0.0</v>
      </c>
      <c r="E1030" s="130">
        <v>0.0</v>
      </c>
      <c r="F1030" s="130">
        <v>0.0</v>
      </c>
      <c r="G1030" s="130">
        <v>2.0</v>
      </c>
      <c r="H1030" s="131"/>
      <c r="I1030" s="131"/>
      <c r="J1030" s="131"/>
      <c r="K1030" s="131"/>
      <c r="L1030" s="131"/>
      <c r="P1030" s="81"/>
      <c r="Q1030" s="81"/>
      <c r="R1030" s="81"/>
    </row>
    <row r="1031">
      <c r="A1031" s="129" t="s">
        <v>1898</v>
      </c>
      <c r="B1031" s="130" t="s">
        <v>106</v>
      </c>
      <c r="C1031" s="130" t="s">
        <v>449</v>
      </c>
      <c r="D1031" s="130">
        <v>0.0</v>
      </c>
      <c r="E1031" s="130">
        <v>0.0</v>
      </c>
      <c r="F1031" s="130">
        <v>0.0</v>
      </c>
      <c r="G1031" s="130">
        <v>9.5</v>
      </c>
      <c r="H1031" s="131"/>
      <c r="I1031" s="131"/>
      <c r="J1031" s="131"/>
      <c r="K1031" s="131"/>
      <c r="L1031" s="131"/>
      <c r="P1031" s="81"/>
      <c r="Q1031" s="81"/>
      <c r="R1031" s="81"/>
    </row>
    <row r="1032">
      <c r="A1032" s="129" t="s">
        <v>367</v>
      </c>
      <c r="B1032" s="130" t="s">
        <v>76</v>
      </c>
      <c r="C1032" s="130" t="s">
        <v>1877</v>
      </c>
      <c r="D1032" s="130">
        <v>0.0</v>
      </c>
      <c r="E1032" s="130">
        <v>0.0</v>
      </c>
      <c r="F1032" s="130">
        <v>0.0</v>
      </c>
      <c r="G1032" s="130">
        <v>34.9</v>
      </c>
      <c r="H1032" s="131"/>
      <c r="I1032" s="131"/>
      <c r="J1032" s="131"/>
      <c r="K1032" s="131"/>
      <c r="L1032" s="131"/>
      <c r="P1032" s="81"/>
      <c r="Q1032" s="81"/>
      <c r="R1032" s="81"/>
    </row>
    <row r="1033">
      <c r="A1033" s="129" t="s">
        <v>362</v>
      </c>
      <c r="B1033" s="130" t="s">
        <v>74</v>
      </c>
      <c r="C1033" s="130" t="s">
        <v>449</v>
      </c>
      <c r="D1033" s="130">
        <v>0.0</v>
      </c>
      <c r="E1033" s="130">
        <v>0.0</v>
      </c>
      <c r="F1033" s="130">
        <v>0.0</v>
      </c>
      <c r="G1033" s="130">
        <v>8.6</v>
      </c>
      <c r="H1033" s="131"/>
      <c r="I1033" s="131"/>
      <c r="J1033" s="131"/>
      <c r="K1033" s="131"/>
      <c r="L1033" s="131"/>
      <c r="P1033" s="81"/>
      <c r="Q1033" s="81"/>
      <c r="R1033" s="81"/>
    </row>
    <row r="1034">
      <c r="A1034" s="129" t="s">
        <v>403</v>
      </c>
      <c r="B1034" s="130" t="s">
        <v>91</v>
      </c>
      <c r="C1034" s="130" t="s">
        <v>449</v>
      </c>
      <c r="D1034" s="130">
        <v>0.0</v>
      </c>
      <c r="E1034" s="130">
        <v>0.0</v>
      </c>
      <c r="F1034" s="130">
        <v>33.7</v>
      </c>
      <c r="G1034" s="130">
        <v>21.4</v>
      </c>
      <c r="H1034" s="131"/>
      <c r="I1034" s="131"/>
      <c r="J1034" s="131"/>
      <c r="K1034" s="131"/>
      <c r="L1034" s="131"/>
      <c r="P1034" s="81"/>
      <c r="Q1034" s="81"/>
      <c r="R1034" s="81"/>
    </row>
    <row r="1035">
      <c r="A1035" s="129" t="s">
        <v>359</v>
      </c>
      <c r="B1035" s="130" t="s">
        <v>102</v>
      </c>
      <c r="C1035" s="130" t="s">
        <v>1877</v>
      </c>
      <c r="D1035" s="130">
        <v>0.0</v>
      </c>
      <c r="E1035" s="130">
        <v>0.0</v>
      </c>
      <c r="F1035" s="130">
        <v>0.0</v>
      </c>
      <c r="G1035" s="130">
        <v>18.1</v>
      </c>
      <c r="H1035" s="131"/>
      <c r="I1035" s="131"/>
      <c r="J1035" s="131"/>
      <c r="K1035" s="131"/>
      <c r="L1035" s="131"/>
      <c r="P1035" s="81"/>
      <c r="Q1035" s="81"/>
      <c r="R1035" s="81"/>
    </row>
    <row r="1036">
      <c r="A1036" s="129" t="s">
        <v>350</v>
      </c>
      <c r="B1036" s="130" t="s">
        <v>107</v>
      </c>
      <c r="C1036" s="130" t="s">
        <v>449</v>
      </c>
      <c r="D1036" s="130">
        <v>0.0</v>
      </c>
      <c r="E1036" s="130">
        <v>0.0</v>
      </c>
      <c r="F1036" s="130">
        <v>0.0</v>
      </c>
      <c r="G1036" s="130">
        <v>11.4</v>
      </c>
      <c r="H1036" s="131"/>
      <c r="I1036" s="131"/>
      <c r="J1036" s="131"/>
      <c r="K1036" s="131"/>
      <c r="L1036" s="131"/>
      <c r="P1036" s="81"/>
      <c r="Q1036" s="81"/>
      <c r="R1036" s="81"/>
    </row>
    <row r="1037">
      <c r="A1037" s="129" t="s">
        <v>348</v>
      </c>
      <c r="B1037" s="130" t="s">
        <v>77</v>
      </c>
      <c r="C1037" s="130" t="s">
        <v>449</v>
      </c>
      <c r="D1037" s="130">
        <v>0.0</v>
      </c>
      <c r="E1037" s="130">
        <v>0.0</v>
      </c>
      <c r="F1037" s="130">
        <v>0.0</v>
      </c>
      <c r="G1037" s="130">
        <v>29.3</v>
      </c>
      <c r="H1037" s="131"/>
      <c r="I1037" s="131"/>
      <c r="J1037" s="131"/>
      <c r="K1037" s="131"/>
      <c r="L1037" s="131"/>
      <c r="P1037" s="81"/>
      <c r="Q1037" s="81"/>
      <c r="R1037" s="81"/>
    </row>
    <row r="1038">
      <c r="A1038" s="129" t="s">
        <v>1861</v>
      </c>
      <c r="B1038" s="130" t="s">
        <v>84</v>
      </c>
      <c r="C1038" s="130" t="s">
        <v>1877</v>
      </c>
      <c r="D1038" s="130">
        <v>0.0</v>
      </c>
      <c r="E1038" s="130">
        <v>0.0</v>
      </c>
      <c r="F1038" s="130">
        <v>4.0</v>
      </c>
      <c r="G1038" s="130">
        <v>4.9</v>
      </c>
      <c r="H1038" s="131"/>
      <c r="I1038" s="131"/>
      <c r="J1038" s="131"/>
      <c r="K1038" s="131"/>
      <c r="L1038" s="131"/>
      <c r="P1038" s="81"/>
      <c r="Q1038" s="81"/>
      <c r="R1038" s="81"/>
    </row>
    <row r="1039">
      <c r="A1039" s="129" t="s">
        <v>340</v>
      </c>
      <c r="B1039" s="130" t="s">
        <v>87</v>
      </c>
      <c r="C1039" s="130" t="s">
        <v>449</v>
      </c>
      <c r="D1039" s="130">
        <v>0.0</v>
      </c>
      <c r="E1039" s="130">
        <v>0.0</v>
      </c>
      <c r="F1039" s="130">
        <v>0.0</v>
      </c>
      <c r="G1039" s="130">
        <v>12.8</v>
      </c>
      <c r="H1039" s="131"/>
      <c r="I1039" s="131"/>
      <c r="J1039" s="131"/>
      <c r="K1039" s="131"/>
      <c r="L1039" s="131"/>
      <c r="P1039" s="81"/>
      <c r="Q1039" s="81"/>
      <c r="R1039" s="81"/>
    </row>
    <row r="1040">
      <c r="A1040" s="129" t="s">
        <v>487</v>
      </c>
      <c r="B1040" s="130" t="s">
        <v>97</v>
      </c>
      <c r="C1040" s="130" t="s">
        <v>1877</v>
      </c>
      <c r="D1040" s="130">
        <v>0.0</v>
      </c>
      <c r="E1040" s="130">
        <v>0.0</v>
      </c>
      <c r="F1040" s="130">
        <v>0.0</v>
      </c>
      <c r="G1040" s="130">
        <v>7.4</v>
      </c>
      <c r="H1040" s="131"/>
      <c r="I1040" s="131"/>
      <c r="J1040" s="131"/>
      <c r="K1040" s="131"/>
      <c r="L1040" s="131"/>
      <c r="P1040" s="81"/>
      <c r="Q1040" s="81"/>
      <c r="R1040" s="81"/>
    </row>
    <row r="1041">
      <c r="A1041" s="129" t="s">
        <v>335</v>
      </c>
      <c r="B1041" s="130" t="s">
        <v>85</v>
      </c>
      <c r="C1041" s="130" t="s">
        <v>449</v>
      </c>
      <c r="D1041" s="130">
        <v>0.0</v>
      </c>
      <c r="E1041" s="130">
        <v>0.0</v>
      </c>
      <c r="F1041" s="130">
        <v>0.0</v>
      </c>
      <c r="G1041" s="130">
        <v>7.0</v>
      </c>
      <c r="H1041" s="131"/>
      <c r="I1041" s="131"/>
      <c r="J1041" s="131"/>
      <c r="K1041" s="131"/>
      <c r="L1041" s="131"/>
      <c r="P1041" s="81"/>
      <c r="Q1041" s="81"/>
      <c r="R1041" s="81"/>
    </row>
    <row r="1042">
      <c r="A1042" s="129" t="s">
        <v>1841</v>
      </c>
      <c r="B1042" s="130" t="s">
        <v>77</v>
      </c>
      <c r="C1042" s="130" t="s">
        <v>69</v>
      </c>
      <c r="D1042" s="130">
        <v>0.0</v>
      </c>
      <c r="E1042" s="130">
        <v>0.0</v>
      </c>
      <c r="F1042" s="130">
        <v>0.0</v>
      </c>
      <c r="G1042" s="130">
        <v>1.0</v>
      </c>
      <c r="H1042" s="131"/>
      <c r="I1042" s="131"/>
      <c r="J1042" s="131"/>
      <c r="K1042" s="131"/>
      <c r="L1042" s="131"/>
      <c r="P1042" s="81"/>
      <c r="Q1042" s="81"/>
      <c r="R1042" s="81"/>
    </row>
    <row r="1043">
      <c r="A1043" s="129" t="s">
        <v>1849</v>
      </c>
      <c r="B1043" s="130" t="s">
        <v>91</v>
      </c>
      <c r="C1043" s="130" t="s">
        <v>449</v>
      </c>
      <c r="D1043" s="130">
        <v>0.0</v>
      </c>
      <c r="E1043" s="130">
        <v>0.0</v>
      </c>
      <c r="F1043" s="130">
        <v>15.8</v>
      </c>
      <c r="G1043" s="130">
        <v>16.7</v>
      </c>
      <c r="H1043" s="131"/>
      <c r="I1043" s="131"/>
      <c r="J1043" s="131"/>
      <c r="K1043" s="131"/>
      <c r="L1043" s="131"/>
      <c r="P1043" s="81"/>
      <c r="Q1043" s="81"/>
      <c r="R1043" s="81"/>
    </row>
    <row r="1044">
      <c r="A1044" s="129" t="s">
        <v>1935</v>
      </c>
      <c r="B1044" s="130" t="s">
        <v>84</v>
      </c>
      <c r="C1044" s="130" t="s">
        <v>449</v>
      </c>
      <c r="D1044" s="130">
        <v>0.0</v>
      </c>
      <c r="E1044" s="130">
        <v>0.0</v>
      </c>
      <c r="F1044" s="130">
        <v>0.0</v>
      </c>
      <c r="G1044" s="130">
        <v>2.0</v>
      </c>
      <c r="H1044" s="131"/>
      <c r="I1044" s="131"/>
      <c r="J1044" s="131"/>
      <c r="K1044" s="131"/>
      <c r="L1044" s="131"/>
      <c r="P1044" s="81"/>
      <c r="Q1044" s="81"/>
      <c r="R1044" s="81"/>
    </row>
    <row r="1045">
      <c r="A1045" s="129" t="s">
        <v>1921</v>
      </c>
      <c r="B1045" s="130" t="s">
        <v>94</v>
      </c>
      <c r="C1045" s="130" t="s">
        <v>1877</v>
      </c>
      <c r="D1045" s="130">
        <v>0.0</v>
      </c>
      <c r="E1045" s="130">
        <v>0.0</v>
      </c>
      <c r="F1045" s="130">
        <v>0.0</v>
      </c>
      <c r="G1045" s="130">
        <v>0.0</v>
      </c>
      <c r="H1045" s="131"/>
      <c r="I1045" s="131"/>
      <c r="J1045" s="131"/>
      <c r="K1045" s="131"/>
      <c r="L1045" s="131"/>
      <c r="P1045" s="81"/>
      <c r="Q1045" s="81"/>
      <c r="R1045" s="81"/>
    </row>
    <row r="1046">
      <c r="A1046" s="129" t="s">
        <v>322</v>
      </c>
      <c r="B1046" s="130" t="s">
        <v>106</v>
      </c>
      <c r="C1046" s="130" t="s">
        <v>1877</v>
      </c>
      <c r="D1046" s="130">
        <v>0.0</v>
      </c>
      <c r="E1046" s="130">
        <v>0.0</v>
      </c>
      <c r="F1046" s="130">
        <v>21.0</v>
      </c>
      <c r="G1046" s="130">
        <v>33.0</v>
      </c>
      <c r="H1046" s="131"/>
      <c r="I1046" s="131"/>
      <c r="J1046" s="131"/>
      <c r="K1046" s="131"/>
      <c r="L1046" s="131"/>
      <c r="P1046" s="81"/>
      <c r="Q1046" s="81"/>
      <c r="R1046" s="81"/>
    </row>
    <row r="1047">
      <c r="A1047" s="129" t="s">
        <v>1901</v>
      </c>
      <c r="B1047" s="130" t="s">
        <v>91</v>
      </c>
      <c r="C1047" s="130" t="s">
        <v>69</v>
      </c>
      <c r="D1047" s="130">
        <v>0.0</v>
      </c>
      <c r="E1047" s="130">
        <v>0.0</v>
      </c>
      <c r="F1047" s="130">
        <v>0.0</v>
      </c>
      <c r="G1047" s="130">
        <v>14.0</v>
      </c>
      <c r="H1047" s="131"/>
      <c r="I1047" s="131"/>
      <c r="J1047" s="131"/>
      <c r="K1047" s="131"/>
      <c r="L1047" s="131"/>
      <c r="P1047" s="81"/>
      <c r="Q1047" s="81"/>
      <c r="R1047" s="81"/>
    </row>
    <row r="1048">
      <c r="A1048" s="129" t="s">
        <v>317</v>
      </c>
      <c r="B1048" s="130" t="s">
        <v>116</v>
      </c>
      <c r="C1048" s="130" t="s">
        <v>449</v>
      </c>
      <c r="D1048" s="130">
        <v>0.0</v>
      </c>
      <c r="E1048" s="130">
        <v>0.0</v>
      </c>
      <c r="F1048" s="130">
        <v>0.0</v>
      </c>
      <c r="G1048" s="130">
        <v>24.5</v>
      </c>
      <c r="H1048" s="131"/>
      <c r="I1048" s="131"/>
      <c r="J1048" s="131"/>
      <c r="K1048" s="131"/>
      <c r="L1048" s="131"/>
      <c r="P1048" s="81"/>
      <c r="Q1048" s="81"/>
      <c r="R1048" s="81"/>
    </row>
    <row r="1049">
      <c r="A1049" s="129" t="s">
        <v>515</v>
      </c>
      <c r="B1049" s="130" t="s">
        <v>74</v>
      </c>
      <c r="C1049" s="130" t="s">
        <v>1877</v>
      </c>
      <c r="D1049" s="130">
        <v>0.0</v>
      </c>
      <c r="E1049" s="130">
        <v>0.0</v>
      </c>
      <c r="F1049" s="130">
        <v>0.0</v>
      </c>
      <c r="G1049" s="130">
        <v>14.9</v>
      </c>
      <c r="H1049" s="131"/>
      <c r="I1049" s="131"/>
      <c r="J1049" s="131"/>
      <c r="K1049" s="131"/>
      <c r="L1049" s="131"/>
      <c r="P1049" s="81"/>
      <c r="Q1049" s="81"/>
      <c r="R1049" s="81"/>
    </row>
    <row r="1050">
      <c r="A1050" s="129" t="s">
        <v>311</v>
      </c>
      <c r="B1050" s="130" t="s">
        <v>90</v>
      </c>
      <c r="C1050" s="130" t="s">
        <v>449</v>
      </c>
      <c r="D1050" s="130">
        <v>0.0</v>
      </c>
      <c r="E1050" s="130">
        <v>0.0</v>
      </c>
      <c r="F1050" s="130">
        <v>0.0</v>
      </c>
      <c r="G1050" s="130">
        <v>5.0</v>
      </c>
      <c r="H1050" s="131"/>
      <c r="I1050" s="131"/>
      <c r="J1050" s="131"/>
      <c r="K1050" s="131"/>
      <c r="L1050" s="131"/>
      <c r="P1050" s="81"/>
      <c r="Q1050" s="81"/>
      <c r="R1050" s="81"/>
    </row>
    <row r="1051">
      <c r="A1051" s="129" t="s">
        <v>251</v>
      </c>
      <c r="B1051" s="130" t="s">
        <v>103</v>
      </c>
      <c r="C1051" s="130" t="s">
        <v>69</v>
      </c>
      <c r="D1051" s="130">
        <v>0.0</v>
      </c>
      <c r="E1051" s="130">
        <v>0.0</v>
      </c>
      <c r="F1051" s="130">
        <v>0.0</v>
      </c>
      <c r="G1051" s="130">
        <v>10.3</v>
      </c>
      <c r="H1051" s="131"/>
      <c r="I1051" s="131"/>
      <c r="J1051" s="131"/>
      <c r="K1051" s="131"/>
      <c r="L1051" s="131"/>
      <c r="P1051" s="81"/>
      <c r="Q1051" s="81"/>
      <c r="R1051" s="81"/>
    </row>
    <row r="1052">
      <c r="A1052" s="129" t="s">
        <v>251</v>
      </c>
      <c r="B1052" s="130" t="s">
        <v>77</v>
      </c>
      <c r="C1052" s="130" t="s">
        <v>69</v>
      </c>
      <c r="D1052" s="130">
        <v>0.0</v>
      </c>
      <c r="E1052" s="130">
        <v>0.0</v>
      </c>
      <c r="F1052" s="130">
        <v>25.0</v>
      </c>
      <c r="G1052" s="130">
        <v>18.6</v>
      </c>
      <c r="H1052" s="131"/>
      <c r="I1052" s="131"/>
      <c r="J1052" s="131"/>
      <c r="K1052" s="131"/>
      <c r="L1052" s="131"/>
      <c r="P1052" s="81"/>
      <c r="Q1052" s="81"/>
      <c r="R1052" s="81"/>
    </row>
    <row r="1053">
      <c r="A1053" s="129" t="s">
        <v>390</v>
      </c>
      <c r="B1053" s="130" t="s">
        <v>90</v>
      </c>
      <c r="C1053" s="130" t="s">
        <v>449</v>
      </c>
      <c r="D1053" s="130">
        <v>0.0</v>
      </c>
      <c r="E1053" s="130">
        <v>0.0</v>
      </c>
      <c r="F1053" s="130">
        <v>0.0</v>
      </c>
      <c r="G1053" s="130">
        <v>5.7</v>
      </c>
      <c r="H1053" s="131"/>
      <c r="I1053" s="131"/>
      <c r="J1053" s="131"/>
      <c r="K1053" s="131"/>
      <c r="L1053" s="131"/>
      <c r="P1053" s="81"/>
      <c r="Q1053" s="81"/>
      <c r="R1053" s="81"/>
    </row>
    <row r="1054">
      <c r="A1054" s="129" t="s">
        <v>332</v>
      </c>
      <c r="B1054" s="130" t="s">
        <v>84</v>
      </c>
      <c r="C1054" s="130" t="s">
        <v>449</v>
      </c>
      <c r="D1054" s="130">
        <v>0.0</v>
      </c>
      <c r="E1054" s="130">
        <v>0.0</v>
      </c>
      <c r="F1054" s="130">
        <v>0.0</v>
      </c>
      <c r="G1054" s="130">
        <v>25.8</v>
      </c>
      <c r="H1054" s="131"/>
      <c r="I1054" s="131"/>
      <c r="J1054" s="131"/>
      <c r="K1054" s="131"/>
      <c r="L1054" s="131"/>
      <c r="P1054" s="81"/>
      <c r="Q1054" s="81"/>
      <c r="R1054" s="81"/>
    </row>
    <row r="1055">
      <c r="A1055" s="129" t="s">
        <v>192</v>
      </c>
      <c r="B1055" s="130" t="s">
        <v>80</v>
      </c>
      <c r="C1055" s="130" t="s">
        <v>1877</v>
      </c>
      <c r="D1055" s="130">
        <v>0.0</v>
      </c>
      <c r="E1055" s="130">
        <v>0.0</v>
      </c>
      <c r="F1055" s="130">
        <v>0.0</v>
      </c>
      <c r="G1055" s="130">
        <v>31.9</v>
      </c>
      <c r="H1055" s="131"/>
      <c r="I1055" s="131"/>
      <c r="J1055" s="131"/>
      <c r="K1055" s="131"/>
      <c r="L1055" s="131"/>
      <c r="P1055" s="81"/>
      <c r="Q1055" s="81"/>
      <c r="R1055" s="81"/>
    </row>
    <row r="1056">
      <c r="A1056" s="129" t="s">
        <v>280</v>
      </c>
      <c r="B1056" s="130" t="s">
        <v>102</v>
      </c>
      <c r="C1056" s="130" t="s">
        <v>449</v>
      </c>
      <c r="D1056" s="130">
        <v>0.0</v>
      </c>
      <c r="E1056" s="130">
        <v>0.0</v>
      </c>
      <c r="F1056" s="130">
        <v>0.0</v>
      </c>
      <c r="G1056" s="130">
        <v>24.0</v>
      </c>
      <c r="H1056" s="131"/>
      <c r="I1056" s="131"/>
      <c r="J1056" s="131"/>
      <c r="K1056" s="131"/>
      <c r="L1056" s="131"/>
      <c r="P1056" s="81"/>
      <c r="Q1056" s="81"/>
      <c r="R1056" s="81"/>
    </row>
    <row r="1057">
      <c r="A1057" s="129" t="s">
        <v>1923</v>
      </c>
      <c r="B1057" s="130" t="s">
        <v>91</v>
      </c>
      <c r="C1057" s="130" t="s">
        <v>449</v>
      </c>
      <c r="D1057" s="130">
        <v>0.0</v>
      </c>
      <c r="E1057" s="130">
        <v>0.0</v>
      </c>
      <c r="F1057" s="130">
        <v>0.0</v>
      </c>
      <c r="G1057" s="130">
        <v>2.0</v>
      </c>
      <c r="H1057" s="131"/>
      <c r="I1057" s="131"/>
      <c r="J1057" s="131"/>
      <c r="K1057" s="131"/>
      <c r="L1057" s="131"/>
      <c r="P1057" s="81"/>
      <c r="Q1057" s="81"/>
      <c r="R1057" s="81"/>
    </row>
    <row r="1058">
      <c r="A1058" s="129" t="s">
        <v>290</v>
      </c>
      <c r="B1058" s="130" t="s">
        <v>73</v>
      </c>
      <c r="C1058" s="130" t="s">
        <v>449</v>
      </c>
      <c r="D1058" s="130">
        <v>0.0</v>
      </c>
      <c r="E1058" s="130">
        <v>0.0</v>
      </c>
      <c r="F1058" s="130">
        <v>0.0</v>
      </c>
      <c r="G1058" s="130">
        <v>3.0</v>
      </c>
      <c r="H1058" s="131"/>
      <c r="I1058" s="131"/>
      <c r="J1058" s="131"/>
      <c r="K1058" s="131"/>
      <c r="L1058" s="131"/>
      <c r="P1058" s="81"/>
      <c r="Q1058" s="81"/>
      <c r="R1058" s="81"/>
    </row>
    <row r="1059">
      <c r="A1059" s="129" t="s">
        <v>289</v>
      </c>
      <c r="B1059" s="130" t="s">
        <v>102</v>
      </c>
      <c r="C1059" s="130" t="s">
        <v>1877</v>
      </c>
      <c r="D1059" s="130">
        <v>0.0</v>
      </c>
      <c r="E1059" s="130">
        <v>0.0</v>
      </c>
      <c r="F1059" s="130">
        <v>0.0</v>
      </c>
      <c r="G1059" s="130">
        <v>10.7</v>
      </c>
      <c r="H1059" s="131"/>
      <c r="I1059" s="131"/>
      <c r="J1059" s="131"/>
      <c r="K1059" s="131"/>
      <c r="L1059" s="131"/>
      <c r="P1059" s="81"/>
      <c r="Q1059" s="81"/>
      <c r="R1059" s="81"/>
    </row>
    <row r="1060">
      <c r="A1060" s="129" t="s">
        <v>603</v>
      </c>
      <c r="B1060" s="130" t="s">
        <v>70</v>
      </c>
      <c r="C1060" s="130" t="s">
        <v>1877</v>
      </c>
      <c r="D1060" s="130">
        <v>0.0</v>
      </c>
      <c r="E1060" s="130">
        <v>0.0</v>
      </c>
      <c r="F1060" s="130">
        <v>0.0</v>
      </c>
      <c r="G1060" s="130">
        <v>4.0</v>
      </c>
      <c r="H1060" s="131"/>
      <c r="I1060" s="131"/>
      <c r="J1060" s="131"/>
      <c r="K1060" s="131"/>
      <c r="L1060" s="131"/>
      <c r="P1060" s="81"/>
      <c r="Q1060" s="81"/>
      <c r="R1060" s="81"/>
    </row>
    <row r="1061">
      <c r="A1061" s="129" t="s">
        <v>415</v>
      </c>
      <c r="B1061" s="130" t="s">
        <v>71</v>
      </c>
      <c r="C1061" s="130" t="s">
        <v>449</v>
      </c>
      <c r="D1061" s="130">
        <v>0.0</v>
      </c>
      <c r="E1061" s="130">
        <v>0.0</v>
      </c>
      <c r="F1061" s="130">
        <v>0.0</v>
      </c>
      <c r="G1061" s="130">
        <v>9.5</v>
      </c>
      <c r="H1061" s="131"/>
      <c r="I1061" s="131"/>
      <c r="J1061" s="131"/>
      <c r="K1061" s="131"/>
      <c r="L1061" s="131"/>
      <c r="P1061" s="81"/>
      <c r="Q1061" s="81"/>
      <c r="R1061" s="81"/>
    </row>
    <row r="1062">
      <c r="A1062" s="129" t="s">
        <v>279</v>
      </c>
      <c r="B1062" s="130" t="s">
        <v>88</v>
      </c>
      <c r="C1062" s="130" t="s">
        <v>449</v>
      </c>
      <c r="D1062" s="130">
        <v>0.0</v>
      </c>
      <c r="E1062" s="130">
        <v>0.0</v>
      </c>
      <c r="F1062" s="130">
        <v>0.0</v>
      </c>
      <c r="G1062" s="130">
        <v>20.2</v>
      </c>
      <c r="H1062" s="131"/>
      <c r="I1062" s="131"/>
      <c r="J1062" s="131"/>
      <c r="K1062" s="131"/>
      <c r="L1062" s="131"/>
      <c r="P1062" s="81"/>
      <c r="Q1062" s="81"/>
      <c r="R1062" s="81"/>
    </row>
    <row r="1063">
      <c r="A1063" s="129" t="s">
        <v>279</v>
      </c>
      <c r="B1063" s="130" t="s">
        <v>102</v>
      </c>
      <c r="C1063" s="130" t="s">
        <v>449</v>
      </c>
      <c r="D1063" s="130">
        <v>0.0</v>
      </c>
      <c r="E1063" s="130">
        <v>0.0</v>
      </c>
      <c r="F1063" s="130">
        <v>0.0</v>
      </c>
      <c r="G1063" s="130">
        <v>19.0</v>
      </c>
      <c r="H1063" s="131"/>
      <c r="I1063" s="131"/>
      <c r="J1063" s="131"/>
      <c r="K1063" s="131"/>
      <c r="L1063" s="131"/>
      <c r="P1063" s="81"/>
      <c r="Q1063" s="81"/>
      <c r="R1063" s="81"/>
    </row>
    <row r="1064">
      <c r="A1064" s="129" t="s">
        <v>1392</v>
      </c>
      <c r="B1064" s="130" t="s">
        <v>93</v>
      </c>
      <c r="C1064" s="130" t="s">
        <v>1877</v>
      </c>
      <c r="D1064" s="130">
        <v>0.0</v>
      </c>
      <c r="E1064" s="130">
        <v>0.0</v>
      </c>
      <c r="F1064" s="130">
        <v>0.0</v>
      </c>
      <c r="G1064" s="130">
        <v>7.3</v>
      </c>
      <c r="H1064" s="131"/>
      <c r="I1064" s="131"/>
      <c r="J1064" s="131"/>
      <c r="K1064" s="131"/>
      <c r="L1064" s="131"/>
      <c r="P1064" s="81"/>
      <c r="Q1064" s="81"/>
      <c r="R1064" s="81"/>
    </row>
    <row r="1065">
      <c r="A1065" s="129" t="s">
        <v>277</v>
      </c>
      <c r="B1065" s="130" t="s">
        <v>103</v>
      </c>
      <c r="C1065" s="130" t="s">
        <v>1877</v>
      </c>
      <c r="D1065" s="130">
        <v>0.0</v>
      </c>
      <c r="E1065" s="130">
        <v>0.0</v>
      </c>
      <c r="F1065" s="130">
        <v>0.0</v>
      </c>
      <c r="G1065" s="130">
        <v>26.6</v>
      </c>
      <c r="H1065" s="131"/>
      <c r="I1065" s="131"/>
      <c r="J1065" s="131"/>
      <c r="K1065" s="131"/>
      <c r="L1065" s="131"/>
      <c r="P1065" s="81"/>
      <c r="Q1065" s="81"/>
      <c r="R1065" s="81"/>
    </row>
    <row r="1066">
      <c r="A1066" s="129" t="s">
        <v>1885</v>
      </c>
      <c r="B1066" s="130" t="s">
        <v>74</v>
      </c>
      <c r="C1066" s="130" t="s">
        <v>449</v>
      </c>
      <c r="D1066" s="130">
        <v>0.0</v>
      </c>
      <c r="E1066" s="130">
        <v>0.0</v>
      </c>
      <c r="F1066" s="130">
        <v>0.0</v>
      </c>
      <c r="G1066" s="130">
        <v>9.5</v>
      </c>
      <c r="H1066" s="131"/>
      <c r="I1066" s="131"/>
      <c r="J1066" s="131"/>
      <c r="K1066" s="131"/>
      <c r="L1066" s="131"/>
      <c r="P1066" s="81"/>
      <c r="Q1066" s="81"/>
      <c r="R1066" s="81"/>
    </row>
    <row r="1067">
      <c r="A1067" s="129" t="s">
        <v>548</v>
      </c>
      <c r="B1067" s="130" t="s">
        <v>110</v>
      </c>
      <c r="C1067" s="130" t="s">
        <v>1877</v>
      </c>
      <c r="D1067" s="130">
        <v>0.0</v>
      </c>
      <c r="E1067" s="130">
        <v>0.0</v>
      </c>
      <c r="F1067" s="130">
        <v>0.0</v>
      </c>
      <c r="G1067" s="130">
        <v>33.9</v>
      </c>
      <c r="H1067" s="131"/>
      <c r="I1067" s="131"/>
      <c r="J1067" s="131"/>
      <c r="K1067" s="131"/>
      <c r="L1067" s="131"/>
      <c r="P1067" s="81"/>
      <c r="Q1067" s="81"/>
      <c r="R1067" s="81"/>
    </row>
    <row r="1068">
      <c r="A1068" s="129" t="s">
        <v>268</v>
      </c>
      <c r="B1068" s="130" t="s">
        <v>115</v>
      </c>
      <c r="C1068" s="130" t="s">
        <v>449</v>
      </c>
      <c r="D1068" s="130">
        <v>0.0</v>
      </c>
      <c r="E1068" s="130">
        <v>0.0</v>
      </c>
      <c r="F1068" s="130">
        <v>0.0</v>
      </c>
      <c r="G1068" s="130">
        <v>14.0</v>
      </c>
      <c r="H1068" s="131"/>
      <c r="I1068" s="131"/>
      <c r="J1068" s="131"/>
      <c r="K1068" s="131"/>
      <c r="L1068" s="131"/>
      <c r="P1068" s="81"/>
      <c r="Q1068" s="81"/>
      <c r="R1068" s="81"/>
    </row>
    <row r="1069">
      <c r="A1069" s="129" t="s">
        <v>266</v>
      </c>
      <c r="B1069" s="130" t="s">
        <v>87</v>
      </c>
      <c r="C1069" s="130" t="s">
        <v>449</v>
      </c>
      <c r="D1069" s="130">
        <v>0.0</v>
      </c>
      <c r="E1069" s="130">
        <v>0.0</v>
      </c>
      <c r="F1069" s="130">
        <v>7.5</v>
      </c>
      <c r="G1069" s="130">
        <v>7.5</v>
      </c>
      <c r="H1069" s="131"/>
      <c r="I1069" s="131"/>
      <c r="J1069" s="131"/>
      <c r="K1069" s="131"/>
      <c r="L1069" s="131"/>
      <c r="P1069" s="81"/>
      <c r="Q1069" s="81"/>
      <c r="R1069" s="81"/>
    </row>
    <row r="1070">
      <c r="A1070" s="129" t="s">
        <v>266</v>
      </c>
      <c r="B1070" s="130" t="s">
        <v>91</v>
      </c>
      <c r="C1070" s="130" t="s">
        <v>449</v>
      </c>
      <c r="D1070" s="130">
        <v>0.0</v>
      </c>
      <c r="E1070" s="130">
        <v>0.0</v>
      </c>
      <c r="F1070" s="130">
        <v>0.0</v>
      </c>
      <c r="G1070" s="130">
        <v>17.6</v>
      </c>
      <c r="H1070" s="131"/>
      <c r="I1070" s="131"/>
      <c r="J1070" s="131"/>
      <c r="K1070" s="131"/>
      <c r="L1070" s="131"/>
      <c r="P1070" s="81"/>
      <c r="Q1070" s="81"/>
      <c r="R1070" s="81"/>
    </row>
    <row r="1071">
      <c r="A1071" s="129" t="s">
        <v>262</v>
      </c>
      <c r="B1071" s="130" t="s">
        <v>90</v>
      </c>
      <c r="C1071" s="130" t="s">
        <v>69</v>
      </c>
      <c r="D1071" s="130">
        <v>0.0</v>
      </c>
      <c r="E1071" s="130">
        <v>0.0</v>
      </c>
      <c r="F1071" s="130">
        <v>5.0</v>
      </c>
      <c r="G1071" s="130">
        <v>2.8</v>
      </c>
      <c r="H1071" s="131"/>
      <c r="I1071" s="131"/>
      <c r="J1071" s="131"/>
      <c r="K1071" s="131"/>
      <c r="L1071" s="131"/>
      <c r="P1071" s="81"/>
      <c r="Q1071" s="81"/>
      <c r="R1071" s="81"/>
    </row>
    <row r="1072">
      <c r="A1072" s="129" t="s">
        <v>262</v>
      </c>
      <c r="B1072" s="130" t="s">
        <v>87</v>
      </c>
      <c r="C1072" s="130" t="s">
        <v>69</v>
      </c>
      <c r="D1072" s="130">
        <v>0.0</v>
      </c>
      <c r="E1072" s="130">
        <v>0.0</v>
      </c>
      <c r="F1072" s="130">
        <v>0.0</v>
      </c>
      <c r="G1072" s="130">
        <v>5.0</v>
      </c>
      <c r="H1072" s="131"/>
      <c r="I1072" s="131"/>
      <c r="J1072" s="131"/>
      <c r="K1072" s="131"/>
      <c r="L1072" s="131"/>
      <c r="P1072" s="81"/>
      <c r="Q1072" s="81"/>
      <c r="R1072" s="81"/>
    </row>
    <row r="1073">
      <c r="A1073" s="129" t="s">
        <v>1909</v>
      </c>
      <c r="B1073" s="130" t="s">
        <v>88</v>
      </c>
      <c r="C1073" s="130" t="s">
        <v>69</v>
      </c>
      <c r="D1073" s="130">
        <v>0.0</v>
      </c>
      <c r="E1073" s="130">
        <v>0.0</v>
      </c>
      <c r="F1073" s="130">
        <v>0.0</v>
      </c>
      <c r="G1073" s="130">
        <v>10.2</v>
      </c>
      <c r="H1073" s="131"/>
      <c r="I1073" s="131"/>
      <c r="J1073" s="131"/>
      <c r="K1073" s="131"/>
      <c r="L1073" s="131"/>
      <c r="P1073" s="81"/>
      <c r="Q1073" s="81"/>
      <c r="R1073" s="81"/>
    </row>
    <row r="1074">
      <c r="A1074" s="129" t="s">
        <v>1886</v>
      </c>
      <c r="B1074" s="130" t="s">
        <v>106</v>
      </c>
      <c r="C1074" s="130" t="s">
        <v>1877</v>
      </c>
      <c r="D1074" s="130">
        <v>0.0</v>
      </c>
      <c r="E1074" s="130">
        <v>0.0</v>
      </c>
      <c r="F1074" s="130">
        <v>0.0</v>
      </c>
      <c r="G1074" s="130">
        <v>7.0</v>
      </c>
      <c r="H1074" s="131"/>
      <c r="I1074" s="131"/>
      <c r="J1074" s="131"/>
      <c r="K1074" s="131"/>
      <c r="L1074" s="131"/>
      <c r="P1074" s="81"/>
      <c r="Q1074" s="81"/>
      <c r="R1074" s="81"/>
    </row>
    <row r="1075">
      <c r="A1075" s="129" t="s">
        <v>255</v>
      </c>
      <c r="B1075" s="130" t="s">
        <v>102</v>
      </c>
      <c r="C1075" s="130" t="s">
        <v>1877</v>
      </c>
      <c r="D1075" s="130">
        <v>0.0</v>
      </c>
      <c r="E1075" s="130">
        <v>0.0</v>
      </c>
      <c r="F1075" s="130">
        <v>0.0</v>
      </c>
      <c r="G1075" s="130">
        <v>15.2</v>
      </c>
      <c r="H1075" s="131"/>
      <c r="I1075" s="131"/>
      <c r="J1075" s="131"/>
      <c r="K1075" s="131"/>
      <c r="L1075" s="131"/>
      <c r="P1075" s="81"/>
      <c r="Q1075" s="81"/>
      <c r="R1075" s="81"/>
    </row>
    <row r="1076">
      <c r="A1076" s="129" t="s">
        <v>255</v>
      </c>
      <c r="B1076" s="130" t="s">
        <v>77</v>
      </c>
      <c r="C1076" s="130" t="s">
        <v>1877</v>
      </c>
      <c r="D1076" s="130">
        <v>0.0</v>
      </c>
      <c r="E1076" s="130">
        <v>0.0</v>
      </c>
      <c r="F1076" s="130">
        <v>0.0</v>
      </c>
      <c r="G1076" s="130">
        <v>14.9</v>
      </c>
      <c r="H1076" s="131"/>
      <c r="I1076" s="131"/>
      <c r="J1076" s="131"/>
      <c r="K1076" s="131"/>
      <c r="L1076" s="131"/>
      <c r="P1076" s="81"/>
      <c r="Q1076" s="81"/>
      <c r="R1076" s="81"/>
    </row>
    <row r="1077">
      <c r="A1077" s="129" t="s">
        <v>254</v>
      </c>
      <c r="B1077" s="130" t="s">
        <v>77</v>
      </c>
      <c r="C1077" s="130" t="s">
        <v>69</v>
      </c>
      <c r="D1077" s="130">
        <v>0.0</v>
      </c>
      <c r="E1077" s="130">
        <v>0.0</v>
      </c>
      <c r="F1077" s="130">
        <v>0.0</v>
      </c>
      <c r="G1077" s="130">
        <v>26.4</v>
      </c>
      <c r="H1077" s="131"/>
      <c r="I1077" s="131"/>
      <c r="J1077" s="131"/>
      <c r="K1077" s="131"/>
      <c r="L1077" s="131"/>
      <c r="P1077" s="81"/>
      <c r="Q1077" s="81"/>
      <c r="R1077" s="81"/>
    </row>
    <row r="1078">
      <c r="A1078" s="129" t="s">
        <v>1858</v>
      </c>
      <c r="B1078" s="130" t="s">
        <v>91</v>
      </c>
      <c r="C1078" s="130" t="s">
        <v>69</v>
      </c>
      <c r="D1078" s="130">
        <v>0.0</v>
      </c>
      <c r="E1078" s="130">
        <v>0.0</v>
      </c>
      <c r="F1078" s="130">
        <v>0.0</v>
      </c>
      <c r="G1078" s="130">
        <v>16.2</v>
      </c>
      <c r="H1078" s="131"/>
      <c r="I1078" s="131"/>
      <c r="J1078" s="131"/>
      <c r="K1078" s="131"/>
      <c r="L1078" s="131"/>
      <c r="P1078" s="81"/>
      <c r="Q1078" s="81"/>
      <c r="R1078" s="81"/>
    </row>
    <row r="1079">
      <c r="A1079" s="129" t="s">
        <v>387</v>
      </c>
      <c r="B1079" s="130" t="s">
        <v>90</v>
      </c>
      <c r="C1079" s="130" t="s">
        <v>1877</v>
      </c>
      <c r="D1079" s="130">
        <v>0.0</v>
      </c>
      <c r="E1079" s="130">
        <v>0.0</v>
      </c>
      <c r="F1079" s="130">
        <v>0.0</v>
      </c>
      <c r="G1079" s="130">
        <v>3.5</v>
      </c>
      <c r="H1079" s="131"/>
      <c r="I1079" s="131"/>
      <c r="J1079" s="131"/>
      <c r="K1079" s="131"/>
      <c r="L1079" s="131"/>
      <c r="P1079" s="81"/>
      <c r="Q1079" s="81"/>
      <c r="R1079" s="81"/>
    </row>
    <row r="1080">
      <c r="A1080" s="129" t="s">
        <v>249</v>
      </c>
      <c r="B1080" s="130" t="s">
        <v>88</v>
      </c>
      <c r="C1080" s="130" t="s">
        <v>449</v>
      </c>
      <c r="D1080" s="130">
        <v>0.0</v>
      </c>
      <c r="E1080" s="130">
        <v>0.0</v>
      </c>
      <c r="F1080" s="130">
        <v>0.0</v>
      </c>
      <c r="G1080" s="130">
        <v>13.0</v>
      </c>
      <c r="H1080" s="131"/>
      <c r="I1080" s="131"/>
      <c r="J1080" s="131"/>
      <c r="K1080" s="131"/>
      <c r="L1080" s="131"/>
      <c r="P1080" s="81"/>
      <c r="Q1080" s="81"/>
      <c r="R1080" s="81"/>
    </row>
    <row r="1081">
      <c r="A1081" s="129" t="s">
        <v>247</v>
      </c>
      <c r="B1081" s="130" t="s">
        <v>116</v>
      </c>
      <c r="C1081" s="130" t="s">
        <v>449</v>
      </c>
      <c r="D1081" s="130">
        <v>0.0</v>
      </c>
      <c r="E1081" s="130">
        <v>0.0</v>
      </c>
      <c r="F1081" s="130">
        <v>0.0</v>
      </c>
      <c r="G1081" s="130">
        <v>3.3</v>
      </c>
      <c r="H1081" s="131"/>
      <c r="I1081" s="131"/>
      <c r="J1081" s="131"/>
      <c r="K1081" s="131"/>
      <c r="L1081" s="131"/>
      <c r="P1081" s="81"/>
      <c r="Q1081" s="81"/>
      <c r="R1081" s="81"/>
    </row>
    <row r="1082">
      <c r="A1082" s="129" t="s">
        <v>246</v>
      </c>
      <c r="B1082" s="130" t="s">
        <v>102</v>
      </c>
      <c r="C1082" s="130" t="s">
        <v>1877</v>
      </c>
      <c r="D1082" s="130">
        <v>0.0</v>
      </c>
      <c r="E1082" s="130">
        <v>0.0</v>
      </c>
      <c r="F1082" s="130">
        <v>0.0</v>
      </c>
      <c r="G1082" s="130">
        <v>30.2</v>
      </c>
      <c r="H1082" s="131"/>
      <c r="I1082" s="131"/>
      <c r="J1082" s="131"/>
      <c r="K1082" s="131"/>
      <c r="L1082" s="131"/>
      <c r="P1082" s="81"/>
      <c r="Q1082" s="81"/>
      <c r="R1082" s="81"/>
    </row>
    <row r="1083">
      <c r="A1083" s="129" t="s">
        <v>246</v>
      </c>
      <c r="B1083" s="130" t="s">
        <v>112</v>
      </c>
      <c r="C1083" s="130" t="s">
        <v>1877</v>
      </c>
      <c r="D1083" s="130">
        <v>0.0</v>
      </c>
      <c r="E1083" s="130">
        <v>0.0</v>
      </c>
      <c r="F1083" s="130">
        <v>0.0</v>
      </c>
      <c r="G1083" s="130">
        <v>23.2</v>
      </c>
      <c r="H1083" s="131"/>
      <c r="I1083" s="131"/>
      <c r="J1083" s="131"/>
      <c r="K1083" s="131"/>
      <c r="L1083" s="131"/>
      <c r="P1083" s="81"/>
      <c r="Q1083" s="81"/>
      <c r="R1083" s="81"/>
    </row>
    <row r="1084">
      <c r="A1084" s="129" t="s">
        <v>245</v>
      </c>
      <c r="B1084" s="130" t="s">
        <v>70</v>
      </c>
      <c r="C1084" s="130" t="s">
        <v>449</v>
      </c>
      <c r="D1084" s="130">
        <v>0.0</v>
      </c>
      <c r="E1084" s="130">
        <v>0.0</v>
      </c>
      <c r="F1084" s="130">
        <v>0.0</v>
      </c>
      <c r="G1084" s="130">
        <v>15.3</v>
      </c>
      <c r="H1084" s="131"/>
      <c r="I1084" s="131"/>
      <c r="J1084" s="131"/>
      <c r="K1084" s="131"/>
      <c r="L1084" s="131"/>
      <c r="P1084" s="81"/>
      <c r="Q1084" s="81"/>
      <c r="R1084" s="81"/>
    </row>
    <row r="1085">
      <c r="A1085" s="129" t="s">
        <v>245</v>
      </c>
      <c r="B1085" s="130" t="s">
        <v>88</v>
      </c>
      <c r="C1085" s="130" t="s">
        <v>449</v>
      </c>
      <c r="D1085" s="130">
        <v>0.0</v>
      </c>
      <c r="E1085" s="130">
        <v>0.0</v>
      </c>
      <c r="F1085" s="130">
        <v>0.0</v>
      </c>
      <c r="G1085" s="130">
        <v>4.4</v>
      </c>
      <c r="H1085" s="131"/>
      <c r="I1085" s="131"/>
      <c r="J1085" s="131"/>
      <c r="K1085" s="131"/>
      <c r="L1085" s="131"/>
      <c r="P1085" s="81"/>
      <c r="Q1085" s="81"/>
      <c r="R1085" s="81"/>
    </row>
    <row r="1086">
      <c r="A1086" s="129" t="s">
        <v>1910</v>
      </c>
      <c r="B1086" s="130" t="s">
        <v>97</v>
      </c>
      <c r="C1086" s="130" t="s">
        <v>449</v>
      </c>
      <c r="D1086" s="130">
        <v>0.0</v>
      </c>
      <c r="E1086" s="130">
        <v>0.0</v>
      </c>
      <c r="F1086" s="130">
        <v>0.0</v>
      </c>
      <c r="G1086" s="130">
        <v>6.0</v>
      </c>
      <c r="H1086" s="131"/>
      <c r="I1086" s="131"/>
      <c r="J1086" s="131"/>
      <c r="K1086" s="131"/>
      <c r="L1086" s="131"/>
      <c r="P1086" s="81"/>
      <c r="Q1086" s="81"/>
      <c r="R1086" s="81"/>
    </row>
    <row r="1087">
      <c r="A1087" s="129" t="s">
        <v>1845</v>
      </c>
      <c r="B1087" s="130" t="s">
        <v>91</v>
      </c>
      <c r="C1087" s="130" t="s">
        <v>1877</v>
      </c>
      <c r="D1087" s="130">
        <v>0.0</v>
      </c>
      <c r="E1087" s="130">
        <v>0.0</v>
      </c>
      <c r="F1087" s="130">
        <v>0.0</v>
      </c>
      <c r="G1087" s="130">
        <v>18.3</v>
      </c>
      <c r="H1087" s="131"/>
      <c r="I1087" s="131"/>
      <c r="J1087" s="131"/>
      <c r="K1087" s="131"/>
      <c r="L1087" s="131"/>
      <c r="P1087" s="81"/>
      <c r="Q1087" s="81"/>
      <c r="R1087" s="81"/>
    </row>
    <row r="1088">
      <c r="A1088" s="129" t="s">
        <v>314</v>
      </c>
      <c r="B1088" s="130" t="s">
        <v>109</v>
      </c>
      <c r="C1088" s="130" t="s">
        <v>1877</v>
      </c>
      <c r="D1088" s="130">
        <v>0.0</v>
      </c>
      <c r="E1088" s="130">
        <v>0.0</v>
      </c>
      <c r="F1088" s="130">
        <v>0.0</v>
      </c>
      <c r="G1088" s="130">
        <v>21.8</v>
      </c>
      <c r="H1088" s="131"/>
      <c r="I1088" s="131"/>
      <c r="J1088" s="131"/>
      <c r="K1088" s="131"/>
      <c r="L1088" s="131"/>
      <c r="P1088" s="81"/>
      <c r="Q1088" s="81"/>
      <c r="R1088" s="81"/>
    </row>
    <row r="1089">
      <c r="A1089" s="129" t="s">
        <v>227</v>
      </c>
      <c r="B1089" s="130" t="s">
        <v>87</v>
      </c>
      <c r="C1089" s="130" t="s">
        <v>449</v>
      </c>
      <c r="D1089" s="130">
        <v>0.0</v>
      </c>
      <c r="E1089" s="130">
        <v>0.0</v>
      </c>
      <c r="F1089" s="130">
        <v>0.0</v>
      </c>
      <c r="G1089" s="130">
        <v>30.7</v>
      </c>
      <c r="H1089" s="131"/>
      <c r="I1089" s="131"/>
      <c r="J1089" s="131"/>
      <c r="K1089" s="131"/>
      <c r="L1089" s="131"/>
      <c r="P1089" s="81"/>
      <c r="Q1089" s="81"/>
      <c r="R1089" s="81"/>
    </row>
    <row r="1090">
      <c r="A1090" s="129" t="s">
        <v>226</v>
      </c>
      <c r="B1090" s="130" t="s">
        <v>97</v>
      </c>
      <c r="C1090" s="130" t="s">
        <v>1877</v>
      </c>
      <c r="D1090" s="130">
        <v>0.0</v>
      </c>
      <c r="E1090" s="130">
        <v>0.0</v>
      </c>
      <c r="F1090" s="130">
        <v>0.0</v>
      </c>
      <c r="G1090" s="130">
        <v>11.0</v>
      </c>
      <c r="H1090" s="131"/>
      <c r="I1090" s="131"/>
      <c r="J1090" s="131"/>
      <c r="K1090" s="131"/>
      <c r="L1090" s="131"/>
      <c r="P1090" s="81"/>
      <c r="Q1090" s="81"/>
      <c r="R1090" s="81"/>
    </row>
    <row r="1091">
      <c r="A1091" s="129" t="s">
        <v>1924</v>
      </c>
      <c r="B1091" s="130" t="s">
        <v>77</v>
      </c>
      <c r="C1091" s="130" t="s">
        <v>1877</v>
      </c>
      <c r="D1091" s="130">
        <v>0.0</v>
      </c>
      <c r="E1091" s="130">
        <v>0.0</v>
      </c>
      <c r="F1091" s="130">
        <v>0.0</v>
      </c>
      <c r="G1091" s="130">
        <v>2.5</v>
      </c>
      <c r="H1091" s="131"/>
      <c r="I1091" s="131"/>
      <c r="J1091" s="131"/>
      <c r="K1091" s="131"/>
      <c r="L1091" s="131"/>
      <c r="P1091" s="81"/>
      <c r="Q1091" s="81"/>
      <c r="R1091" s="81"/>
    </row>
    <row r="1092">
      <c r="A1092" s="129" t="s">
        <v>1829</v>
      </c>
      <c r="B1092" s="130" t="s">
        <v>100</v>
      </c>
      <c r="C1092" s="130" t="s">
        <v>1877</v>
      </c>
      <c r="D1092" s="130">
        <v>0.0</v>
      </c>
      <c r="E1092" s="130">
        <v>0.0</v>
      </c>
      <c r="F1092" s="130">
        <v>0.0</v>
      </c>
      <c r="G1092" s="130">
        <v>5.3</v>
      </c>
      <c r="H1092" s="131"/>
      <c r="I1092" s="131"/>
      <c r="J1092" s="131"/>
      <c r="K1092" s="131"/>
      <c r="L1092" s="131"/>
      <c r="P1092" s="81"/>
      <c r="Q1092" s="81"/>
      <c r="R1092" s="81"/>
    </row>
    <row r="1093">
      <c r="A1093" s="129" t="s">
        <v>224</v>
      </c>
      <c r="B1093" s="130" t="s">
        <v>113</v>
      </c>
      <c r="C1093" s="130" t="s">
        <v>1877</v>
      </c>
      <c r="D1093" s="130">
        <v>0.0</v>
      </c>
      <c r="E1093" s="130">
        <v>0.0</v>
      </c>
      <c r="F1093" s="130">
        <v>0.0</v>
      </c>
      <c r="G1093" s="130">
        <v>6.0</v>
      </c>
      <c r="H1093" s="131"/>
      <c r="I1093" s="131"/>
      <c r="J1093" s="131"/>
      <c r="K1093" s="131"/>
      <c r="L1093" s="131"/>
      <c r="P1093" s="81"/>
      <c r="Q1093" s="81"/>
      <c r="R1093" s="81"/>
    </row>
    <row r="1094">
      <c r="A1094" s="129" t="s">
        <v>239</v>
      </c>
      <c r="B1094" s="130" t="s">
        <v>103</v>
      </c>
      <c r="C1094" s="130" t="s">
        <v>449</v>
      </c>
      <c r="D1094" s="130">
        <v>0.0</v>
      </c>
      <c r="E1094" s="130">
        <v>0.0</v>
      </c>
      <c r="F1094" s="130">
        <v>0.0</v>
      </c>
      <c r="G1094" s="130">
        <v>7.5</v>
      </c>
      <c r="H1094" s="131"/>
      <c r="I1094" s="131"/>
      <c r="J1094" s="131"/>
      <c r="K1094" s="131"/>
      <c r="L1094" s="131"/>
      <c r="P1094" s="81"/>
      <c r="Q1094" s="81"/>
      <c r="R1094" s="81"/>
    </row>
    <row r="1095">
      <c r="A1095" s="129" t="s">
        <v>1925</v>
      </c>
      <c r="B1095" s="130" t="s">
        <v>81</v>
      </c>
      <c r="C1095" s="130" t="s">
        <v>449</v>
      </c>
      <c r="D1095" s="130">
        <v>0.0</v>
      </c>
      <c r="E1095" s="130">
        <v>0.0</v>
      </c>
      <c r="F1095" s="130">
        <v>3.0</v>
      </c>
      <c r="G1095" s="130">
        <v>2.0</v>
      </c>
      <c r="H1095" s="131"/>
      <c r="I1095" s="131"/>
      <c r="J1095" s="131"/>
      <c r="K1095" s="131"/>
      <c r="L1095" s="131"/>
      <c r="P1095" s="81"/>
      <c r="Q1095" s="81"/>
      <c r="R1095" s="81"/>
    </row>
    <row r="1096">
      <c r="A1096" s="129" t="s">
        <v>236</v>
      </c>
      <c r="B1096" s="130" t="s">
        <v>103</v>
      </c>
      <c r="C1096" s="130" t="s">
        <v>449</v>
      </c>
      <c r="D1096" s="130">
        <v>0.0</v>
      </c>
      <c r="E1096" s="130">
        <v>0.0</v>
      </c>
      <c r="F1096" s="130">
        <v>0.0</v>
      </c>
      <c r="G1096" s="130">
        <v>13.0</v>
      </c>
      <c r="H1096" s="131"/>
      <c r="I1096" s="131"/>
      <c r="J1096" s="131"/>
      <c r="K1096" s="131"/>
      <c r="L1096" s="131"/>
      <c r="P1096" s="81"/>
      <c r="Q1096" s="81"/>
      <c r="R1096" s="81"/>
    </row>
    <row r="1097">
      <c r="A1097" s="129" t="s">
        <v>236</v>
      </c>
      <c r="B1097" s="130" t="s">
        <v>80</v>
      </c>
      <c r="C1097" s="130" t="s">
        <v>449</v>
      </c>
      <c r="D1097" s="130">
        <v>0.0</v>
      </c>
      <c r="E1097" s="130">
        <v>0.0</v>
      </c>
      <c r="F1097" s="130">
        <v>0.0</v>
      </c>
      <c r="G1097" s="130">
        <v>19.8</v>
      </c>
      <c r="H1097" s="131"/>
      <c r="I1097" s="131"/>
      <c r="J1097" s="131"/>
      <c r="K1097" s="131"/>
      <c r="L1097" s="131"/>
      <c r="P1097" s="81"/>
      <c r="Q1097" s="81"/>
      <c r="R1097" s="81"/>
    </row>
    <row r="1098">
      <c r="A1098" s="129" t="s">
        <v>1903</v>
      </c>
      <c r="B1098" s="130" t="s">
        <v>106</v>
      </c>
      <c r="C1098" s="130" t="s">
        <v>449</v>
      </c>
      <c r="D1098" s="130">
        <v>0.0</v>
      </c>
      <c r="E1098" s="130">
        <v>0.0</v>
      </c>
      <c r="F1098" s="130">
        <v>0.0</v>
      </c>
      <c r="G1098" s="130">
        <v>3.0</v>
      </c>
      <c r="H1098" s="131"/>
      <c r="I1098" s="131"/>
      <c r="J1098" s="131"/>
      <c r="K1098" s="131"/>
      <c r="L1098" s="131"/>
      <c r="P1098" s="81"/>
      <c r="Q1098" s="81"/>
      <c r="R1098" s="81"/>
    </row>
    <row r="1099">
      <c r="A1099" s="129" t="s">
        <v>513</v>
      </c>
      <c r="B1099" s="130" t="s">
        <v>113</v>
      </c>
      <c r="C1099" s="130" t="s">
        <v>1877</v>
      </c>
      <c r="D1099" s="130">
        <v>0.0</v>
      </c>
      <c r="E1099" s="130">
        <v>0.0</v>
      </c>
      <c r="F1099" s="130">
        <v>0.0</v>
      </c>
      <c r="G1099" s="130">
        <v>23.0</v>
      </c>
      <c r="H1099" s="131"/>
      <c r="I1099" s="131"/>
      <c r="J1099" s="131"/>
      <c r="K1099" s="131"/>
      <c r="L1099" s="131"/>
      <c r="P1099" s="81"/>
      <c r="Q1099" s="81"/>
      <c r="R1099" s="81"/>
    </row>
    <row r="1100">
      <c r="A1100" s="129" t="s">
        <v>513</v>
      </c>
      <c r="B1100" s="130" t="s">
        <v>74</v>
      </c>
      <c r="C1100" s="130" t="s">
        <v>1877</v>
      </c>
      <c r="D1100" s="130">
        <v>0.0</v>
      </c>
      <c r="E1100" s="130">
        <v>0.0</v>
      </c>
      <c r="F1100" s="130">
        <v>0.0</v>
      </c>
      <c r="G1100" s="130">
        <v>16.0</v>
      </c>
      <c r="H1100" s="131"/>
      <c r="I1100" s="131"/>
      <c r="J1100" s="131"/>
      <c r="K1100" s="131"/>
      <c r="L1100" s="131"/>
      <c r="P1100" s="81"/>
      <c r="Q1100" s="81"/>
      <c r="R1100" s="81"/>
    </row>
    <row r="1101">
      <c r="A1101" s="129" t="s">
        <v>621</v>
      </c>
      <c r="B1101" s="130" t="s">
        <v>77</v>
      </c>
      <c r="C1101" s="130" t="s">
        <v>1877</v>
      </c>
      <c r="D1101" s="130">
        <v>0.0</v>
      </c>
      <c r="E1101" s="130">
        <v>0.0</v>
      </c>
      <c r="F1101" s="130">
        <v>0.0</v>
      </c>
      <c r="G1101" s="130">
        <v>27.3</v>
      </c>
      <c r="H1101" s="131"/>
      <c r="I1101" s="131"/>
      <c r="J1101" s="131"/>
      <c r="K1101" s="131"/>
      <c r="L1101" s="131"/>
      <c r="P1101" s="81"/>
      <c r="Q1101" s="81"/>
      <c r="R1101" s="81"/>
    </row>
    <row r="1102">
      <c r="A1102" s="129" t="s">
        <v>610</v>
      </c>
      <c r="B1102" s="130" t="s">
        <v>112</v>
      </c>
      <c r="C1102" s="130" t="s">
        <v>449</v>
      </c>
      <c r="D1102" s="130">
        <v>0.0</v>
      </c>
      <c r="E1102" s="130">
        <v>0.0</v>
      </c>
      <c r="F1102" s="130">
        <v>33.0</v>
      </c>
      <c r="G1102" s="130">
        <v>30.6</v>
      </c>
      <c r="H1102" s="131"/>
      <c r="I1102" s="131"/>
      <c r="J1102" s="131"/>
      <c r="K1102" s="131"/>
      <c r="L1102" s="131"/>
      <c r="P1102" s="81"/>
      <c r="Q1102" s="81"/>
      <c r="R1102" s="81"/>
    </row>
    <row r="1103">
      <c r="A1103" s="129" t="s">
        <v>276</v>
      </c>
      <c r="B1103" s="130" t="s">
        <v>102</v>
      </c>
      <c r="C1103" s="130" t="s">
        <v>449</v>
      </c>
      <c r="D1103" s="130">
        <v>0.0</v>
      </c>
      <c r="E1103" s="130">
        <v>0.0</v>
      </c>
      <c r="F1103" s="130">
        <v>0.0</v>
      </c>
      <c r="G1103" s="130">
        <v>3.0</v>
      </c>
      <c r="H1103" s="131"/>
      <c r="I1103" s="131"/>
      <c r="J1103" s="131"/>
      <c r="K1103" s="131"/>
      <c r="L1103" s="131"/>
      <c r="P1103" s="81"/>
      <c r="Q1103" s="81"/>
      <c r="R1103" s="81"/>
    </row>
    <row r="1104">
      <c r="A1104" s="129" t="s">
        <v>1912</v>
      </c>
      <c r="B1104" s="130" t="s">
        <v>70</v>
      </c>
      <c r="C1104" s="130" t="s">
        <v>449</v>
      </c>
      <c r="D1104" s="130">
        <v>0.0</v>
      </c>
      <c r="E1104" s="130">
        <v>0.0</v>
      </c>
      <c r="F1104" s="130">
        <v>0.0</v>
      </c>
      <c r="G1104" s="130">
        <v>8.5</v>
      </c>
      <c r="H1104" s="131"/>
      <c r="I1104" s="131"/>
      <c r="J1104" s="131"/>
      <c r="K1104" s="131"/>
      <c r="L1104" s="131"/>
      <c r="P1104" s="81"/>
      <c r="Q1104" s="81"/>
      <c r="R1104" s="81"/>
    </row>
    <row r="1105">
      <c r="A1105" s="129" t="s">
        <v>187</v>
      </c>
      <c r="B1105" s="130" t="s">
        <v>110</v>
      </c>
      <c r="C1105" s="130" t="s">
        <v>1877</v>
      </c>
      <c r="D1105" s="130">
        <v>0.0</v>
      </c>
      <c r="E1105" s="130">
        <v>0.0</v>
      </c>
      <c r="F1105" s="130">
        <v>30.8</v>
      </c>
      <c r="G1105" s="130">
        <v>24.8</v>
      </c>
      <c r="H1105" s="131"/>
      <c r="I1105" s="131"/>
      <c r="J1105" s="131"/>
      <c r="K1105" s="131"/>
      <c r="L1105" s="131"/>
      <c r="P1105" s="81"/>
      <c r="Q1105" s="81"/>
      <c r="R1105" s="81"/>
    </row>
    <row r="1106">
      <c r="A1106" s="129" t="s">
        <v>181</v>
      </c>
      <c r="B1106" s="130" t="s">
        <v>102</v>
      </c>
      <c r="C1106" s="130" t="s">
        <v>449</v>
      </c>
      <c r="D1106" s="130">
        <v>0.0</v>
      </c>
      <c r="E1106" s="130">
        <v>0.0</v>
      </c>
      <c r="F1106" s="130">
        <v>0.0</v>
      </c>
      <c r="G1106" s="130">
        <v>20.9</v>
      </c>
      <c r="H1106" s="131"/>
      <c r="I1106" s="131"/>
      <c r="J1106" s="131"/>
      <c r="K1106" s="131"/>
      <c r="L1106" s="131"/>
      <c r="P1106" s="81"/>
      <c r="Q1106" s="81"/>
      <c r="R1106" s="81"/>
    </row>
    <row r="1107">
      <c r="A1107" s="129" t="s">
        <v>1926</v>
      </c>
      <c r="B1107" s="130" t="s">
        <v>103</v>
      </c>
      <c r="C1107" s="130" t="s">
        <v>1877</v>
      </c>
      <c r="D1107" s="130">
        <v>0.0</v>
      </c>
      <c r="E1107" s="130">
        <v>0.0</v>
      </c>
      <c r="F1107" s="130">
        <v>0.0</v>
      </c>
      <c r="G1107" s="130">
        <v>6.8</v>
      </c>
      <c r="H1107" s="131"/>
      <c r="I1107" s="131"/>
      <c r="J1107" s="131"/>
      <c r="K1107" s="131"/>
      <c r="L1107" s="131"/>
      <c r="P1107" s="81"/>
      <c r="Q1107" s="81"/>
      <c r="R1107" s="81"/>
    </row>
    <row r="1108">
      <c r="A1108" s="129" t="s">
        <v>1375</v>
      </c>
      <c r="B1108" s="130" t="s">
        <v>84</v>
      </c>
      <c r="C1108" s="130" t="s">
        <v>449</v>
      </c>
      <c r="D1108" s="130">
        <v>0.0</v>
      </c>
      <c r="E1108" s="130">
        <v>0.0</v>
      </c>
      <c r="F1108" s="130">
        <v>0.0</v>
      </c>
      <c r="G1108" s="130">
        <v>29.3</v>
      </c>
      <c r="H1108" s="131"/>
      <c r="I1108" s="131"/>
      <c r="J1108" s="131"/>
      <c r="K1108" s="131"/>
      <c r="L1108" s="131"/>
      <c r="P1108" s="81"/>
      <c r="Q1108" s="81"/>
      <c r="R1108" s="81"/>
    </row>
    <row r="1109">
      <c r="A1109" s="129" t="s">
        <v>1884</v>
      </c>
      <c r="B1109" s="130" t="s">
        <v>94</v>
      </c>
      <c r="C1109" s="130" t="s">
        <v>1877</v>
      </c>
      <c r="D1109" s="130">
        <v>0.0</v>
      </c>
      <c r="E1109" s="130">
        <v>0.0</v>
      </c>
      <c r="F1109" s="130">
        <v>0.0</v>
      </c>
      <c r="G1109" s="130">
        <v>11.0</v>
      </c>
      <c r="H1109" s="131"/>
      <c r="I1109" s="131"/>
      <c r="J1109" s="131"/>
      <c r="K1109" s="131"/>
      <c r="L1109" s="131"/>
      <c r="P1109" s="81"/>
      <c r="Q1109" s="81"/>
      <c r="R1109" s="81"/>
    </row>
    <row r="1110">
      <c r="A1110" s="129" t="s">
        <v>1904</v>
      </c>
      <c r="B1110" s="130" t="s">
        <v>88</v>
      </c>
      <c r="C1110" s="130" t="s">
        <v>449</v>
      </c>
      <c r="D1110" s="130">
        <v>0.0</v>
      </c>
      <c r="E1110" s="130">
        <v>0.0</v>
      </c>
      <c r="F1110" s="130">
        <v>0.0</v>
      </c>
      <c r="G1110" s="130">
        <v>4.6</v>
      </c>
      <c r="H1110" s="131"/>
      <c r="I1110" s="131"/>
      <c r="J1110" s="131"/>
      <c r="K1110" s="131"/>
      <c r="L1110" s="131"/>
      <c r="P1110" s="81"/>
      <c r="Q1110" s="81"/>
      <c r="R1110" s="81"/>
    </row>
    <row r="1111">
      <c r="A1111" s="129" t="s">
        <v>167</v>
      </c>
      <c r="B1111" s="130" t="s">
        <v>87</v>
      </c>
      <c r="C1111" s="130" t="s">
        <v>449</v>
      </c>
      <c r="D1111" s="130">
        <v>0.0</v>
      </c>
      <c r="E1111" s="130">
        <v>0.0</v>
      </c>
      <c r="F1111" s="130">
        <v>0.0</v>
      </c>
      <c r="G1111" s="130">
        <v>10.3</v>
      </c>
      <c r="H1111" s="131"/>
      <c r="I1111" s="131"/>
      <c r="J1111" s="131"/>
      <c r="K1111" s="131"/>
      <c r="L1111" s="131"/>
      <c r="P1111" s="81"/>
      <c r="Q1111" s="81"/>
      <c r="R1111" s="81"/>
    </row>
    <row r="1112">
      <c r="A1112" s="129" t="s">
        <v>166</v>
      </c>
      <c r="B1112" s="130" t="s">
        <v>110</v>
      </c>
      <c r="C1112" s="130" t="s">
        <v>449</v>
      </c>
      <c r="D1112" s="130">
        <v>0.0</v>
      </c>
      <c r="E1112" s="130">
        <v>0.0</v>
      </c>
      <c r="F1112" s="130">
        <v>0.0</v>
      </c>
      <c r="G1112" s="130">
        <v>28.8</v>
      </c>
      <c r="H1112" s="131"/>
      <c r="I1112" s="131"/>
      <c r="J1112" s="131"/>
      <c r="K1112" s="131"/>
      <c r="L1112" s="131"/>
      <c r="P1112" s="81"/>
      <c r="Q1112" s="81"/>
      <c r="R1112" s="81"/>
    </row>
    <row r="1113">
      <c r="A1113" s="129" t="s">
        <v>1936</v>
      </c>
      <c r="B1113" s="130" t="s">
        <v>106</v>
      </c>
      <c r="C1113" s="130" t="s">
        <v>449</v>
      </c>
      <c r="D1113" s="130">
        <v>0.0</v>
      </c>
      <c r="E1113" s="130">
        <v>0.0</v>
      </c>
      <c r="F1113" s="130">
        <v>0.0</v>
      </c>
      <c r="G1113" s="130">
        <v>3.0</v>
      </c>
      <c r="H1113" s="131"/>
      <c r="I1113" s="131"/>
      <c r="J1113" s="131"/>
      <c r="K1113" s="131"/>
      <c r="L1113" s="131"/>
      <c r="P1113" s="81"/>
      <c r="Q1113" s="81"/>
      <c r="R1113" s="81"/>
    </row>
    <row r="1114">
      <c r="A1114" s="129" t="s">
        <v>547</v>
      </c>
      <c r="B1114" s="130" t="s">
        <v>110</v>
      </c>
      <c r="C1114" s="130" t="s">
        <v>449</v>
      </c>
      <c r="D1114" s="130">
        <v>0.0</v>
      </c>
      <c r="E1114" s="130">
        <v>0.0</v>
      </c>
      <c r="F1114" s="130">
        <v>0.0</v>
      </c>
      <c r="G1114" s="130">
        <v>9.5</v>
      </c>
      <c r="H1114" s="131"/>
      <c r="I1114" s="131"/>
      <c r="J1114" s="131"/>
      <c r="K1114" s="131"/>
      <c r="L1114" s="131"/>
      <c r="P1114" s="81"/>
      <c r="Q1114" s="81"/>
      <c r="R1114" s="81"/>
    </row>
    <row r="1115">
      <c r="A1115" s="129" t="s">
        <v>185</v>
      </c>
      <c r="B1115" s="130" t="s">
        <v>80</v>
      </c>
      <c r="C1115" s="130" t="s">
        <v>449</v>
      </c>
      <c r="D1115" s="130">
        <v>0.0</v>
      </c>
      <c r="E1115" s="130">
        <v>0.0</v>
      </c>
      <c r="F1115" s="130">
        <v>0.0</v>
      </c>
      <c r="G1115" s="130">
        <v>5.8</v>
      </c>
      <c r="H1115" s="131"/>
      <c r="I1115" s="131"/>
      <c r="J1115" s="131"/>
      <c r="K1115" s="131"/>
      <c r="L1115" s="131"/>
      <c r="P1115" s="81"/>
      <c r="Q1115" s="81"/>
      <c r="R1115" s="81"/>
    </row>
    <row r="1116">
      <c r="A1116" s="129" t="s">
        <v>158</v>
      </c>
      <c r="B1116" s="130" t="s">
        <v>70</v>
      </c>
      <c r="C1116" s="130" t="s">
        <v>1877</v>
      </c>
      <c r="D1116" s="130">
        <v>0.0</v>
      </c>
      <c r="E1116" s="130">
        <v>0.0</v>
      </c>
      <c r="F1116" s="130">
        <v>0.0</v>
      </c>
      <c r="G1116" s="130">
        <v>14.1</v>
      </c>
      <c r="H1116" s="131"/>
      <c r="I1116" s="131"/>
      <c r="J1116" s="131"/>
      <c r="K1116" s="131"/>
      <c r="L1116" s="131"/>
      <c r="P1116" s="81"/>
      <c r="Q1116" s="81"/>
      <c r="R1116" s="81"/>
    </row>
    <row r="1117">
      <c r="A1117" s="129" t="s">
        <v>155</v>
      </c>
      <c r="B1117" s="130" t="s">
        <v>96</v>
      </c>
      <c r="C1117" s="130" t="s">
        <v>69</v>
      </c>
      <c r="D1117" s="130">
        <v>0.0</v>
      </c>
      <c r="E1117" s="130">
        <v>0.0</v>
      </c>
      <c r="F1117" s="130">
        <v>0.0</v>
      </c>
      <c r="G1117" s="130">
        <v>1.5</v>
      </c>
      <c r="H1117" s="131"/>
      <c r="I1117" s="131"/>
      <c r="J1117" s="131"/>
      <c r="K1117" s="131"/>
      <c r="L1117" s="131"/>
      <c r="P1117" s="81"/>
      <c r="Q1117" s="81"/>
      <c r="R1117" s="81"/>
    </row>
    <row r="1118">
      <c r="A1118" s="129" t="s">
        <v>274</v>
      </c>
      <c r="B1118" s="130" t="s">
        <v>102</v>
      </c>
      <c r="C1118" s="130" t="s">
        <v>1877</v>
      </c>
      <c r="D1118" s="130">
        <v>0.0</v>
      </c>
      <c r="E1118" s="130">
        <v>0.0</v>
      </c>
      <c r="F1118" s="130">
        <v>0.0</v>
      </c>
      <c r="G1118" s="130">
        <v>33.0</v>
      </c>
      <c r="H1118" s="131"/>
      <c r="I1118" s="131"/>
      <c r="J1118" s="131"/>
      <c r="K1118" s="131"/>
      <c r="L1118" s="131"/>
      <c r="P1118" s="81"/>
      <c r="Q1118" s="81"/>
      <c r="R1118" s="81"/>
    </row>
    <row r="1119">
      <c r="A1119" s="129" t="s">
        <v>148</v>
      </c>
      <c r="B1119" s="130" t="s">
        <v>91</v>
      </c>
      <c r="C1119" s="130" t="s">
        <v>69</v>
      </c>
      <c r="D1119" s="130">
        <v>0.0</v>
      </c>
      <c r="E1119" s="130">
        <v>0.0</v>
      </c>
      <c r="F1119" s="130">
        <v>0.0</v>
      </c>
      <c r="G1119" s="130">
        <v>23.9</v>
      </c>
      <c r="H1119" s="131"/>
      <c r="I1119" s="131"/>
      <c r="J1119" s="131"/>
      <c r="K1119" s="131"/>
      <c r="L1119" s="131"/>
      <c r="P1119" s="81"/>
      <c r="Q1119" s="81"/>
      <c r="R1119" s="81"/>
    </row>
    <row r="1120">
      <c r="A1120" s="129" t="s">
        <v>92</v>
      </c>
      <c r="B1120" s="130" t="s">
        <v>93</v>
      </c>
      <c r="C1120" s="130" t="s">
        <v>1877</v>
      </c>
      <c r="D1120" s="130">
        <v>0.0</v>
      </c>
      <c r="E1120" s="130">
        <v>0.0</v>
      </c>
      <c r="F1120" s="130">
        <v>0.0</v>
      </c>
      <c r="G1120" s="130">
        <v>32.7</v>
      </c>
      <c r="H1120" s="131"/>
      <c r="I1120" s="131"/>
      <c r="J1120" s="131"/>
      <c r="K1120" s="131"/>
      <c r="L1120" s="131"/>
      <c r="P1120" s="81"/>
      <c r="Q1120" s="81"/>
      <c r="R1120" s="81"/>
    </row>
    <row r="1121">
      <c r="A1121" s="129" t="s">
        <v>144</v>
      </c>
      <c r="B1121" s="130" t="s">
        <v>74</v>
      </c>
      <c r="C1121" s="130" t="s">
        <v>449</v>
      </c>
      <c r="D1121" s="130">
        <v>0.0</v>
      </c>
      <c r="E1121" s="130">
        <v>0.0</v>
      </c>
      <c r="F1121" s="130">
        <v>0.0</v>
      </c>
      <c r="G1121" s="130">
        <v>19.6</v>
      </c>
      <c r="H1121" s="131"/>
      <c r="I1121" s="131"/>
      <c r="J1121" s="131"/>
      <c r="K1121" s="131"/>
      <c r="L1121" s="131"/>
      <c r="P1121" s="81"/>
      <c r="Q1121" s="81"/>
      <c r="R1121" s="81"/>
    </row>
    <row r="1122">
      <c r="A1122" s="129" t="s">
        <v>143</v>
      </c>
      <c r="B1122" s="130" t="s">
        <v>97</v>
      </c>
      <c r="C1122" s="130" t="s">
        <v>1877</v>
      </c>
      <c r="D1122" s="130">
        <v>0.0</v>
      </c>
      <c r="E1122" s="130">
        <v>0.0</v>
      </c>
      <c r="F1122" s="130">
        <v>0.0</v>
      </c>
      <c r="G1122" s="130">
        <v>6.1</v>
      </c>
      <c r="H1122" s="131"/>
      <c r="I1122" s="131"/>
      <c r="J1122" s="131"/>
      <c r="K1122" s="131"/>
      <c r="L1122" s="131"/>
      <c r="P1122" s="81"/>
      <c r="Q1122" s="81"/>
      <c r="R1122" s="81"/>
    </row>
    <row r="1123">
      <c r="A1123" s="129" t="s">
        <v>141</v>
      </c>
      <c r="B1123" s="130" t="s">
        <v>96</v>
      </c>
      <c r="C1123" s="130" t="s">
        <v>1877</v>
      </c>
      <c r="D1123" s="130">
        <v>0.0</v>
      </c>
      <c r="E1123" s="130">
        <v>0.0</v>
      </c>
      <c r="F1123" s="130">
        <v>4.0</v>
      </c>
      <c r="G1123" s="130">
        <v>12.9</v>
      </c>
      <c r="H1123" s="131"/>
      <c r="I1123" s="131"/>
      <c r="J1123" s="131"/>
      <c r="K1123" s="131"/>
      <c r="L1123" s="131"/>
      <c r="P1123" s="81"/>
      <c r="Q1123" s="81"/>
      <c r="R1123" s="81"/>
    </row>
    <row r="1124">
      <c r="A1124" s="129" t="s">
        <v>1854</v>
      </c>
      <c r="B1124" s="130" t="s">
        <v>74</v>
      </c>
      <c r="C1124" s="130" t="s">
        <v>1877</v>
      </c>
      <c r="D1124" s="130">
        <v>0.0</v>
      </c>
      <c r="E1124" s="130">
        <v>0.0</v>
      </c>
      <c r="F1124" s="130">
        <v>0.0</v>
      </c>
      <c r="G1124" s="130">
        <v>3.0</v>
      </c>
      <c r="H1124" s="131"/>
      <c r="I1124" s="131"/>
      <c r="J1124" s="131"/>
      <c r="K1124" s="131"/>
      <c r="L1124" s="131"/>
      <c r="P1124" s="81"/>
      <c r="Q1124" s="81"/>
      <c r="R1124" s="81"/>
    </row>
    <row r="1125">
      <c r="A1125" s="129" t="s">
        <v>510</v>
      </c>
      <c r="B1125" s="130" t="s">
        <v>113</v>
      </c>
      <c r="C1125" s="130" t="s">
        <v>1877</v>
      </c>
      <c r="D1125" s="130">
        <v>0.0</v>
      </c>
      <c r="E1125" s="130">
        <v>0.0</v>
      </c>
      <c r="F1125" s="130">
        <v>0.0</v>
      </c>
      <c r="G1125" s="130">
        <v>18.0</v>
      </c>
      <c r="H1125" s="131"/>
      <c r="I1125" s="131"/>
      <c r="J1125" s="131"/>
      <c r="K1125" s="131"/>
      <c r="L1125" s="131"/>
      <c r="P1125" s="81"/>
      <c r="Q1125" s="81"/>
      <c r="R1125" s="81"/>
    </row>
    <row r="1126">
      <c r="A1126" s="129" t="s">
        <v>137</v>
      </c>
      <c r="B1126" s="130" t="s">
        <v>115</v>
      </c>
      <c r="C1126" s="130" t="s">
        <v>1877</v>
      </c>
      <c r="D1126" s="130">
        <v>0.0</v>
      </c>
      <c r="E1126" s="130">
        <v>0.0</v>
      </c>
      <c r="F1126" s="130">
        <v>0.0</v>
      </c>
      <c r="G1126" s="130">
        <v>15.4</v>
      </c>
      <c r="H1126" s="131"/>
      <c r="I1126" s="131"/>
      <c r="J1126" s="131"/>
      <c r="K1126" s="131"/>
      <c r="L1126" s="131"/>
      <c r="P1126" s="81"/>
      <c r="Q1126" s="81"/>
      <c r="R1126" s="81"/>
    </row>
    <row r="1127">
      <c r="A1127" s="129" t="s">
        <v>137</v>
      </c>
      <c r="B1127" s="130" t="s">
        <v>87</v>
      </c>
      <c r="C1127" s="130" t="s">
        <v>1877</v>
      </c>
      <c r="D1127" s="130">
        <v>0.0</v>
      </c>
      <c r="E1127" s="130">
        <v>0.0</v>
      </c>
      <c r="F1127" s="130">
        <v>2.0</v>
      </c>
      <c r="G1127" s="130">
        <v>4.8</v>
      </c>
      <c r="H1127" s="131"/>
      <c r="I1127" s="131"/>
      <c r="J1127" s="131"/>
      <c r="K1127" s="131"/>
      <c r="L1127" s="131"/>
      <c r="P1127" s="81"/>
      <c r="Q1127" s="81"/>
      <c r="R1127" s="81"/>
    </row>
    <row r="1128">
      <c r="A1128" s="129" t="s">
        <v>136</v>
      </c>
      <c r="B1128" s="130" t="s">
        <v>85</v>
      </c>
      <c r="C1128" s="130" t="s">
        <v>1877</v>
      </c>
      <c r="D1128" s="130">
        <v>0.0</v>
      </c>
      <c r="E1128" s="130">
        <v>0.0</v>
      </c>
      <c r="F1128" s="130">
        <v>7.0</v>
      </c>
      <c r="G1128" s="130">
        <v>7.8</v>
      </c>
      <c r="H1128" s="131"/>
      <c r="I1128" s="131"/>
      <c r="J1128" s="131"/>
      <c r="K1128" s="131"/>
      <c r="L1128" s="131"/>
      <c r="P1128" s="81"/>
      <c r="Q1128" s="81"/>
      <c r="R1128" s="81"/>
    </row>
    <row r="1129">
      <c r="A1129" s="129" t="s">
        <v>134</v>
      </c>
      <c r="B1129" s="130" t="s">
        <v>100</v>
      </c>
      <c r="C1129" s="130" t="s">
        <v>69</v>
      </c>
      <c r="D1129" s="130">
        <v>0.0</v>
      </c>
      <c r="E1129" s="130">
        <v>0.0</v>
      </c>
      <c r="F1129" s="130">
        <v>0.0</v>
      </c>
      <c r="G1129" s="130">
        <v>10.7</v>
      </c>
      <c r="H1129" s="131"/>
      <c r="I1129" s="131"/>
      <c r="J1129" s="131"/>
      <c r="K1129" s="131"/>
      <c r="L1129" s="131"/>
      <c r="P1129" s="81"/>
      <c r="Q1129" s="81"/>
      <c r="R1129" s="81"/>
    </row>
    <row r="1130">
      <c r="A1130" s="129" t="s">
        <v>132</v>
      </c>
      <c r="B1130" s="130" t="s">
        <v>70</v>
      </c>
      <c r="C1130" s="130" t="s">
        <v>1877</v>
      </c>
      <c r="D1130" s="130">
        <v>0.0</v>
      </c>
      <c r="E1130" s="130">
        <v>0.0</v>
      </c>
      <c r="F1130" s="130">
        <v>0.0</v>
      </c>
      <c r="G1130" s="130">
        <v>34.9</v>
      </c>
      <c r="H1130" s="131"/>
      <c r="I1130" s="131"/>
      <c r="J1130" s="131"/>
      <c r="K1130" s="131"/>
      <c r="L1130" s="131"/>
      <c r="P1130" s="81"/>
      <c r="Q1130" s="81"/>
      <c r="R1130" s="81"/>
    </row>
    <row r="1131">
      <c r="A1131" s="129" t="s">
        <v>576</v>
      </c>
      <c r="B1131" s="130" t="s">
        <v>100</v>
      </c>
      <c r="C1131" s="130" t="s">
        <v>69</v>
      </c>
      <c r="D1131" s="130">
        <v>0.0</v>
      </c>
      <c r="E1131" s="130">
        <v>0.0</v>
      </c>
      <c r="F1131" s="130">
        <v>11.3</v>
      </c>
      <c r="G1131" s="130">
        <v>12.7</v>
      </c>
      <c r="H1131" s="131"/>
      <c r="I1131" s="131"/>
      <c r="J1131" s="131"/>
      <c r="K1131" s="131"/>
      <c r="L1131" s="131"/>
      <c r="P1131" s="81"/>
      <c r="Q1131" s="81"/>
      <c r="R1131" s="81"/>
    </row>
    <row r="1132">
      <c r="A1132" s="129" t="s">
        <v>129</v>
      </c>
      <c r="B1132" s="130" t="s">
        <v>81</v>
      </c>
      <c r="C1132" s="130" t="s">
        <v>449</v>
      </c>
      <c r="D1132" s="130">
        <v>0.0</v>
      </c>
      <c r="E1132" s="130">
        <v>0.0</v>
      </c>
      <c r="F1132" s="130">
        <v>0.0</v>
      </c>
      <c r="G1132" s="130">
        <v>7.2</v>
      </c>
      <c r="H1132" s="131"/>
      <c r="I1132" s="131"/>
      <c r="J1132" s="131"/>
      <c r="K1132" s="131"/>
      <c r="L1132" s="131"/>
      <c r="P1132" s="81"/>
      <c r="Q1132" s="81"/>
      <c r="R1132" s="81"/>
    </row>
    <row r="1133">
      <c r="A1133" s="129" t="s">
        <v>128</v>
      </c>
      <c r="B1133" s="130" t="s">
        <v>91</v>
      </c>
      <c r="C1133" s="130" t="s">
        <v>449</v>
      </c>
      <c r="D1133" s="130">
        <v>0.0</v>
      </c>
      <c r="E1133" s="130">
        <v>0.0</v>
      </c>
      <c r="F1133" s="130">
        <v>33.3</v>
      </c>
      <c r="G1133" s="130">
        <v>34.4</v>
      </c>
      <c r="H1133" s="131"/>
      <c r="I1133" s="131"/>
      <c r="J1133" s="131"/>
      <c r="K1133" s="131"/>
      <c r="L1133" s="131"/>
      <c r="P1133" s="81"/>
      <c r="Q1133" s="81"/>
      <c r="R1133" s="81"/>
    </row>
    <row r="1134">
      <c r="A1134" s="129" t="s">
        <v>183</v>
      </c>
      <c r="B1134" s="130" t="s">
        <v>80</v>
      </c>
      <c r="C1134" s="130" t="s">
        <v>449</v>
      </c>
      <c r="D1134" s="130">
        <v>0.0</v>
      </c>
      <c r="E1134" s="130">
        <v>0.0</v>
      </c>
      <c r="F1134" s="130">
        <v>0.0</v>
      </c>
      <c r="G1134" s="130">
        <v>32.4</v>
      </c>
      <c r="H1134" s="131"/>
      <c r="I1134" s="131"/>
      <c r="J1134" s="131"/>
      <c r="K1134" s="131"/>
      <c r="L1134" s="131"/>
      <c r="P1134" s="81"/>
      <c r="Q1134" s="81"/>
      <c r="R1134" s="81"/>
    </row>
    <row r="1135">
      <c r="A1135" s="129" t="s">
        <v>179</v>
      </c>
      <c r="B1135" s="130" t="s">
        <v>80</v>
      </c>
      <c r="C1135" s="130" t="s">
        <v>449</v>
      </c>
      <c r="D1135" s="130">
        <v>0.0</v>
      </c>
      <c r="E1135" s="130">
        <v>0.0</v>
      </c>
      <c r="F1135" s="130">
        <v>3.5</v>
      </c>
      <c r="G1135" s="130">
        <v>3.6</v>
      </c>
      <c r="H1135" s="131"/>
      <c r="I1135" s="131"/>
      <c r="J1135" s="131"/>
      <c r="K1135" s="131"/>
      <c r="L1135" s="131"/>
      <c r="P1135" s="81"/>
      <c r="Q1135" s="81"/>
      <c r="R1135" s="81"/>
    </row>
    <row r="1136">
      <c r="A1136" s="129" t="s">
        <v>1933</v>
      </c>
      <c r="B1136" s="130" t="s">
        <v>102</v>
      </c>
      <c r="C1136" s="130" t="s">
        <v>69</v>
      </c>
      <c r="D1136" s="130">
        <v>0.0</v>
      </c>
      <c r="E1136" s="130">
        <v>0.0</v>
      </c>
      <c r="F1136" s="130">
        <v>0.0</v>
      </c>
      <c r="G1136" s="130">
        <v>18.3</v>
      </c>
      <c r="H1136" s="131"/>
      <c r="I1136" s="131"/>
      <c r="J1136" s="131"/>
      <c r="K1136" s="131"/>
      <c r="L1136" s="131"/>
      <c r="P1136" s="81"/>
      <c r="Q1136" s="81"/>
      <c r="R1136" s="81"/>
    </row>
    <row r="1137">
      <c r="A1137" s="129" t="s">
        <v>473</v>
      </c>
      <c r="B1137" s="130" t="s">
        <v>88</v>
      </c>
      <c r="C1137" s="130" t="s">
        <v>449</v>
      </c>
      <c r="D1137" s="130">
        <v>0.0</v>
      </c>
      <c r="E1137" s="130">
        <v>0.0</v>
      </c>
      <c r="F1137" s="130">
        <v>0.0</v>
      </c>
      <c r="G1137" s="130">
        <v>2.2</v>
      </c>
      <c r="H1137" s="131"/>
      <c r="I1137" s="131"/>
      <c r="J1137" s="131"/>
      <c r="K1137" s="131"/>
      <c r="L1137" s="131"/>
      <c r="P1137" s="81"/>
      <c r="Q1137" s="81"/>
      <c r="R1137" s="81"/>
    </row>
    <row r="1138">
      <c r="A1138" s="129" t="s">
        <v>108</v>
      </c>
      <c r="B1138" s="130" t="s">
        <v>70</v>
      </c>
      <c r="C1138" s="130" t="s">
        <v>1877</v>
      </c>
      <c r="D1138" s="130">
        <v>0.0</v>
      </c>
      <c r="E1138" s="130">
        <v>0.0</v>
      </c>
      <c r="F1138" s="130">
        <v>0.0</v>
      </c>
      <c r="G1138" s="130">
        <v>33.4</v>
      </c>
      <c r="H1138" s="131"/>
      <c r="I1138" s="131"/>
      <c r="J1138" s="131"/>
      <c r="K1138" s="131"/>
      <c r="L1138" s="131"/>
      <c r="P1138" s="81"/>
      <c r="Q1138" s="81"/>
      <c r="R1138" s="81"/>
    </row>
    <row r="1139">
      <c r="A1139" s="129" t="s">
        <v>75</v>
      </c>
      <c r="B1139" s="130" t="s">
        <v>112</v>
      </c>
      <c r="C1139" s="130" t="s">
        <v>1877</v>
      </c>
      <c r="D1139" s="130">
        <v>0.0</v>
      </c>
      <c r="E1139" s="130">
        <v>0.0</v>
      </c>
      <c r="F1139" s="130">
        <v>0.0</v>
      </c>
      <c r="G1139" s="130">
        <v>19.6</v>
      </c>
      <c r="H1139" s="131"/>
      <c r="I1139" s="131"/>
      <c r="J1139" s="131"/>
      <c r="K1139" s="131"/>
      <c r="L1139" s="131"/>
      <c r="P1139" s="81"/>
      <c r="Q1139" s="81"/>
      <c r="R1139" s="81"/>
    </row>
    <row r="1140">
      <c r="A1140" s="129" t="s">
        <v>60</v>
      </c>
      <c r="B1140" s="130" t="s">
        <v>70</v>
      </c>
      <c r="C1140" s="130" t="s">
        <v>69</v>
      </c>
      <c r="D1140" s="130">
        <v>0.0</v>
      </c>
      <c r="E1140" s="130">
        <v>0.0</v>
      </c>
      <c r="F1140" s="130">
        <v>0.0</v>
      </c>
      <c r="G1140" s="130">
        <v>17.5</v>
      </c>
      <c r="H1140" s="131"/>
      <c r="I1140" s="131"/>
      <c r="J1140" s="131"/>
      <c r="K1140" s="131"/>
      <c r="L1140" s="131"/>
      <c r="P1140" s="81"/>
      <c r="Q1140" s="81"/>
      <c r="R1140" s="81"/>
    </row>
  </sheetData>
  <autoFilter ref="$A$3:$AB$1140">
    <filterColumn colId="11">
      <filters>
        <filter val="22"/>
        <filter val="44"/>
        <filter val="45"/>
        <filter val="23"/>
        <filter val="46"/>
        <filter val="24"/>
        <filter val="25"/>
        <filter val="26"/>
        <filter val="27"/>
        <filter val="28"/>
        <filter val="29"/>
        <filter val="30"/>
        <filter val="31"/>
        <filter val="32"/>
        <filter val="10"/>
        <filter val="33"/>
        <filter val="11"/>
        <filter val="34"/>
        <filter val="12"/>
        <filter val="35"/>
        <filter val="13"/>
        <filter val="36"/>
        <filter val="14"/>
        <filter val="37"/>
        <filter val="15"/>
        <filter val="38"/>
        <filter val="16"/>
        <filter val="39"/>
        <filter val="17"/>
        <filter val="18"/>
        <filter val="19"/>
        <filter val="0"/>
        <filter val="1"/>
        <filter val="2"/>
        <filter val="3"/>
        <filter val="4"/>
        <filter val="5"/>
        <filter val="6"/>
        <filter val="7"/>
        <filter val="8"/>
        <filter val="9"/>
        <filter val="40"/>
        <filter val="41"/>
        <filter val="42"/>
        <filter val="20"/>
        <filter val="43"/>
        <filter val="21"/>
      </filters>
    </filterColumn>
    <sortState ref="A3:AB1140">
      <sortCondition ref="M3:M1140"/>
      <sortCondition descending="1" ref="O3:O1140"/>
      <sortCondition descending="1" ref="S3:S1140"/>
      <sortCondition descending="1" ref="P3:P1140"/>
      <sortCondition ref="N3:N1140"/>
    </sortState>
  </autoFilter>
  <conditionalFormatting sqref="M1:M1140">
    <cfRule type="colorScale" priority="1">
      <colorScale>
        <cfvo type="min"/>
        <cfvo type="formula" val="0"/>
        <cfvo type="max"/>
        <color rgb="FFE67C73"/>
        <color rgb="FFFFFFFF"/>
        <color rgb="FF57BB8A"/>
      </colorScale>
    </cfRule>
  </conditionalFormatting>
  <conditionalFormatting sqref="N1:N1140">
    <cfRule type="colorScale" priority="2">
      <colorScale>
        <cfvo type="min"/>
        <cfvo type="formula" val="0"/>
        <cfvo type="max"/>
        <color rgb="FFE67C73"/>
        <color rgb="FFFFFFFF"/>
        <color rgb="FF57BB8A"/>
      </colorScale>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22.0"/>
    <col customWidth="1" min="3" max="3" width="24.13"/>
    <col customWidth="1" min="5" max="5" width="16.5"/>
    <col customWidth="1" min="7" max="7" width="172.38"/>
    <col customWidth="1" min="8" max="8" width="21.38"/>
  </cols>
  <sheetData>
    <row r="1">
      <c r="A1" s="1" t="s">
        <v>0</v>
      </c>
      <c r="B1" s="142" t="s">
        <v>1937</v>
      </c>
      <c r="C1" s="142" t="s">
        <v>1938</v>
      </c>
      <c r="D1" s="142" t="s">
        <v>1939</v>
      </c>
      <c r="E1" s="142" t="s">
        <v>1940</v>
      </c>
      <c r="F1" s="56"/>
    </row>
    <row r="2">
      <c r="A2" s="129" t="s">
        <v>292</v>
      </c>
      <c r="B2" s="143">
        <f t="array" ref="B2">ifna(XLOOKUP(A2,'Recent Minutes Tracker'!A:A,'Recent Minutes Tracker'!H:H,""))</f>
        <v>37</v>
      </c>
      <c r="C2" s="144">
        <f t="array" ref="C2">ifna(XLOOKUP(A2,'Recent Minutes Tracker'!A:A,'Recent Minutes Tracker'!P:P,""))</f>
        <v>34.83333333</v>
      </c>
      <c r="D2" s="81">
        <f t="shared" ref="D2:D618" si="1">B2-C2</f>
        <v>2.166666667</v>
      </c>
      <c r="E2" s="81">
        <f t="shared" ref="E2:E618" si="2">ABS(D2)</f>
        <v>2.166666667</v>
      </c>
    </row>
    <row r="3">
      <c r="A3" s="129" t="s">
        <v>607</v>
      </c>
      <c r="B3" s="143">
        <f t="array" ref="B3">ifna(XLOOKUP(A3,'Recent Minutes Tracker'!A:A,'Recent Minutes Tracker'!H:H,""))</f>
        <v>38</v>
      </c>
      <c r="C3" s="144">
        <f t="array" ref="C3">ifna(XLOOKUP(A3,'Recent Minutes Tracker'!A:A,'Recent Minutes Tracker'!P:P,""))</f>
        <v>32.86666667</v>
      </c>
      <c r="D3" s="81">
        <f t="shared" si="1"/>
        <v>5.133333333</v>
      </c>
      <c r="E3" s="81">
        <f t="shared" si="2"/>
        <v>5.133333333</v>
      </c>
    </row>
    <row r="4">
      <c r="A4" s="129" t="s">
        <v>429</v>
      </c>
      <c r="B4" s="143">
        <f t="array" ref="B4">ifna(XLOOKUP(A4,'Recent Minutes Tracker'!A:A,'Recent Minutes Tracker'!H:H,""))</f>
        <v>44</v>
      </c>
      <c r="C4" s="144">
        <f t="array" ref="C4">ifna(XLOOKUP(A4,'Recent Minutes Tracker'!A:A,'Recent Minutes Tracker'!P:P,""))</f>
        <v>38.4</v>
      </c>
      <c r="D4" s="81">
        <f t="shared" si="1"/>
        <v>5.6</v>
      </c>
      <c r="E4" s="81">
        <f t="shared" si="2"/>
        <v>5.6</v>
      </c>
    </row>
    <row r="5">
      <c r="A5" s="129" t="s">
        <v>230</v>
      </c>
      <c r="B5" s="143">
        <f t="array" ref="B5">ifna(XLOOKUP(A5,'Recent Minutes Tracker'!A:A,'Recent Minutes Tracker'!H:H,""))</f>
        <v>36</v>
      </c>
      <c r="C5" s="144">
        <f t="array" ref="C5">ifna(XLOOKUP(A5,'Recent Minutes Tracker'!A:A,'Recent Minutes Tracker'!P:P,""))</f>
        <v>36.43333333</v>
      </c>
      <c r="D5" s="81">
        <f t="shared" si="1"/>
        <v>-0.4333333333</v>
      </c>
      <c r="E5" s="81">
        <f t="shared" si="2"/>
        <v>0.4333333333</v>
      </c>
    </row>
    <row r="6">
      <c r="A6" s="129" t="s">
        <v>267</v>
      </c>
      <c r="B6" s="143">
        <f t="array" ref="B6">ifna(XLOOKUP(A6,'Recent Minutes Tracker'!A:A,'Recent Minutes Tracker'!H:H,""))</f>
        <v>37</v>
      </c>
      <c r="C6" s="144">
        <f t="array" ref="C6">ifna(XLOOKUP(A6,'Recent Minutes Tracker'!A:A,'Recent Minutes Tracker'!P:P,""))</f>
        <v>32.83333333</v>
      </c>
      <c r="D6" s="81">
        <f t="shared" si="1"/>
        <v>4.166666667</v>
      </c>
      <c r="E6" s="81">
        <f t="shared" si="2"/>
        <v>4.166666667</v>
      </c>
    </row>
    <row r="7">
      <c r="A7" s="129" t="s">
        <v>203</v>
      </c>
      <c r="B7" s="143">
        <f t="array" ref="B7">ifna(XLOOKUP(A7,'Recent Minutes Tracker'!A:A,'Recent Minutes Tracker'!H:H,""))</f>
        <v>40</v>
      </c>
      <c r="C7" s="144">
        <f t="array" ref="C7">ifna(XLOOKUP(A7,'Recent Minutes Tracker'!A:A,'Recent Minutes Tracker'!P:P,""))</f>
        <v>39.2</v>
      </c>
      <c r="D7" s="81">
        <f t="shared" si="1"/>
        <v>0.8</v>
      </c>
      <c r="E7" s="81">
        <f t="shared" si="2"/>
        <v>0.8</v>
      </c>
    </row>
    <row r="8">
      <c r="A8" s="129" t="s">
        <v>215</v>
      </c>
      <c r="B8" s="143">
        <f t="array" ref="B8">ifna(XLOOKUP(A8,'Recent Minutes Tracker'!A:A,'Recent Minutes Tracker'!H:H,""))</f>
        <v>40</v>
      </c>
      <c r="C8" s="144">
        <f t="array" ref="C8">ifna(XLOOKUP(A8,'Recent Minutes Tracker'!A:A,'Recent Minutes Tracker'!P:P,""))</f>
        <v>35.76666667</v>
      </c>
      <c r="D8" s="81">
        <f t="shared" si="1"/>
        <v>4.233333333</v>
      </c>
      <c r="E8" s="81">
        <f t="shared" si="2"/>
        <v>4.233333333</v>
      </c>
      <c r="G8" s="55" t="s">
        <v>1941</v>
      </c>
    </row>
    <row r="9">
      <c r="A9" s="129" t="s">
        <v>164</v>
      </c>
      <c r="B9" s="143">
        <f t="array" ref="B9">ifna(XLOOKUP(A9,'Recent Minutes Tracker'!A:A,'Recent Minutes Tracker'!H:H,""))</f>
        <v>40</v>
      </c>
      <c r="C9" s="144">
        <f t="array" ref="C9">ifna(XLOOKUP(A9,'Recent Minutes Tracker'!A:A,'Recent Minutes Tracker'!P:P,""))</f>
        <v>41</v>
      </c>
      <c r="D9" s="81">
        <f t="shared" si="1"/>
        <v>-1</v>
      </c>
      <c r="E9" s="81">
        <f t="shared" si="2"/>
        <v>1</v>
      </c>
    </row>
    <row r="10">
      <c r="A10" s="129" t="s">
        <v>328</v>
      </c>
      <c r="B10" s="143">
        <f t="array" ref="B10">ifna(XLOOKUP(A10,'Recent Minutes Tracker'!A:A,'Recent Minutes Tracker'!H:H,""))</f>
        <v>44</v>
      </c>
      <c r="C10" s="144">
        <f t="array" ref="C10">ifna(XLOOKUP(A10,'Recent Minutes Tracker'!A:A,'Recent Minutes Tracker'!P:P,""))</f>
        <v>37.3</v>
      </c>
      <c r="D10" s="81">
        <f t="shared" si="1"/>
        <v>6.7</v>
      </c>
      <c r="E10" s="81">
        <f t="shared" si="2"/>
        <v>6.7</v>
      </c>
    </row>
    <row r="11">
      <c r="A11" s="129" t="s">
        <v>250</v>
      </c>
      <c r="B11" s="143">
        <f t="array" ref="B11">ifna(XLOOKUP(A11,'Recent Minutes Tracker'!A:A,'Recent Minutes Tracker'!H:H,""))</f>
        <v>34</v>
      </c>
      <c r="C11" s="144">
        <f t="array" ref="C11">ifna(XLOOKUP(A11,'Recent Minutes Tracker'!A:A,'Recent Minutes Tracker'!P:P,""))</f>
        <v>37.76666667</v>
      </c>
      <c r="D11" s="81">
        <f t="shared" si="1"/>
        <v>-3.766666667</v>
      </c>
      <c r="E11" s="81">
        <f t="shared" si="2"/>
        <v>3.766666667</v>
      </c>
    </row>
    <row r="12">
      <c r="A12" s="145" t="s">
        <v>216</v>
      </c>
      <c r="B12" s="146">
        <f t="array" ref="B12">ifna(XLOOKUP(A12,'Recent Minutes Tracker'!A:A,'Recent Minutes Tracker'!H:H,""))</f>
        <v>37</v>
      </c>
      <c r="C12" s="146">
        <f t="array" ref="C12">ifna(XLOOKUP(A12,'Recent Minutes Tracker'!A:A,'Recent Minutes Tracker'!P:P,""))</f>
        <v>30.56666667</v>
      </c>
      <c r="D12" s="147">
        <f t="shared" si="1"/>
        <v>6.433333333</v>
      </c>
      <c r="E12" s="147">
        <f t="shared" si="2"/>
        <v>6.433333333</v>
      </c>
      <c r="F12" s="148"/>
      <c r="G12" s="149" t="s">
        <v>1942</v>
      </c>
      <c r="H12" s="148"/>
      <c r="I12" s="148"/>
      <c r="J12" s="148"/>
      <c r="K12" s="148"/>
      <c r="L12" s="148"/>
      <c r="M12" s="148"/>
      <c r="N12" s="148"/>
      <c r="O12" s="148"/>
      <c r="P12" s="148"/>
      <c r="Q12" s="148"/>
      <c r="R12" s="148"/>
      <c r="S12" s="148"/>
      <c r="T12" s="148"/>
      <c r="U12" s="148"/>
      <c r="V12" s="148"/>
      <c r="W12" s="148"/>
      <c r="X12" s="148"/>
      <c r="Y12" s="148"/>
      <c r="Z12" s="148"/>
    </row>
    <row r="13">
      <c r="A13" s="129" t="s">
        <v>156</v>
      </c>
      <c r="B13" s="143">
        <f t="array" ref="B13">ifna(XLOOKUP(A13,'Recent Minutes Tracker'!A:A,'Recent Minutes Tracker'!H:H,""))</f>
        <v>39</v>
      </c>
      <c r="C13" s="144">
        <f t="array" ref="C13">ifna(XLOOKUP(A13,'Recent Minutes Tracker'!A:A,'Recent Minutes Tracker'!P:P,""))</f>
        <v>35.63333333</v>
      </c>
      <c r="D13" s="81">
        <f t="shared" si="1"/>
        <v>3.366666667</v>
      </c>
      <c r="E13" s="81">
        <f t="shared" si="2"/>
        <v>3.366666667</v>
      </c>
      <c r="G13" s="150" t="s">
        <v>1943</v>
      </c>
    </row>
    <row r="14">
      <c r="A14" s="129" t="s">
        <v>196</v>
      </c>
      <c r="B14" s="143">
        <f t="array" ref="B14">ifna(XLOOKUP(A14,'Recent Minutes Tracker'!A:A,'Recent Minutes Tracker'!H:H,""))</f>
        <v>36</v>
      </c>
      <c r="C14" s="144">
        <f t="array" ref="C14">ifna(XLOOKUP(A14,'Recent Minutes Tracker'!A:A,'Recent Minutes Tracker'!P:P,""))</f>
        <v>35.86666667</v>
      </c>
      <c r="D14" s="81">
        <f t="shared" si="1"/>
        <v>0.1333333333</v>
      </c>
      <c r="E14" s="81">
        <f t="shared" si="2"/>
        <v>0.1333333333</v>
      </c>
    </row>
    <row r="15">
      <c r="A15" s="129" t="s">
        <v>405</v>
      </c>
      <c r="B15" s="143">
        <f t="array" ref="B15">ifna(XLOOKUP(A15,'Recent Minutes Tracker'!A:A,'Recent Minutes Tracker'!H:H,""))</f>
        <v>54</v>
      </c>
      <c r="C15" s="144">
        <f t="array" ref="C15">ifna(XLOOKUP(A15,'Recent Minutes Tracker'!A:A,'Recent Minutes Tracker'!P:P,""))</f>
        <v>40.16666667</v>
      </c>
      <c r="D15" s="81">
        <f t="shared" si="1"/>
        <v>13.83333333</v>
      </c>
      <c r="E15" s="81">
        <f t="shared" si="2"/>
        <v>13.83333333</v>
      </c>
    </row>
    <row r="16">
      <c r="A16" s="129" t="s">
        <v>234</v>
      </c>
      <c r="B16" s="143">
        <f t="array" ref="B16">ifna(XLOOKUP(A16,'Recent Minutes Tracker'!A:A,'Recent Minutes Tracker'!H:H,""))</f>
        <v>38</v>
      </c>
      <c r="C16" s="144">
        <f t="array" ref="C16">ifna(XLOOKUP(A16,'Recent Minutes Tracker'!A:A,'Recent Minutes Tracker'!P:P,""))</f>
        <v>36.13333333</v>
      </c>
      <c r="D16" s="81">
        <f t="shared" si="1"/>
        <v>1.866666667</v>
      </c>
      <c r="E16" s="81">
        <f t="shared" si="2"/>
        <v>1.866666667</v>
      </c>
      <c r="G16" s="55" t="s">
        <v>1944</v>
      </c>
    </row>
    <row r="17">
      <c r="A17" s="129" t="s">
        <v>567</v>
      </c>
      <c r="B17" s="143">
        <f t="array" ref="B17">ifna(XLOOKUP(A17,'Recent Minutes Tracker'!A:A,'Recent Minutes Tracker'!H:H,""))</f>
        <v>38</v>
      </c>
      <c r="C17" s="144">
        <f t="array" ref="C17">ifna(XLOOKUP(A17,'Recent Minutes Tracker'!A:A,'Recent Minutes Tracker'!P:P,""))</f>
        <v>36.73333333</v>
      </c>
      <c r="D17" s="81">
        <f t="shared" si="1"/>
        <v>1.266666667</v>
      </c>
      <c r="E17" s="81">
        <f t="shared" si="2"/>
        <v>1.266666667</v>
      </c>
      <c r="G17" s="151">
        <f>AVERAGE(D2:D618)</f>
        <v>-1.494921664</v>
      </c>
      <c r="H17" s="149" t="s">
        <v>1945</v>
      </c>
    </row>
    <row r="18">
      <c r="A18" s="129" t="s">
        <v>538</v>
      </c>
      <c r="B18" s="143" t="str">
        <f t="array" ref="B18">ifna(XLOOKUP(A18,'Recent Minutes Tracker'!A:A,'Recent Minutes Tracker'!H:H,""))</f>
        <v/>
      </c>
      <c r="C18" s="144" t="str">
        <f t="array" ref="C18">ifna(XLOOKUP(A18,'Recent Minutes Tracker'!A:A,'Recent Minutes Tracker'!P:P,""))</f>
        <v/>
      </c>
      <c r="D18" s="81">
        <f t="shared" si="1"/>
        <v>0</v>
      </c>
      <c r="E18" s="81">
        <f t="shared" si="2"/>
        <v>0</v>
      </c>
    </row>
    <row r="19">
      <c r="A19" s="129" t="s">
        <v>584</v>
      </c>
      <c r="B19" s="143" t="str">
        <f t="array" ref="B19">ifna(XLOOKUP(A19,'Recent Minutes Tracker'!A:A,'Recent Minutes Tracker'!H:H,""))</f>
        <v/>
      </c>
      <c r="C19" s="144">
        <f t="array" ref="C19">ifna(XLOOKUP(A19,'Recent Minutes Tracker'!A:A,'Recent Minutes Tracker'!P:P,""))</f>
        <v>27.06666667</v>
      </c>
      <c r="D19" s="81">
        <f t="shared" si="1"/>
        <v>-27.06666667</v>
      </c>
      <c r="E19" s="81">
        <f t="shared" si="2"/>
        <v>27.06666667</v>
      </c>
      <c r="G19" s="55" t="s">
        <v>1946</v>
      </c>
    </row>
    <row r="20">
      <c r="A20" s="129" t="s">
        <v>228</v>
      </c>
      <c r="B20" s="143">
        <f t="array" ref="B20">ifna(XLOOKUP(A20,'Recent Minutes Tracker'!A:A,'Recent Minutes Tracker'!H:H,""))</f>
        <v>45</v>
      </c>
      <c r="C20" s="144">
        <f t="array" ref="C20">ifna(XLOOKUP(A20,'Recent Minutes Tracker'!A:A,'Recent Minutes Tracker'!P:P,""))</f>
        <v>39.43333333</v>
      </c>
      <c r="D20" s="81">
        <f t="shared" si="1"/>
        <v>5.566666667</v>
      </c>
      <c r="E20" s="81">
        <f t="shared" si="2"/>
        <v>5.566666667</v>
      </c>
      <c r="G20" s="151">
        <f>AVERAGE(E2:E618)</f>
        <v>5.298703404</v>
      </c>
    </row>
    <row r="21">
      <c r="A21" s="129" t="s">
        <v>397</v>
      </c>
      <c r="B21" s="143" t="str">
        <f t="array" ref="B21">ifna(XLOOKUP(A21,'Recent Minutes Tracker'!A:A,'Recent Minutes Tracker'!H:H,""))</f>
        <v/>
      </c>
      <c r="C21" s="144" t="str">
        <f t="array" ref="C21">ifna(XLOOKUP(A21,'Recent Minutes Tracker'!A:A,'Recent Minutes Tracker'!P:P,""))</f>
        <v/>
      </c>
      <c r="D21" s="81">
        <f t="shared" si="1"/>
        <v>0</v>
      </c>
      <c r="E21" s="81">
        <f t="shared" si="2"/>
        <v>0</v>
      </c>
    </row>
    <row r="22">
      <c r="A22" s="129" t="s">
        <v>223</v>
      </c>
      <c r="B22" s="143">
        <f t="array" ref="B22">ifna(XLOOKUP(A22,'Recent Minutes Tracker'!A:A,'Recent Minutes Tracker'!H:H,""))</f>
        <v>37</v>
      </c>
      <c r="C22" s="144">
        <f t="array" ref="C22">ifna(XLOOKUP(A22,'Recent Minutes Tracker'!A:A,'Recent Minutes Tracker'!P:P,""))</f>
        <v>37</v>
      </c>
      <c r="D22" s="81">
        <f t="shared" si="1"/>
        <v>0</v>
      </c>
      <c r="E22" s="81">
        <f t="shared" si="2"/>
        <v>0</v>
      </c>
    </row>
    <row r="23">
      <c r="A23" s="129" t="s">
        <v>163</v>
      </c>
      <c r="B23" s="143">
        <f t="array" ref="B23">ifna(XLOOKUP(A23,'Recent Minutes Tracker'!A:A,'Recent Minutes Tracker'!H:H,""))</f>
        <v>24</v>
      </c>
      <c r="C23" s="144">
        <f t="array" ref="C23">ifna(XLOOKUP(A23,'Recent Minutes Tracker'!A:A,'Recent Minutes Tracker'!P:P,""))</f>
        <v>32.3</v>
      </c>
      <c r="D23" s="81">
        <f t="shared" si="1"/>
        <v>-8.3</v>
      </c>
      <c r="E23" s="81">
        <f t="shared" si="2"/>
        <v>8.3</v>
      </c>
    </row>
    <row r="24">
      <c r="A24" s="129" t="s">
        <v>218</v>
      </c>
      <c r="B24" s="143">
        <f t="array" ref="B24">ifna(XLOOKUP(A24,'Recent Minutes Tracker'!A:A,'Recent Minutes Tracker'!H:H,""))</f>
        <v>12</v>
      </c>
      <c r="C24" s="144">
        <f t="array" ref="C24">ifna(XLOOKUP(A24,'Recent Minutes Tracker'!A:A,'Recent Minutes Tracker'!P:P,""))</f>
        <v>31.3</v>
      </c>
      <c r="D24" s="81">
        <f t="shared" si="1"/>
        <v>-19.3</v>
      </c>
      <c r="E24" s="81">
        <f t="shared" si="2"/>
        <v>19.3</v>
      </c>
    </row>
    <row r="25">
      <c r="A25" s="129" t="s">
        <v>493</v>
      </c>
      <c r="B25" s="143">
        <f t="array" ref="B25">ifna(XLOOKUP(A25,'Recent Minutes Tracker'!A:A,'Recent Minutes Tracker'!H:H,""))</f>
        <v>36</v>
      </c>
      <c r="C25" s="144">
        <f t="array" ref="C25">ifna(XLOOKUP(A25,'Recent Minutes Tracker'!A:A,'Recent Minutes Tracker'!P:P,""))</f>
        <v>32.56666667</v>
      </c>
      <c r="D25" s="81">
        <f t="shared" si="1"/>
        <v>3.433333333</v>
      </c>
      <c r="E25" s="81">
        <f t="shared" si="2"/>
        <v>3.433333333</v>
      </c>
    </row>
    <row r="26">
      <c r="A26" s="129" t="s">
        <v>252</v>
      </c>
      <c r="B26" s="143">
        <f t="array" ref="B26">ifna(XLOOKUP(A26,'Recent Minutes Tracker'!A:A,'Recent Minutes Tracker'!H:H,""))</f>
        <v>45</v>
      </c>
      <c r="C26" s="144">
        <f t="array" ref="C26">ifna(XLOOKUP(A26,'Recent Minutes Tracker'!A:A,'Recent Minutes Tracker'!P:P,""))</f>
        <v>39.1</v>
      </c>
      <c r="D26" s="81">
        <f t="shared" si="1"/>
        <v>5.9</v>
      </c>
      <c r="E26" s="81">
        <f t="shared" si="2"/>
        <v>5.9</v>
      </c>
    </row>
    <row r="27">
      <c r="A27" s="129" t="s">
        <v>1881</v>
      </c>
      <c r="B27" s="143">
        <f t="array" ref="B27">ifna(XLOOKUP(A27,'Recent Minutes Tracker'!A:A,'Recent Minutes Tracker'!H:H,""))</f>
        <v>40</v>
      </c>
      <c r="C27" s="144">
        <f t="array" ref="C27">ifna(XLOOKUP(A27,'Recent Minutes Tracker'!A:A,'Recent Minutes Tracker'!P:P,""))</f>
        <v>33.5</v>
      </c>
      <c r="D27" s="81">
        <f t="shared" si="1"/>
        <v>6.5</v>
      </c>
      <c r="E27" s="81">
        <f t="shared" si="2"/>
        <v>6.5</v>
      </c>
    </row>
    <row r="28">
      <c r="A28" s="129" t="s">
        <v>342</v>
      </c>
      <c r="B28" s="143">
        <f t="array" ref="B28">ifna(XLOOKUP(A28,'Recent Minutes Tracker'!A:A,'Recent Minutes Tracker'!H:H,""))</f>
        <v>31</v>
      </c>
      <c r="C28" s="144">
        <f t="array" ref="C28">ifna(XLOOKUP(A28,'Recent Minutes Tracker'!A:A,'Recent Minutes Tracker'!P:P,""))</f>
        <v>36.43333333</v>
      </c>
      <c r="D28" s="81">
        <f t="shared" si="1"/>
        <v>-5.433333333</v>
      </c>
      <c r="E28" s="81">
        <f t="shared" si="2"/>
        <v>5.433333333</v>
      </c>
    </row>
    <row r="29">
      <c r="A29" s="129" t="s">
        <v>516</v>
      </c>
      <c r="B29" s="143">
        <f t="array" ref="B29">ifna(XLOOKUP(A29,'Recent Minutes Tracker'!A:A,'Recent Minutes Tracker'!H:H,""))</f>
        <v>39</v>
      </c>
      <c r="C29" s="144">
        <f t="array" ref="C29">ifna(XLOOKUP(A29,'Recent Minutes Tracker'!A:A,'Recent Minutes Tracker'!P:P,""))</f>
        <v>35.53333333</v>
      </c>
      <c r="D29" s="81">
        <f t="shared" si="1"/>
        <v>3.466666667</v>
      </c>
      <c r="E29" s="81">
        <f t="shared" si="2"/>
        <v>3.466666667</v>
      </c>
    </row>
    <row r="30">
      <c r="A30" s="129" t="s">
        <v>439</v>
      </c>
      <c r="B30" s="143">
        <f t="array" ref="B30">ifna(XLOOKUP(A30,'Recent Minutes Tracker'!A:A,'Recent Minutes Tracker'!H:H,""))</f>
        <v>39</v>
      </c>
      <c r="C30" s="144">
        <f t="array" ref="C30">ifna(XLOOKUP(A30,'Recent Minutes Tracker'!A:A,'Recent Minutes Tracker'!P:P,""))</f>
        <v>38.43333333</v>
      </c>
      <c r="D30" s="81">
        <f t="shared" si="1"/>
        <v>0.5666666667</v>
      </c>
      <c r="E30" s="81">
        <f t="shared" si="2"/>
        <v>0.5666666667</v>
      </c>
    </row>
    <row r="31">
      <c r="A31" s="129" t="s">
        <v>412</v>
      </c>
      <c r="B31" s="143">
        <f t="array" ref="B31">ifna(XLOOKUP(A31,'Recent Minutes Tracker'!A:A,'Recent Minutes Tracker'!H:H,""))</f>
        <v>40</v>
      </c>
      <c r="C31" s="144">
        <f t="array" ref="C31">ifna(XLOOKUP(A31,'Recent Minutes Tracker'!A:A,'Recent Minutes Tracker'!P:P,""))</f>
        <v>34.6</v>
      </c>
      <c r="D31" s="81">
        <f t="shared" si="1"/>
        <v>5.4</v>
      </c>
      <c r="E31" s="81">
        <f t="shared" si="2"/>
        <v>5.4</v>
      </c>
    </row>
    <row r="32">
      <c r="A32" s="129" t="s">
        <v>475</v>
      </c>
      <c r="B32" s="143">
        <f t="array" ref="B32">ifna(XLOOKUP(A32,'Recent Minutes Tracker'!A:A,'Recent Minutes Tracker'!H:H,""))</f>
        <v>18</v>
      </c>
      <c r="C32" s="144">
        <f t="array" ref="C32">ifna(XLOOKUP(A32,'Recent Minutes Tracker'!A:A,'Recent Minutes Tracker'!P:P,""))</f>
        <v>37.36666667</v>
      </c>
      <c r="D32" s="81">
        <f t="shared" si="1"/>
        <v>-19.36666667</v>
      </c>
      <c r="E32" s="81">
        <f t="shared" si="2"/>
        <v>19.36666667</v>
      </c>
    </row>
    <row r="33">
      <c r="A33" s="129" t="s">
        <v>610</v>
      </c>
      <c r="B33" s="143">
        <f t="array" ref="B33">ifna(XLOOKUP(A33,'Recent Minutes Tracker'!A:A,'Recent Minutes Tracker'!H:H,""))</f>
        <v>24</v>
      </c>
      <c r="C33" s="144" t="str">
        <f t="array" ref="C33">ifna(XLOOKUP(A33,'Recent Minutes Tracker'!A:A,'Recent Minutes Tracker'!P:P,""))</f>
        <v/>
      </c>
      <c r="D33" s="81">
        <f t="shared" si="1"/>
        <v>24</v>
      </c>
      <c r="E33" s="81">
        <f t="shared" si="2"/>
        <v>24</v>
      </c>
    </row>
    <row r="34">
      <c r="A34" s="129" t="s">
        <v>393</v>
      </c>
      <c r="B34" s="143">
        <f t="array" ref="B34">ifna(XLOOKUP(A34,'Recent Minutes Tracker'!A:A,'Recent Minutes Tracker'!H:H,""))</f>
        <v>39</v>
      </c>
      <c r="C34" s="144">
        <f t="array" ref="C34">ifna(XLOOKUP(A34,'Recent Minutes Tracker'!A:A,'Recent Minutes Tracker'!P:P,""))</f>
        <v>36.96666667</v>
      </c>
      <c r="D34" s="81">
        <f t="shared" si="1"/>
        <v>2.033333333</v>
      </c>
      <c r="E34" s="81">
        <f t="shared" si="2"/>
        <v>2.033333333</v>
      </c>
    </row>
    <row r="35">
      <c r="A35" s="129" t="s">
        <v>86</v>
      </c>
      <c r="B35" s="143">
        <f t="array" ref="B35">ifna(XLOOKUP(A35,'Recent Minutes Tracker'!A:A,'Recent Minutes Tracker'!H:H,""))</f>
        <v>37</v>
      </c>
      <c r="C35" s="144">
        <f t="array" ref="C35">ifna(XLOOKUP(A35,'Recent Minutes Tracker'!A:A,'Recent Minutes Tracker'!P:P,""))</f>
        <v>33.53333333</v>
      </c>
      <c r="D35" s="81">
        <f t="shared" si="1"/>
        <v>3.466666667</v>
      </c>
      <c r="E35" s="81">
        <f t="shared" si="2"/>
        <v>3.466666667</v>
      </c>
    </row>
    <row r="36">
      <c r="A36" s="129" t="s">
        <v>587</v>
      </c>
      <c r="B36" s="143">
        <f t="array" ref="B36">ifna(XLOOKUP(A36,'Recent Minutes Tracker'!A:A,'Recent Minutes Tracker'!H:H,""))</f>
        <v>31</v>
      </c>
      <c r="C36" s="144">
        <f t="array" ref="C36">ifna(XLOOKUP(A36,'Recent Minutes Tracker'!A:A,'Recent Minutes Tracker'!P:P,""))</f>
        <v>31.63333333</v>
      </c>
      <c r="D36" s="81">
        <f t="shared" si="1"/>
        <v>-0.6333333333</v>
      </c>
      <c r="E36" s="81">
        <f t="shared" si="2"/>
        <v>0.6333333333</v>
      </c>
    </row>
    <row r="37">
      <c r="A37" s="129" t="s">
        <v>518</v>
      </c>
      <c r="B37" s="143">
        <f t="array" ref="B37">ifna(XLOOKUP(A37,'Recent Minutes Tracker'!A:A,'Recent Minutes Tracker'!H:H,""))</f>
        <v>35</v>
      </c>
      <c r="C37" s="144">
        <f t="array" ref="C37">ifna(XLOOKUP(A37,'Recent Minutes Tracker'!A:A,'Recent Minutes Tracker'!P:P,""))</f>
        <v>35.03333333</v>
      </c>
      <c r="D37" s="81">
        <f t="shared" si="1"/>
        <v>-0.03333333333</v>
      </c>
      <c r="E37" s="81">
        <f t="shared" si="2"/>
        <v>0.03333333333</v>
      </c>
    </row>
    <row r="38">
      <c r="A38" s="129" t="s">
        <v>497</v>
      </c>
      <c r="B38" s="143">
        <f t="array" ref="B38">ifna(XLOOKUP(A38,'Recent Minutes Tracker'!A:A,'Recent Minutes Tracker'!H:H,""))</f>
        <v>35</v>
      </c>
      <c r="C38" s="144">
        <f t="array" ref="C38">ifna(XLOOKUP(A38,'Recent Minutes Tracker'!A:A,'Recent Minutes Tracker'!P:P,""))</f>
        <v>34.03333333</v>
      </c>
      <c r="D38" s="81">
        <f t="shared" si="1"/>
        <v>0.9666666667</v>
      </c>
      <c r="E38" s="81">
        <f t="shared" si="2"/>
        <v>0.9666666667</v>
      </c>
    </row>
    <row r="39">
      <c r="A39" s="129" t="s">
        <v>89</v>
      </c>
      <c r="B39" s="143">
        <f t="array" ref="B39">ifna(XLOOKUP(A39,'Recent Minutes Tracker'!A:A,'Recent Minutes Tracker'!H:H,""))</f>
        <v>35</v>
      </c>
      <c r="C39" s="144">
        <f t="array" ref="C39">ifna(XLOOKUP(A39,'Recent Minutes Tracker'!A:A,'Recent Minutes Tracker'!P:P,""))</f>
        <v>33.2</v>
      </c>
      <c r="D39" s="81">
        <f t="shared" si="1"/>
        <v>1.8</v>
      </c>
      <c r="E39" s="81">
        <f t="shared" si="2"/>
        <v>1.8</v>
      </c>
    </row>
    <row r="40">
      <c r="A40" s="129" t="s">
        <v>436</v>
      </c>
      <c r="B40" s="143">
        <f t="array" ref="B40">ifna(XLOOKUP(A40,'Recent Minutes Tracker'!A:A,'Recent Minutes Tracker'!H:H,""))</f>
        <v>39</v>
      </c>
      <c r="C40" s="144">
        <f t="array" ref="C40">ifna(XLOOKUP(A40,'Recent Minutes Tracker'!A:A,'Recent Minutes Tracker'!P:P,""))</f>
        <v>36.4</v>
      </c>
      <c r="D40" s="81">
        <f t="shared" si="1"/>
        <v>2.6</v>
      </c>
      <c r="E40" s="81">
        <f t="shared" si="2"/>
        <v>2.6</v>
      </c>
    </row>
    <row r="41">
      <c r="A41" s="129" t="s">
        <v>291</v>
      </c>
      <c r="B41" s="143" t="str">
        <f t="array" ref="B41">ifna(XLOOKUP(A41,'Recent Minutes Tracker'!A:A,'Recent Minutes Tracker'!H:H,""))</f>
        <v/>
      </c>
      <c r="C41" s="144" t="str">
        <f t="array" ref="C41">ifna(XLOOKUP(A41,'Recent Minutes Tracker'!A:A,'Recent Minutes Tracker'!P:P,""))</f>
        <v/>
      </c>
      <c r="D41" s="81">
        <f t="shared" si="1"/>
        <v>0</v>
      </c>
      <c r="E41" s="81">
        <f t="shared" si="2"/>
        <v>0</v>
      </c>
    </row>
    <row r="42">
      <c r="A42" s="129" t="s">
        <v>430</v>
      </c>
      <c r="B42" s="143">
        <f t="array" ref="B42">ifna(XLOOKUP(A42,'Recent Minutes Tracker'!A:A,'Recent Minutes Tracker'!H:H,""))</f>
        <v>31</v>
      </c>
      <c r="C42" s="144">
        <f t="array" ref="C42">ifna(XLOOKUP(A42,'Recent Minutes Tracker'!A:A,'Recent Minutes Tracker'!P:P,""))</f>
        <v>30.83333333</v>
      </c>
      <c r="D42" s="81">
        <f t="shared" si="1"/>
        <v>0.1666666667</v>
      </c>
      <c r="E42" s="81">
        <f t="shared" si="2"/>
        <v>0.1666666667</v>
      </c>
    </row>
    <row r="43">
      <c r="A43" s="129" t="s">
        <v>275</v>
      </c>
      <c r="B43" s="143">
        <f t="array" ref="B43">ifna(XLOOKUP(A43,'Recent Minutes Tracker'!A:A,'Recent Minutes Tracker'!H:H,""))</f>
        <v>40</v>
      </c>
      <c r="C43" s="144">
        <f t="array" ref="C43">ifna(XLOOKUP(A43,'Recent Minutes Tracker'!A:A,'Recent Minutes Tracker'!P:P,""))</f>
        <v>36.3</v>
      </c>
      <c r="D43" s="81">
        <f t="shared" si="1"/>
        <v>3.7</v>
      </c>
      <c r="E43" s="81">
        <f t="shared" si="2"/>
        <v>3.7</v>
      </c>
    </row>
    <row r="44">
      <c r="A44" s="129" t="s">
        <v>374</v>
      </c>
      <c r="B44" s="143">
        <f t="array" ref="B44">ifna(XLOOKUP(A44,'Recent Minutes Tracker'!A:A,'Recent Minutes Tracker'!H:H,""))</f>
        <v>39</v>
      </c>
      <c r="C44" s="144">
        <f t="array" ref="C44">ifna(XLOOKUP(A44,'Recent Minutes Tracker'!A:A,'Recent Minutes Tracker'!P:P,""))</f>
        <v>35.73333333</v>
      </c>
      <c r="D44" s="81">
        <f t="shared" si="1"/>
        <v>3.266666667</v>
      </c>
      <c r="E44" s="81">
        <f t="shared" si="2"/>
        <v>3.266666667</v>
      </c>
    </row>
    <row r="45">
      <c r="A45" s="129" t="s">
        <v>72</v>
      </c>
      <c r="B45" s="143">
        <f t="array" ref="B45">ifna(XLOOKUP(A45,'Recent Minutes Tracker'!A:A,'Recent Minutes Tracker'!H:H,""))</f>
        <v>37</v>
      </c>
      <c r="C45" s="144">
        <f t="array" ref="C45">ifna(XLOOKUP(A45,'Recent Minutes Tracker'!A:A,'Recent Minutes Tracker'!P:P,""))</f>
        <v>33.06666667</v>
      </c>
      <c r="D45" s="81">
        <f t="shared" si="1"/>
        <v>3.933333333</v>
      </c>
      <c r="E45" s="81">
        <f t="shared" si="2"/>
        <v>3.933333333</v>
      </c>
    </row>
    <row r="46">
      <c r="A46" s="129" t="s">
        <v>427</v>
      </c>
      <c r="B46" s="143">
        <f t="array" ref="B46">ifna(XLOOKUP(A46,'Recent Minutes Tracker'!A:A,'Recent Minutes Tracker'!H:H,""))</f>
        <v>12</v>
      </c>
      <c r="C46" s="144">
        <f t="array" ref="C46">ifna(XLOOKUP(A46,'Recent Minutes Tracker'!A:A,'Recent Minutes Tracker'!P:P,""))</f>
        <v>20.56666667</v>
      </c>
      <c r="D46" s="81">
        <f t="shared" si="1"/>
        <v>-8.566666667</v>
      </c>
      <c r="E46" s="81">
        <f t="shared" si="2"/>
        <v>8.566666667</v>
      </c>
    </row>
    <row r="47">
      <c r="A47" s="129" t="s">
        <v>114</v>
      </c>
      <c r="B47" s="143">
        <f t="array" ref="B47">ifna(XLOOKUP(A47,'Recent Minutes Tracker'!A:A,'Recent Minutes Tracker'!H:H,""))</f>
        <v>41</v>
      </c>
      <c r="C47" s="144">
        <f t="array" ref="C47">ifna(XLOOKUP(A47,'Recent Minutes Tracker'!A:A,'Recent Minutes Tracker'!P:P,""))</f>
        <v>35.06666667</v>
      </c>
      <c r="D47" s="81">
        <f t="shared" si="1"/>
        <v>5.933333333</v>
      </c>
      <c r="E47" s="81">
        <f t="shared" si="2"/>
        <v>5.933333333</v>
      </c>
    </row>
    <row r="48">
      <c r="A48" s="129" t="s">
        <v>514</v>
      </c>
      <c r="B48" s="143">
        <f t="array" ref="B48">ifna(XLOOKUP(A48,'Recent Minutes Tracker'!A:A,'Recent Minutes Tracker'!H:H,""))</f>
        <v>29</v>
      </c>
      <c r="C48" s="144">
        <f t="array" ref="C48">ifna(XLOOKUP(A48,'Recent Minutes Tracker'!A:A,'Recent Minutes Tracker'!P:P,""))</f>
        <v>31.23333333</v>
      </c>
      <c r="D48" s="81">
        <f t="shared" si="1"/>
        <v>-2.233333333</v>
      </c>
      <c r="E48" s="81">
        <f t="shared" si="2"/>
        <v>2.233333333</v>
      </c>
    </row>
    <row r="49">
      <c r="A49" s="129" t="s">
        <v>205</v>
      </c>
      <c r="B49" s="143" t="str">
        <f t="array" ref="B49">ifna(XLOOKUP(A49,'Recent Minutes Tracker'!A:A,'Recent Minutes Tracker'!H:H,""))</f>
        <v/>
      </c>
      <c r="C49" s="144">
        <f t="array" ref="C49">ifna(XLOOKUP(A49,'Recent Minutes Tracker'!A:A,'Recent Minutes Tracker'!P:P,""))</f>
        <v>18.46666667</v>
      </c>
      <c r="D49" s="81">
        <f t="shared" si="1"/>
        <v>-18.46666667</v>
      </c>
      <c r="E49" s="81">
        <f t="shared" si="2"/>
        <v>18.46666667</v>
      </c>
    </row>
    <row r="50">
      <c r="A50" s="129" t="s">
        <v>338</v>
      </c>
      <c r="B50" s="143">
        <f t="array" ref="B50">ifna(XLOOKUP(A50,'Recent Minutes Tracker'!A:A,'Recent Minutes Tracker'!H:H,""))</f>
        <v>34</v>
      </c>
      <c r="C50" s="144">
        <f t="array" ref="C50">ifna(XLOOKUP(A50,'Recent Minutes Tracker'!A:A,'Recent Minutes Tracker'!P:P,""))</f>
        <v>33.9</v>
      </c>
      <c r="D50" s="81">
        <f t="shared" si="1"/>
        <v>0.1</v>
      </c>
      <c r="E50" s="81">
        <f t="shared" si="2"/>
        <v>0.1</v>
      </c>
    </row>
    <row r="51">
      <c r="A51" s="129" t="s">
        <v>263</v>
      </c>
      <c r="B51" s="143" t="str">
        <f t="array" ref="B51">ifna(XLOOKUP(A51,'Recent Minutes Tracker'!A:A,'Recent Minutes Tracker'!H:H,""))</f>
        <v/>
      </c>
      <c r="C51" s="144">
        <f t="array" ref="C51">ifna(XLOOKUP(A51,'Recent Minutes Tracker'!A:A,'Recent Minutes Tracker'!P:P,""))</f>
        <v>34.33333333</v>
      </c>
      <c r="D51" s="81">
        <f t="shared" si="1"/>
        <v>-34.33333333</v>
      </c>
      <c r="E51" s="81">
        <f t="shared" si="2"/>
        <v>34.33333333</v>
      </c>
    </row>
    <row r="52">
      <c r="A52" s="129" t="s">
        <v>450</v>
      </c>
      <c r="B52" s="143">
        <f t="array" ref="B52">ifna(XLOOKUP(A52,'Recent Minutes Tracker'!A:A,'Recent Minutes Tracker'!H:H,""))</f>
        <v>29</v>
      </c>
      <c r="C52" s="144">
        <f t="array" ref="C52">ifna(XLOOKUP(A52,'Recent Minutes Tracker'!A:A,'Recent Minutes Tracker'!P:P,""))</f>
        <v>28.16666667</v>
      </c>
      <c r="D52" s="81">
        <f t="shared" si="1"/>
        <v>0.8333333333</v>
      </c>
      <c r="E52" s="81">
        <f t="shared" si="2"/>
        <v>0.8333333333</v>
      </c>
    </row>
    <row r="53">
      <c r="A53" s="129" t="s">
        <v>222</v>
      </c>
      <c r="B53" s="143">
        <f t="array" ref="B53">ifna(XLOOKUP(A53,'Recent Minutes Tracker'!A:A,'Recent Minutes Tracker'!H:H,""))</f>
        <v>39</v>
      </c>
      <c r="C53" s="144">
        <f t="array" ref="C53">ifna(XLOOKUP(A53,'Recent Minutes Tracker'!A:A,'Recent Minutes Tracker'!P:P,""))</f>
        <v>33.4</v>
      </c>
      <c r="D53" s="81">
        <f t="shared" si="1"/>
        <v>5.6</v>
      </c>
      <c r="E53" s="81">
        <f t="shared" si="2"/>
        <v>5.6</v>
      </c>
    </row>
    <row r="54">
      <c r="A54" s="129" t="s">
        <v>625</v>
      </c>
      <c r="B54" s="143" t="str">
        <f t="array" ref="B54">ifna(XLOOKUP(A54,'Recent Minutes Tracker'!A:A,'Recent Minutes Tracker'!H:H,""))</f>
        <v/>
      </c>
      <c r="C54" s="144">
        <f t="array" ref="C54">ifna(XLOOKUP(A54,'Recent Minutes Tracker'!A:A,'Recent Minutes Tracker'!P:P,""))</f>
        <v>38.73333333</v>
      </c>
      <c r="D54" s="81">
        <f t="shared" si="1"/>
        <v>-38.73333333</v>
      </c>
      <c r="E54" s="81">
        <f t="shared" si="2"/>
        <v>38.73333333</v>
      </c>
    </row>
    <row r="55">
      <c r="A55" s="129" t="s">
        <v>133</v>
      </c>
      <c r="B55" s="143">
        <f t="array" ref="B55">ifna(XLOOKUP(A55,'Recent Minutes Tracker'!A:A,'Recent Minutes Tracker'!H:H,""))</f>
        <v>36</v>
      </c>
      <c r="C55" s="144">
        <f t="array" ref="C55">ifna(XLOOKUP(A55,'Recent Minutes Tracker'!A:A,'Recent Minutes Tracker'!P:P,""))</f>
        <v>33</v>
      </c>
      <c r="D55" s="81">
        <f t="shared" si="1"/>
        <v>3</v>
      </c>
      <c r="E55" s="81">
        <f t="shared" si="2"/>
        <v>3</v>
      </c>
    </row>
    <row r="56">
      <c r="A56" s="129" t="s">
        <v>599</v>
      </c>
      <c r="B56" s="143">
        <f t="array" ref="B56">ifna(XLOOKUP(A56,'Recent Minutes Tracker'!A:A,'Recent Minutes Tracker'!H:H,""))</f>
        <v>43</v>
      </c>
      <c r="C56" s="144">
        <f t="array" ref="C56">ifna(XLOOKUP(A56,'Recent Minutes Tracker'!A:A,'Recent Minutes Tracker'!P:P,""))</f>
        <v>37.1</v>
      </c>
      <c r="D56" s="81">
        <f t="shared" si="1"/>
        <v>5.9</v>
      </c>
      <c r="E56" s="81">
        <f t="shared" si="2"/>
        <v>5.9</v>
      </c>
    </row>
    <row r="57">
      <c r="A57" s="129" t="s">
        <v>618</v>
      </c>
      <c r="B57" s="143" t="str">
        <f t="array" ref="B57">ifna(XLOOKUP(A57,'Recent Minutes Tracker'!A:A,'Recent Minutes Tracker'!H:H,""))</f>
        <v/>
      </c>
      <c r="C57" s="144" t="str">
        <f t="array" ref="C57">ifna(XLOOKUP(A57,'Recent Minutes Tracker'!A:A,'Recent Minutes Tracker'!P:P,""))</f>
        <v/>
      </c>
      <c r="D57" s="81">
        <f t="shared" si="1"/>
        <v>0</v>
      </c>
      <c r="E57" s="81">
        <f t="shared" si="2"/>
        <v>0</v>
      </c>
    </row>
    <row r="58">
      <c r="A58" s="129" t="s">
        <v>127</v>
      </c>
      <c r="B58" s="143">
        <f t="array" ref="B58">ifna(XLOOKUP(A58,'Recent Minutes Tracker'!A:A,'Recent Minutes Tracker'!H:H,""))</f>
        <v>36</v>
      </c>
      <c r="C58" s="144">
        <f t="array" ref="C58">ifna(XLOOKUP(A58,'Recent Minutes Tracker'!A:A,'Recent Minutes Tracker'!P:P,""))</f>
        <v>36.23333333</v>
      </c>
      <c r="D58" s="81">
        <f t="shared" si="1"/>
        <v>-0.2333333333</v>
      </c>
      <c r="E58" s="81">
        <f t="shared" si="2"/>
        <v>0.2333333333</v>
      </c>
    </row>
    <row r="59">
      <c r="A59" s="129" t="s">
        <v>370</v>
      </c>
      <c r="B59" s="143">
        <f t="array" ref="B59">ifna(XLOOKUP(A59,'Recent Minutes Tracker'!A:A,'Recent Minutes Tracker'!H:H,""))</f>
        <v>44</v>
      </c>
      <c r="C59" s="144">
        <f t="array" ref="C59">ifna(XLOOKUP(A59,'Recent Minutes Tracker'!A:A,'Recent Minutes Tracker'!P:P,""))</f>
        <v>33.9</v>
      </c>
      <c r="D59" s="81">
        <f t="shared" si="1"/>
        <v>10.1</v>
      </c>
      <c r="E59" s="81">
        <f t="shared" si="2"/>
        <v>10.1</v>
      </c>
    </row>
    <row r="60">
      <c r="A60" s="129" t="s">
        <v>152</v>
      </c>
      <c r="B60" s="143">
        <f t="array" ref="B60">ifna(XLOOKUP(A60,'Recent Minutes Tracker'!A:A,'Recent Minutes Tracker'!H:H,""))</f>
        <v>31</v>
      </c>
      <c r="C60" s="144">
        <f t="array" ref="C60">ifna(XLOOKUP(A60,'Recent Minutes Tracker'!A:A,'Recent Minutes Tracker'!P:P,""))</f>
        <v>34.26666667</v>
      </c>
      <c r="D60" s="81">
        <f t="shared" si="1"/>
        <v>-3.266666667</v>
      </c>
      <c r="E60" s="81">
        <f t="shared" si="2"/>
        <v>3.266666667</v>
      </c>
    </row>
    <row r="61">
      <c r="A61" s="129" t="s">
        <v>440</v>
      </c>
      <c r="B61" s="143">
        <f t="array" ref="B61">ifna(XLOOKUP(A61,'Recent Minutes Tracker'!A:A,'Recent Minutes Tracker'!H:H,""))</f>
        <v>36</v>
      </c>
      <c r="C61" s="144">
        <f t="array" ref="C61">ifna(XLOOKUP(A61,'Recent Minutes Tracker'!A:A,'Recent Minutes Tracker'!P:P,""))</f>
        <v>36.33333333</v>
      </c>
      <c r="D61" s="81">
        <f t="shared" si="1"/>
        <v>-0.3333333333</v>
      </c>
      <c r="E61" s="81">
        <f t="shared" si="2"/>
        <v>0.3333333333</v>
      </c>
    </row>
    <row r="62">
      <c r="A62" s="129" t="s">
        <v>480</v>
      </c>
      <c r="B62" s="143">
        <f t="array" ref="B62">ifna(XLOOKUP(A62,'Recent Minutes Tracker'!A:A,'Recent Minutes Tracker'!H:H,""))</f>
        <v>25</v>
      </c>
      <c r="C62" s="144">
        <f t="array" ref="C62">ifna(XLOOKUP(A62,'Recent Minutes Tracker'!A:A,'Recent Minutes Tracker'!P:P,""))</f>
        <v>32.5</v>
      </c>
      <c r="D62" s="81">
        <f t="shared" si="1"/>
        <v>-7.5</v>
      </c>
      <c r="E62" s="81">
        <f t="shared" si="2"/>
        <v>7.5</v>
      </c>
    </row>
    <row r="63">
      <c r="A63" s="129" t="s">
        <v>244</v>
      </c>
      <c r="B63" s="143" t="str">
        <f t="array" ref="B63">ifna(XLOOKUP(A63,'Recent Minutes Tracker'!A:A,'Recent Minutes Tracker'!H:H,""))</f>
        <v/>
      </c>
      <c r="C63" s="144">
        <f t="array" ref="C63">ifna(XLOOKUP(A63,'Recent Minutes Tracker'!A:A,'Recent Minutes Tracker'!P:P,""))</f>
        <v>28.36666667</v>
      </c>
      <c r="D63" s="81">
        <f t="shared" si="1"/>
        <v>-28.36666667</v>
      </c>
      <c r="E63" s="81">
        <f t="shared" si="2"/>
        <v>28.36666667</v>
      </c>
    </row>
    <row r="64">
      <c r="A64" s="129" t="s">
        <v>621</v>
      </c>
      <c r="B64" s="143" t="str">
        <f t="array" ref="B64">ifna(XLOOKUP(A64,'Recent Minutes Tracker'!A:A,'Recent Minutes Tracker'!H:H,""))</f>
        <v/>
      </c>
      <c r="C64" s="144" t="str">
        <f t="array" ref="C64">ifna(XLOOKUP(A64,'Recent Minutes Tracker'!A:A,'Recent Minutes Tracker'!P:P,""))</f>
        <v/>
      </c>
      <c r="D64" s="81">
        <f t="shared" si="1"/>
        <v>0</v>
      </c>
      <c r="E64" s="81">
        <f t="shared" si="2"/>
        <v>0</v>
      </c>
    </row>
    <row r="65">
      <c r="A65" s="129" t="s">
        <v>1378</v>
      </c>
      <c r="B65" s="143">
        <f t="array" ref="B65">ifna(XLOOKUP(A65,'Recent Minutes Tracker'!A:A,'Recent Minutes Tracker'!H:H,""))</f>
        <v>34</v>
      </c>
      <c r="C65" s="144">
        <f t="array" ref="C65">ifna(XLOOKUP(A65,'Recent Minutes Tracker'!A:A,'Recent Minutes Tracker'!P:P,""))</f>
        <v>36.96666667</v>
      </c>
      <c r="D65" s="81">
        <f t="shared" si="1"/>
        <v>-2.966666667</v>
      </c>
      <c r="E65" s="81">
        <f t="shared" si="2"/>
        <v>2.966666667</v>
      </c>
    </row>
    <row r="66">
      <c r="A66" s="129" t="s">
        <v>555</v>
      </c>
      <c r="B66" s="143">
        <f t="array" ref="B66">ifna(XLOOKUP(A66,'Recent Minutes Tracker'!A:A,'Recent Minutes Tracker'!H:H,""))</f>
        <v>26</v>
      </c>
      <c r="C66" s="144">
        <f t="array" ref="C66">ifna(XLOOKUP(A66,'Recent Minutes Tracker'!A:A,'Recent Minutes Tracker'!P:P,""))</f>
        <v>30.63333333</v>
      </c>
      <c r="D66" s="81">
        <f t="shared" si="1"/>
        <v>-4.633333333</v>
      </c>
      <c r="E66" s="81">
        <f t="shared" si="2"/>
        <v>4.633333333</v>
      </c>
    </row>
    <row r="67">
      <c r="A67" s="129" t="s">
        <v>168</v>
      </c>
      <c r="B67" s="143" t="str">
        <f t="array" ref="B67">ifna(XLOOKUP(A67,'Recent Minutes Tracker'!A:A,'Recent Minutes Tracker'!H:H,""))</f>
        <v/>
      </c>
      <c r="C67" s="144">
        <f t="array" ref="C67">ifna(XLOOKUP(A67,'Recent Minutes Tracker'!A:A,'Recent Minutes Tracker'!P:P,""))</f>
        <v>23.43333333</v>
      </c>
      <c r="D67" s="81">
        <f t="shared" si="1"/>
        <v>-23.43333333</v>
      </c>
      <c r="E67" s="81">
        <f t="shared" si="2"/>
        <v>23.43333333</v>
      </c>
    </row>
    <row r="68">
      <c r="A68" s="129" t="s">
        <v>527</v>
      </c>
      <c r="B68" s="143">
        <f t="array" ref="B68">ifna(XLOOKUP(A68,'Recent Minutes Tracker'!A:A,'Recent Minutes Tracker'!H:H,""))</f>
        <v>30</v>
      </c>
      <c r="C68" s="144">
        <f t="array" ref="C68">ifna(XLOOKUP(A68,'Recent Minutes Tracker'!A:A,'Recent Minutes Tracker'!P:P,""))</f>
        <v>32.5</v>
      </c>
      <c r="D68" s="81">
        <f t="shared" si="1"/>
        <v>-2.5</v>
      </c>
      <c r="E68" s="81">
        <f t="shared" si="2"/>
        <v>2.5</v>
      </c>
    </row>
    <row r="69">
      <c r="A69" s="129" t="s">
        <v>559</v>
      </c>
      <c r="B69" s="143" t="str">
        <f t="array" ref="B69">ifna(XLOOKUP(A69,'Recent Minutes Tracker'!A:A,'Recent Minutes Tracker'!H:H,""))</f>
        <v/>
      </c>
      <c r="C69" s="144">
        <f t="array" ref="C69">ifna(XLOOKUP(A69,'Recent Minutes Tracker'!A:A,'Recent Minutes Tracker'!P:P,""))</f>
        <v>33.23333333</v>
      </c>
      <c r="D69" s="81">
        <f t="shared" si="1"/>
        <v>-33.23333333</v>
      </c>
      <c r="E69" s="81">
        <f t="shared" si="2"/>
        <v>33.23333333</v>
      </c>
    </row>
    <row r="70">
      <c r="A70" s="129" t="s">
        <v>1880</v>
      </c>
      <c r="B70" s="143">
        <f t="array" ref="B70">ifna(XLOOKUP(A70,'Recent Minutes Tracker'!A:A,'Recent Minutes Tracker'!H:H,""))</f>
        <v>35</v>
      </c>
      <c r="C70" s="144">
        <f t="array" ref="C70">ifna(XLOOKUP(A70,'Recent Minutes Tracker'!A:A,'Recent Minutes Tracker'!P:P,""))</f>
        <v>34.56666667</v>
      </c>
      <c r="D70" s="81">
        <f t="shared" si="1"/>
        <v>0.4333333333</v>
      </c>
      <c r="E70" s="81">
        <f t="shared" si="2"/>
        <v>0.4333333333</v>
      </c>
    </row>
    <row r="71">
      <c r="A71" s="129" t="s">
        <v>596</v>
      </c>
      <c r="B71" s="143">
        <f t="array" ref="B71">ifna(XLOOKUP(A71,'Recent Minutes Tracker'!A:A,'Recent Minutes Tracker'!H:H,""))</f>
        <v>43</v>
      </c>
      <c r="C71" s="144">
        <f t="array" ref="C71">ifna(XLOOKUP(A71,'Recent Minutes Tracker'!A:A,'Recent Minutes Tracker'!P:P,""))</f>
        <v>35.3</v>
      </c>
      <c r="D71" s="81">
        <f t="shared" si="1"/>
        <v>7.7</v>
      </c>
      <c r="E71" s="81">
        <f t="shared" si="2"/>
        <v>7.7</v>
      </c>
    </row>
    <row r="72">
      <c r="A72" s="129" t="s">
        <v>78</v>
      </c>
      <c r="B72" s="143" t="str">
        <f t="array" ref="B72">ifna(XLOOKUP(A72,'Recent Minutes Tracker'!A:A,'Recent Minutes Tracker'!H:H,""))</f>
        <v/>
      </c>
      <c r="C72" s="144">
        <f t="array" ref="C72">ifna(XLOOKUP(A72,'Recent Minutes Tracker'!A:A,'Recent Minutes Tracker'!P:P,""))</f>
        <v>18.1</v>
      </c>
      <c r="D72" s="81">
        <f t="shared" si="1"/>
        <v>-18.1</v>
      </c>
      <c r="E72" s="81">
        <f t="shared" si="2"/>
        <v>18.1</v>
      </c>
    </row>
    <row r="73">
      <c r="A73" s="129" t="s">
        <v>458</v>
      </c>
      <c r="B73" s="143">
        <f t="array" ref="B73">ifna(XLOOKUP(A73,'Recent Minutes Tracker'!A:A,'Recent Minutes Tracker'!H:H,""))</f>
        <v>14</v>
      </c>
      <c r="C73" s="144">
        <f t="array" ref="C73">ifna(XLOOKUP(A73,'Recent Minutes Tracker'!A:A,'Recent Minutes Tracker'!P:P,""))</f>
        <v>21.1</v>
      </c>
      <c r="D73" s="81">
        <f t="shared" si="1"/>
        <v>-7.1</v>
      </c>
      <c r="E73" s="81">
        <f t="shared" si="2"/>
        <v>7.1</v>
      </c>
    </row>
    <row r="74">
      <c r="A74" s="129" t="s">
        <v>614</v>
      </c>
      <c r="B74" s="143">
        <f t="array" ref="B74">ifna(XLOOKUP(A74,'Recent Minutes Tracker'!A:A,'Recent Minutes Tracker'!H:H,""))</f>
        <v>38</v>
      </c>
      <c r="C74" s="144">
        <f t="array" ref="C74">ifna(XLOOKUP(A74,'Recent Minutes Tracker'!A:A,'Recent Minutes Tracker'!P:P,""))</f>
        <v>34</v>
      </c>
      <c r="D74" s="81">
        <f t="shared" si="1"/>
        <v>4</v>
      </c>
      <c r="E74" s="81">
        <f t="shared" si="2"/>
        <v>4</v>
      </c>
    </row>
    <row r="75">
      <c r="A75" s="129" t="s">
        <v>285</v>
      </c>
      <c r="B75" s="143">
        <f t="array" ref="B75">ifna(XLOOKUP(A75,'Recent Minutes Tracker'!A:A,'Recent Minutes Tracker'!H:H,""))</f>
        <v>26</v>
      </c>
      <c r="C75" s="144">
        <f t="array" ref="C75">ifna(XLOOKUP(A75,'Recent Minutes Tracker'!A:A,'Recent Minutes Tracker'!P:P,""))</f>
        <v>33.16666667</v>
      </c>
      <c r="D75" s="81">
        <f t="shared" si="1"/>
        <v>-7.166666667</v>
      </c>
      <c r="E75" s="81">
        <f t="shared" si="2"/>
        <v>7.166666667</v>
      </c>
    </row>
    <row r="76">
      <c r="A76" s="129" t="s">
        <v>214</v>
      </c>
      <c r="B76" s="143" t="str">
        <f t="array" ref="B76">ifna(XLOOKUP(A76,'Recent Minutes Tracker'!A:A,'Recent Minutes Tracker'!H:H,""))</f>
        <v/>
      </c>
      <c r="C76" s="144">
        <f t="array" ref="C76">ifna(XLOOKUP(A76,'Recent Minutes Tracker'!A:A,'Recent Minutes Tracker'!P:P,""))</f>
        <v>22.36666667</v>
      </c>
      <c r="D76" s="81">
        <f t="shared" si="1"/>
        <v>-22.36666667</v>
      </c>
      <c r="E76" s="81">
        <f t="shared" si="2"/>
        <v>22.36666667</v>
      </c>
    </row>
    <row r="77">
      <c r="A77" s="129" t="s">
        <v>197</v>
      </c>
      <c r="B77" s="143">
        <f t="array" ref="B77">ifna(XLOOKUP(A77,'Recent Minutes Tracker'!A:A,'Recent Minutes Tracker'!H:H,""))</f>
        <v>33</v>
      </c>
      <c r="C77" s="144">
        <f t="array" ref="C77">ifna(XLOOKUP(A77,'Recent Minutes Tracker'!A:A,'Recent Minutes Tracker'!P:P,""))</f>
        <v>31.23333333</v>
      </c>
      <c r="D77" s="81">
        <f t="shared" si="1"/>
        <v>1.766666667</v>
      </c>
      <c r="E77" s="81">
        <f t="shared" si="2"/>
        <v>1.766666667</v>
      </c>
    </row>
    <row r="78">
      <c r="A78" s="129" t="s">
        <v>268</v>
      </c>
      <c r="B78" s="143">
        <f t="array" ref="B78">ifna(XLOOKUP(A78,'Recent Minutes Tracker'!A:A,'Recent Minutes Tracker'!H:H,""))</f>
        <v>31</v>
      </c>
      <c r="C78" s="144">
        <f t="array" ref="C78">ifna(XLOOKUP(A78,'Recent Minutes Tracker'!A:A,'Recent Minutes Tracker'!P:P,""))</f>
        <v>28.13333333</v>
      </c>
      <c r="D78" s="81">
        <f t="shared" si="1"/>
        <v>2.866666667</v>
      </c>
      <c r="E78" s="81">
        <f t="shared" si="2"/>
        <v>2.866666667</v>
      </c>
    </row>
    <row r="79">
      <c r="A79" s="129" t="s">
        <v>260</v>
      </c>
      <c r="B79" s="143">
        <f t="array" ref="B79">ifna(XLOOKUP(A79,'Recent Minutes Tracker'!A:A,'Recent Minutes Tracker'!H:H,""))</f>
        <v>32</v>
      </c>
      <c r="C79" s="144">
        <f t="array" ref="C79">ifna(XLOOKUP(A79,'Recent Minutes Tracker'!A:A,'Recent Minutes Tracker'!P:P,""))</f>
        <v>33.46666667</v>
      </c>
      <c r="D79" s="81">
        <f t="shared" si="1"/>
        <v>-1.466666667</v>
      </c>
      <c r="E79" s="81">
        <f t="shared" si="2"/>
        <v>1.466666667</v>
      </c>
    </row>
    <row r="80">
      <c r="A80" s="129" t="s">
        <v>312</v>
      </c>
      <c r="B80" s="143">
        <f t="array" ref="B80">ifna(XLOOKUP(A80,'Recent Minutes Tracker'!A:A,'Recent Minutes Tracker'!H:H,""))</f>
        <v>42</v>
      </c>
      <c r="C80" s="144">
        <f t="array" ref="C80">ifna(XLOOKUP(A80,'Recent Minutes Tracker'!A:A,'Recent Minutes Tracker'!P:P,""))</f>
        <v>32.23333333</v>
      </c>
      <c r="D80" s="81">
        <f t="shared" si="1"/>
        <v>9.766666667</v>
      </c>
      <c r="E80" s="81">
        <f t="shared" si="2"/>
        <v>9.766666667</v>
      </c>
    </row>
    <row r="81">
      <c r="A81" s="129" t="s">
        <v>303</v>
      </c>
      <c r="B81" s="143">
        <f t="array" ref="B81">ifna(XLOOKUP(A81,'Recent Minutes Tracker'!A:A,'Recent Minutes Tracker'!H:H,""))</f>
        <v>31</v>
      </c>
      <c r="C81" s="144">
        <f t="array" ref="C81">ifna(XLOOKUP(A81,'Recent Minutes Tracker'!A:A,'Recent Minutes Tracker'!P:P,""))</f>
        <v>26.23333333</v>
      </c>
      <c r="D81" s="81">
        <f t="shared" si="1"/>
        <v>4.766666667</v>
      </c>
      <c r="E81" s="81">
        <f t="shared" si="2"/>
        <v>4.766666667</v>
      </c>
    </row>
    <row r="82">
      <c r="A82" s="129" t="s">
        <v>1879</v>
      </c>
      <c r="B82" s="143">
        <f t="array" ref="B82">ifna(XLOOKUP(A82,'Recent Minutes Tracker'!A:A,'Recent Minutes Tracker'!H:H,""))</f>
        <v>39</v>
      </c>
      <c r="C82" s="144">
        <f t="array" ref="C82">ifna(XLOOKUP(A82,'Recent Minutes Tracker'!A:A,'Recent Minutes Tracker'!P:P,""))</f>
        <v>36.16666667</v>
      </c>
      <c r="D82" s="81">
        <f t="shared" si="1"/>
        <v>2.833333333</v>
      </c>
      <c r="E82" s="81">
        <f t="shared" si="2"/>
        <v>2.833333333</v>
      </c>
    </row>
    <row r="83">
      <c r="A83" s="129" t="s">
        <v>92</v>
      </c>
      <c r="B83" s="143" t="str">
        <f t="array" ref="B83">ifna(XLOOKUP(A83,'Recent Minutes Tracker'!A:A,'Recent Minutes Tracker'!H:H,""))</f>
        <v/>
      </c>
      <c r="C83" s="144" t="str">
        <f t="array" ref="C83">ifna(XLOOKUP(A83,'Recent Minutes Tracker'!A:A,'Recent Minutes Tracker'!P:P,""))</f>
        <v/>
      </c>
      <c r="D83" s="81">
        <f t="shared" si="1"/>
        <v>0</v>
      </c>
      <c r="E83" s="81">
        <f t="shared" si="2"/>
        <v>0</v>
      </c>
    </row>
    <row r="84">
      <c r="A84" s="129" t="s">
        <v>531</v>
      </c>
      <c r="B84" s="143">
        <f t="array" ref="B84">ifna(XLOOKUP(A84,'Recent Minutes Tracker'!A:A,'Recent Minutes Tracker'!H:H,""))</f>
        <v>27</v>
      </c>
      <c r="C84" s="144">
        <f t="array" ref="C84">ifna(XLOOKUP(A84,'Recent Minutes Tracker'!A:A,'Recent Minutes Tracker'!P:P,""))</f>
        <v>29.53333333</v>
      </c>
      <c r="D84" s="81">
        <f t="shared" si="1"/>
        <v>-2.533333333</v>
      </c>
      <c r="E84" s="81">
        <f t="shared" si="2"/>
        <v>2.533333333</v>
      </c>
    </row>
    <row r="85">
      <c r="A85" s="129" t="s">
        <v>202</v>
      </c>
      <c r="B85" s="143" t="str">
        <f t="array" ref="B85">ifna(XLOOKUP(A85,'Recent Minutes Tracker'!A:A,'Recent Minutes Tracker'!H:H,""))</f>
        <v/>
      </c>
      <c r="C85" s="144">
        <f t="array" ref="C85">ifna(XLOOKUP(A85,'Recent Minutes Tracker'!A:A,'Recent Minutes Tracker'!P:P,""))</f>
        <v>30.23333333</v>
      </c>
      <c r="D85" s="81">
        <f t="shared" si="1"/>
        <v>-30.23333333</v>
      </c>
      <c r="E85" s="81">
        <f t="shared" si="2"/>
        <v>30.23333333</v>
      </c>
    </row>
    <row r="86">
      <c r="A86" s="129" t="s">
        <v>186</v>
      </c>
      <c r="B86" s="143">
        <f t="array" ref="B86">ifna(XLOOKUP(A86,'Recent Minutes Tracker'!A:A,'Recent Minutes Tracker'!H:H,""))</f>
        <v>28</v>
      </c>
      <c r="C86" s="144">
        <f t="array" ref="C86">ifna(XLOOKUP(A86,'Recent Minutes Tracker'!A:A,'Recent Minutes Tracker'!P:P,""))</f>
        <v>32.73333333</v>
      </c>
      <c r="D86" s="81">
        <f t="shared" si="1"/>
        <v>-4.733333333</v>
      </c>
      <c r="E86" s="81">
        <f t="shared" si="2"/>
        <v>4.733333333</v>
      </c>
    </row>
    <row r="87">
      <c r="A87" s="129" t="s">
        <v>1377</v>
      </c>
      <c r="B87" s="143">
        <f t="array" ref="B87">ifna(XLOOKUP(A87,'Recent Minutes Tracker'!A:A,'Recent Minutes Tracker'!H:H,""))</f>
        <v>34</v>
      </c>
      <c r="C87" s="144">
        <f t="array" ref="C87">ifna(XLOOKUP(A87,'Recent Minutes Tracker'!A:A,'Recent Minutes Tracker'!P:P,""))</f>
        <v>34</v>
      </c>
      <c r="D87" s="81">
        <f t="shared" si="1"/>
        <v>0</v>
      </c>
      <c r="E87" s="81">
        <f t="shared" si="2"/>
        <v>0</v>
      </c>
    </row>
    <row r="88">
      <c r="A88" s="129" t="s">
        <v>388</v>
      </c>
      <c r="B88" s="143">
        <f t="array" ref="B88">ifna(XLOOKUP(A88,'Recent Minutes Tracker'!A:A,'Recent Minutes Tracker'!H:H,""))</f>
        <v>36</v>
      </c>
      <c r="C88" s="144">
        <f t="array" ref="C88">ifna(XLOOKUP(A88,'Recent Minutes Tracker'!A:A,'Recent Minutes Tracker'!P:P,""))</f>
        <v>30.63333333</v>
      </c>
      <c r="D88" s="81">
        <f t="shared" si="1"/>
        <v>5.366666667</v>
      </c>
      <c r="E88" s="81">
        <f t="shared" si="2"/>
        <v>5.366666667</v>
      </c>
    </row>
    <row r="89">
      <c r="A89" s="129" t="s">
        <v>322</v>
      </c>
      <c r="B89" s="143">
        <f t="array" ref="B89">ifna(XLOOKUP(A89,'Recent Minutes Tracker'!A:A,'Recent Minutes Tracker'!H:H,""))</f>
        <v>29</v>
      </c>
      <c r="C89" s="144">
        <f t="array" ref="C89">ifna(XLOOKUP(A89,'Recent Minutes Tracker'!A:A,'Recent Minutes Tracker'!P:P,""))</f>
        <v>34.33333333</v>
      </c>
      <c r="D89" s="81">
        <f t="shared" si="1"/>
        <v>-5.333333333</v>
      </c>
      <c r="E89" s="81">
        <f t="shared" si="2"/>
        <v>5.333333333</v>
      </c>
    </row>
    <row r="90">
      <c r="A90" s="129" t="s">
        <v>310</v>
      </c>
      <c r="B90" s="143">
        <f t="array" ref="B90">ifna(XLOOKUP(A90,'Recent Minutes Tracker'!A:A,'Recent Minutes Tracker'!H:H,""))</f>
        <v>31</v>
      </c>
      <c r="C90" s="144">
        <f t="array" ref="C90">ifna(XLOOKUP(A90,'Recent Minutes Tracker'!A:A,'Recent Minutes Tracker'!P:P,""))</f>
        <v>28.03333333</v>
      </c>
      <c r="D90" s="81">
        <f t="shared" si="1"/>
        <v>2.966666667</v>
      </c>
      <c r="E90" s="81">
        <f t="shared" si="2"/>
        <v>2.966666667</v>
      </c>
    </row>
    <row r="91">
      <c r="A91" s="129" t="s">
        <v>282</v>
      </c>
      <c r="B91" s="143">
        <f t="array" ref="B91">ifna(XLOOKUP(A91,'Recent Minutes Tracker'!A:A,'Recent Minutes Tracker'!H:H,""))</f>
        <v>33</v>
      </c>
      <c r="C91" s="144">
        <f t="array" ref="C91">ifna(XLOOKUP(A91,'Recent Minutes Tracker'!A:A,'Recent Minutes Tracker'!P:P,""))</f>
        <v>33.66666667</v>
      </c>
      <c r="D91" s="81">
        <f t="shared" si="1"/>
        <v>-0.6666666667</v>
      </c>
      <c r="E91" s="81">
        <f t="shared" si="2"/>
        <v>0.6666666667</v>
      </c>
    </row>
    <row r="92">
      <c r="A92" s="129" t="s">
        <v>207</v>
      </c>
      <c r="B92" s="143">
        <f t="array" ref="B92">ifna(XLOOKUP(A92,'Recent Minutes Tracker'!A:A,'Recent Minutes Tracker'!H:H,""))</f>
        <v>26</v>
      </c>
      <c r="C92" s="144">
        <f t="array" ref="C92">ifna(XLOOKUP(A92,'Recent Minutes Tracker'!A:A,'Recent Minutes Tracker'!P:P,""))</f>
        <v>27.23333333</v>
      </c>
      <c r="D92" s="81">
        <f t="shared" si="1"/>
        <v>-1.233333333</v>
      </c>
      <c r="E92" s="81">
        <f t="shared" si="2"/>
        <v>1.233333333</v>
      </c>
    </row>
    <row r="93">
      <c r="A93" s="129" t="s">
        <v>498</v>
      </c>
      <c r="B93" s="143" t="str">
        <f t="array" ref="B93">ifna(XLOOKUP(A93,'Recent Minutes Tracker'!A:A,'Recent Minutes Tracker'!H:H,""))</f>
        <v/>
      </c>
      <c r="C93" s="144">
        <f t="array" ref="C93">ifna(XLOOKUP(A93,'Recent Minutes Tracker'!A:A,'Recent Minutes Tracker'!P:P,""))</f>
        <v>33</v>
      </c>
      <c r="D93" s="81">
        <f t="shared" si="1"/>
        <v>-33</v>
      </c>
      <c r="E93" s="81">
        <f t="shared" si="2"/>
        <v>33</v>
      </c>
    </row>
    <row r="94">
      <c r="A94" s="129" t="s">
        <v>574</v>
      </c>
      <c r="B94" s="143" t="str">
        <f t="array" ref="B94">ifna(XLOOKUP(A94,'Recent Minutes Tracker'!A:A,'Recent Minutes Tracker'!H:H,""))</f>
        <v/>
      </c>
      <c r="C94" s="144" t="str">
        <f t="array" ref="C94">ifna(XLOOKUP(A94,'Recent Minutes Tracker'!A:A,'Recent Minutes Tracker'!P:P,""))</f>
        <v/>
      </c>
      <c r="D94" s="81">
        <f t="shared" si="1"/>
        <v>0</v>
      </c>
      <c r="E94" s="81">
        <f t="shared" si="2"/>
        <v>0</v>
      </c>
    </row>
    <row r="95">
      <c r="A95" s="129" t="s">
        <v>529</v>
      </c>
      <c r="B95" s="143" t="str">
        <f t="array" ref="B95">ifna(XLOOKUP(A95,'Recent Minutes Tracker'!A:A,'Recent Minutes Tracker'!H:H,""))</f>
        <v/>
      </c>
      <c r="C95" s="144" t="str">
        <f t="array" ref="C95">ifna(XLOOKUP(A95,'Recent Minutes Tracker'!A:A,'Recent Minutes Tracker'!P:P,""))</f>
        <v/>
      </c>
      <c r="D95" s="81">
        <f t="shared" si="1"/>
        <v>0</v>
      </c>
      <c r="E95" s="81">
        <f t="shared" si="2"/>
        <v>0</v>
      </c>
    </row>
    <row r="96">
      <c r="A96" s="129" t="s">
        <v>347</v>
      </c>
      <c r="B96" s="143">
        <f t="array" ref="B96">ifna(XLOOKUP(A96,'Recent Minutes Tracker'!A:A,'Recent Minutes Tracker'!H:H,""))</f>
        <v>49</v>
      </c>
      <c r="C96" s="144">
        <f t="array" ref="C96">ifna(XLOOKUP(A96,'Recent Minutes Tracker'!A:A,'Recent Minutes Tracker'!P:P,""))</f>
        <v>35.6</v>
      </c>
      <c r="D96" s="81">
        <f t="shared" si="1"/>
        <v>13.4</v>
      </c>
      <c r="E96" s="81">
        <f t="shared" si="2"/>
        <v>13.4</v>
      </c>
    </row>
    <row r="97">
      <c r="A97" s="129" t="s">
        <v>389</v>
      </c>
      <c r="B97" s="143" t="str">
        <f t="array" ref="B97">ifna(XLOOKUP(A97,'Recent Minutes Tracker'!A:A,'Recent Minutes Tracker'!H:H,""))</f>
        <v/>
      </c>
      <c r="C97" s="144">
        <f t="array" ref="C97">ifna(XLOOKUP(A97,'Recent Minutes Tracker'!A:A,'Recent Minutes Tracker'!P:P,""))</f>
        <v>28.8</v>
      </c>
      <c r="D97" s="81">
        <f t="shared" si="1"/>
        <v>-28.8</v>
      </c>
      <c r="E97" s="81">
        <f t="shared" si="2"/>
        <v>28.8</v>
      </c>
    </row>
    <row r="98">
      <c r="A98" s="129" t="s">
        <v>339</v>
      </c>
      <c r="B98" s="143">
        <f t="array" ref="B98">ifna(XLOOKUP(A98,'Recent Minutes Tracker'!A:A,'Recent Minutes Tracker'!H:H,""))</f>
        <v>24</v>
      </c>
      <c r="C98" s="144">
        <f t="array" ref="C98">ifna(XLOOKUP(A98,'Recent Minutes Tracker'!A:A,'Recent Minutes Tracker'!P:P,""))</f>
        <v>27.33333333</v>
      </c>
      <c r="D98" s="81">
        <f t="shared" si="1"/>
        <v>-3.333333333</v>
      </c>
      <c r="E98" s="81">
        <f t="shared" si="2"/>
        <v>3.333333333</v>
      </c>
    </row>
    <row r="99">
      <c r="A99" s="129" t="s">
        <v>194</v>
      </c>
      <c r="B99" s="143" t="str">
        <f t="array" ref="B99">ifna(XLOOKUP(A99,'Recent Minutes Tracker'!A:A,'Recent Minutes Tracker'!H:H,""))</f>
        <v/>
      </c>
      <c r="C99" s="144" t="str">
        <f t="array" ref="C99">ifna(XLOOKUP(A99,'Recent Minutes Tracker'!A:A,'Recent Minutes Tracker'!P:P,""))</f>
        <v/>
      </c>
      <c r="D99" s="81">
        <f t="shared" si="1"/>
        <v>0</v>
      </c>
      <c r="E99" s="81">
        <f t="shared" si="2"/>
        <v>0</v>
      </c>
    </row>
    <row r="100">
      <c r="A100" s="129" t="s">
        <v>237</v>
      </c>
      <c r="B100" s="143">
        <f t="array" ref="B100">ifna(XLOOKUP(A100,'Recent Minutes Tracker'!A:A,'Recent Minutes Tracker'!H:H,""))</f>
        <v>35</v>
      </c>
      <c r="C100" s="144">
        <f t="array" ref="C100">ifna(XLOOKUP(A100,'Recent Minutes Tracker'!A:A,'Recent Minutes Tracker'!P:P,""))</f>
        <v>33.86666667</v>
      </c>
      <c r="D100" s="81">
        <f t="shared" si="1"/>
        <v>1.133333333</v>
      </c>
      <c r="E100" s="81">
        <f t="shared" si="2"/>
        <v>1.133333333</v>
      </c>
    </row>
    <row r="101">
      <c r="A101" s="129" t="s">
        <v>604</v>
      </c>
      <c r="B101" s="143">
        <f t="array" ref="B101">ifna(XLOOKUP(A101,'Recent Minutes Tracker'!A:A,'Recent Minutes Tracker'!H:H,""))</f>
        <v>32</v>
      </c>
      <c r="C101" s="144">
        <f t="array" ref="C101">ifna(XLOOKUP(A101,'Recent Minutes Tracker'!A:A,'Recent Minutes Tracker'!P:P,""))</f>
        <v>31.1</v>
      </c>
      <c r="D101" s="81">
        <f t="shared" si="1"/>
        <v>0.9</v>
      </c>
      <c r="E101" s="81">
        <f t="shared" si="2"/>
        <v>0.9</v>
      </c>
    </row>
    <row r="102">
      <c r="A102" s="129" t="s">
        <v>589</v>
      </c>
      <c r="B102" s="143">
        <f t="array" ref="B102">ifna(XLOOKUP(A102,'Recent Minutes Tracker'!A:A,'Recent Minutes Tracker'!H:H,""))</f>
        <v>20</v>
      </c>
      <c r="C102" s="144">
        <f t="array" ref="C102">ifna(XLOOKUP(A102,'Recent Minutes Tracker'!A:A,'Recent Minutes Tracker'!P:P,""))</f>
        <v>28.43333333</v>
      </c>
      <c r="D102" s="81">
        <f t="shared" si="1"/>
        <v>-8.433333333</v>
      </c>
      <c r="E102" s="81">
        <f t="shared" si="2"/>
        <v>8.433333333</v>
      </c>
    </row>
    <row r="103">
      <c r="A103" s="129" t="s">
        <v>395</v>
      </c>
      <c r="B103" s="143">
        <f t="array" ref="B103">ifna(XLOOKUP(A103,'Recent Minutes Tracker'!A:A,'Recent Minutes Tracker'!H:H,""))</f>
        <v>33</v>
      </c>
      <c r="C103" s="144">
        <f t="array" ref="C103">ifna(XLOOKUP(A103,'Recent Minutes Tracker'!A:A,'Recent Minutes Tracker'!P:P,""))</f>
        <v>31.43333333</v>
      </c>
      <c r="D103" s="81">
        <f t="shared" si="1"/>
        <v>1.566666667</v>
      </c>
      <c r="E103" s="81">
        <f t="shared" si="2"/>
        <v>1.566666667</v>
      </c>
    </row>
    <row r="104">
      <c r="A104" s="129" t="s">
        <v>348</v>
      </c>
      <c r="B104" s="143" t="str">
        <f t="array" ref="B104">ifna(XLOOKUP(A104,'Recent Minutes Tracker'!A:A,'Recent Minutes Tracker'!H:H,""))</f>
        <v/>
      </c>
      <c r="C104" s="144" t="str">
        <f t="array" ref="C104">ifna(XLOOKUP(A104,'Recent Minutes Tracker'!A:A,'Recent Minutes Tracker'!P:P,""))</f>
        <v/>
      </c>
      <c r="D104" s="81">
        <f t="shared" si="1"/>
        <v>0</v>
      </c>
      <c r="E104" s="81">
        <f t="shared" si="2"/>
        <v>0</v>
      </c>
    </row>
    <row r="105">
      <c r="A105" s="129" t="s">
        <v>153</v>
      </c>
      <c r="B105" s="143">
        <f t="array" ref="B105">ifna(XLOOKUP(A105,'Recent Minutes Tracker'!A:A,'Recent Minutes Tracker'!H:H,""))</f>
        <v>31</v>
      </c>
      <c r="C105" s="144">
        <f t="array" ref="C105">ifna(XLOOKUP(A105,'Recent Minutes Tracker'!A:A,'Recent Minutes Tracker'!P:P,""))</f>
        <v>29.13333333</v>
      </c>
      <c r="D105" s="81">
        <f t="shared" si="1"/>
        <v>1.866666667</v>
      </c>
      <c r="E105" s="81">
        <f t="shared" si="2"/>
        <v>1.866666667</v>
      </c>
    </row>
    <row r="106">
      <c r="A106" s="129" t="s">
        <v>410</v>
      </c>
      <c r="B106" s="143" t="str">
        <f t="array" ref="B106">ifna(XLOOKUP(A106,'Recent Minutes Tracker'!A:A,'Recent Minutes Tracker'!H:H,""))</f>
        <v/>
      </c>
      <c r="C106" s="144" t="str">
        <f t="array" ref="C106">ifna(XLOOKUP(A106,'Recent Minutes Tracker'!A:A,'Recent Minutes Tracker'!P:P,""))</f>
        <v/>
      </c>
      <c r="D106" s="81">
        <f t="shared" si="1"/>
        <v>0</v>
      </c>
      <c r="E106" s="81">
        <f t="shared" si="2"/>
        <v>0</v>
      </c>
    </row>
    <row r="107">
      <c r="A107" s="129" t="s">
        <v>535</v>
      </c>
      <c r="B107" s="143">
        <f t="array" ref="B107">ifna(XLOOKUP(A107,'Recent Minutes Tracker'!A:A,'Recent Minutes Tracker'!H:H,""))</f>
        <v>18</v>
      </c>
      <c r="C107" s="144">
        <f t="array" ref="C107">ifna(XLOOKUP(A107,'Recent Minutes Tracker'!A:A,'Recent Minutes Tracker'!P:P,""))</f>
        <v>20.23333333</v>
      </c>
      <c r="D107" s="81">
        <f t="shared" si="1"/>
        <v>-2.233333333</v>
      </c>
      <c r="E107" s="81">
        <f t="shared" si="2"/>
        <v>2.233333333</v>
      </c>
    </row>
    <row r="108">
      <c r="A108" s="129" t="s">
        <v>281</v>
      </c>
      <c r="B108" s="143">
        <f t="array" ref="B108">ifna(XLOOKUP(A108,'Recent Minutes Tracker'!A:A,'Recent Minutes Tracker'!H:H,""))</f>
        <v>31</v>
      </c>
      <c r="C108" s="144">
        <f t="array" ref="C108">ifna(XLOOKUP(A108,'Recent Minutes Tracker'!A:A,'Recent Minutes Tracker'!P:P,""))</f>
        <v>30.86666667</v>
      </c>
      <c r="D108" s="81">
        <f t="shared" si="1"/>
        <v>0.1333333333</v>
      </c>
      <c r="E108" s="81">
        <f t="shared" si="2"/>
        <v>0.1333333333</v>
      </c>
    </row>
    <row r="109">
      <c r="A109" s="129" t="s">
        <v>199</v>
      </c>
      <c r="B109" s="143" t="str">
        <f t="array" ref="B109">ifna(XLOOKUP(A109,'Recent Minutes Tracker'!A:A,'Recent Minutes Tracker'!H:H,""))</f>
        <v/>
      </c>
      <c r="C109" s="144">
        <f t="array" ref="C109">ifna(XLOOKUP(A109,'Recent Minutes Tracker'!A:A,'Recent Minutes Tracker'!P:P,""))</f>
        <v>32.63333333</v>
      </c>
      <c r="D109" s="81">
        <f t="shared" si="1"/>
        <v>-32.63333333</v>
      </c>
      <c r="E109" s="81">
        <f t="shared" si="2"/>
        <v>32.63333333</v>
      </c>
    </row>
    <row r="110">
      <c r="A110" s="129" t="s">
        <v>332</v>
      </c>
      <c r="B110" s="143">
        <f t="array" ref="B110">ifna(XLOOKUP(A110,'Recent Minutes Tracker'!A:A,'Recent Minutes Tracker'!H:H,""))</f>
        <v>20</v>
      </c>
      <c r="C110" s="144">
        <f t="array" ref="C110">ifna(XLOOKUP(A110,'Recent Minutes Tracker'!A:A,'Recent Minutes Tracker'!P:P,""))</f>
        <v>20.26666667</v>
      </c>
      <c r="D110" s="81">
        <f t="shared" si="1"/>
        <v>-0.2666666667</v>
      </c>
      <c r="E110" s="81">
        <f t="shared" si="2"/>
        <v>0.2666666667</v>
      </c>
    </row>
    <row r="111">
      <c r="A111" s="129" t="s">
        <v>470</v>
      </c>
      <c r="B111" s="143">
        <f t="array" ref="B111">ifna(XLOOKUP(A111,'Recent Minutes Tracker'!A:A,'Recent Minutes Tracker'!H:H,""))</f>
        <v>42</v>
      </c>
      <c r="C111" s="144">
        <f t="array" ref="C111">ifna(XLOOKUP(A111,'Recent Minutes Tracker'!A:A,'Recent Minutes Tracker'!P:P,""))</f>
        <v>39.66666667</v>
      </c>
      <c r="D111" s="81">
        <f t="shared" si="1"/>
        <v>2.333333333</v>
      </c>
      <c r="E111" s="81">
        <f t="shared" si="2"/>
        <v>2.333333333</v>
      </c>
    </row>
    <row r="112">
      <c r="A112" s="129" t="s">
        <v>170</v>
      </c>
      <c r="B112" s="143">
        <f t="array" ref="B112">ifna(XLOOKUP(A112,'Recent Minutes Tracker'!A:A,'Recent Minutes Tracker'!H:H,""))</f>
        <v>30</v>
      </c>
      <c r="C112" s="144">
        <f t="array" ref="C112">ifna(XLOOKUP(A112,'Recent Minutes Tracker'!A:A,'Recent Minutes Tracker'!P:P,""))</f>
        <v>33.03333333</v>
      </c>
      <c r="D112" s="81">
        <f t="shared" si="1"/>
        <v>-3.033333333</v>
      </c>
      <c r="E112" s="81">
        <f t="shared" si="2"/>
        <v>3.033333333</v>
      </c>
    </row>
    <row r="113">
      <c r="A113" s="129" t="s">
        <v>60</v>
      </c>
      <c r="B113" s="143">
        <f t="array" ref="B113">ifna(XLOOKUP(A113,'Recent Minutes Tracker'!A:A,'Recent Minutes Tracker'!H:H,""))</f>
        <v>5</v>
      </c>
      <c r="C113" s="144">
        <f t="array" ref="C113">ifna(XLOOKUP(A113,'Recent Minutes Tracker'!A:A,'Recent Minutes Tracker'!P:P,""))</f>
        <v>15.23333333</v>
      </c>
      <c r="D113" s="81">
        <f t="shared" si="1"/>
        <v>-10.23333333</v>
      </c>
      <c r="E113" s="81">
        <f t="shared" si="2"/>
        <v>10.23333333</v>
      </c>
    </row>
    <row r="114">
      <c r="A114" s="129" t="s">
        <v>478</v>
      </c>
      <c r="B114" s="143">
        <f t="array" ref="B114">ifna(XLOOKUP(A114,'Recent Minutes Tracker'!A:A,'Recent Minutes Tracker'!H:H,""))</f>
        <v>40</v>
      </c>
      <c r="C114" s="144">
        <f t="array" ref="C114">ifna(XLOOKUP(A114,'Recent Minutes Tracker'!A:A,'Recent Minutes Tracker'!P:P,""))</f>
        <v>36.03333333</v>
      </c>
      <c r="D114" s="81">
        <f t="shared" si="1"/>
        <v>3.966666667</v>
      </c>
      <c r="E114" s="81">
        <f t="shared" si="2"/>
        <v>3.966666667</v>
      </c>
    </row>
    <row r="115">
      <c r="A115" s="129" t="s">
        <v>142</v>
      </c>
      <c r="B115" s="143">
        <f t="array" ref="B115">ifna(XLOOKUP(A115,'Recent Minutes Tracker'!A:A,'Recent Minutes Tracker'!H:H,""))</f>
        <v>21</v>
      </c>
      <c r="C115" s="144">
        <f t="array" ref="C115">ifna(XLOOKUP(A115,'Recent Minutes Tracker'!A:A,'Recent Minutes Tracker'!P:P,""))</f>
        <v>29.6</v>
      </c>
      <c r="D115" s="81">
        <f t="shared" si="1"/>
        <v>-8.6</v>
      </c>
      <c r="E115" s="81">
        <f t="shared" si="2"/>
        <v>8.6</v>
      </c>
    </row>
    <row r="116">
      <c r="A116" s="129" t="s">
        <v>229</v>
      </c>
      <c r="B116" s="143">
        <f t="array" ref="B116">ifna(XLOOKUP(A116,'Recent Minutes Tracker'!A:A,'Recent Minutes Tracker'!H:H,""))</f>
        <v>34</v>
      </c>
      <c r="C116" s="144">
        <f t="array" ref="C116">ifna(XLOOKUP(A116,'Recent Minutes Tracker'!A:A,'Recent Minutes Tracker'!P:P,""))</f>
        <v>30.63333333</v>
      </c>
      <c r="D116" s="81">
        <f t="shared" si="1"/>
        <v>3.366666667</v>
      </c>
      <c r="E116" s="81">
        <f t="shared" si="2"/>
        <v>3.366666667</v>
      </c>
    </row>
    <row r="117">
      <c r="A117" s="129" t="s">
        <v>432</v>
      </c>
      <c r="B117" s="143" t="str">
        <f t="array" ref="B117">ifna(XLOOKUP(A117,'Recent Minutes Tracker'!A:A,'Recent Minutes Tracker'!H:H,""))</f>
        <v/>
      </c>
      <c r="C117" s="144" t="str">
        <f t="array" ref="C117">ifna(XLOOKUP(A117,'Recent Minutes Tracker'!A:A,'Recent Minutes Tracker'!P:P,""))</f>
        <v/>
      </c>
      <c r="D117" s="81">
        <f t="shared" si="1"/>
        <v>0</v>
      </c>
      <c r="E117" s="81">
        <f t="shared" si="2"/>
        <v>0</v>
      </c>
    </row>
    <row r="118">
      <c r="A118" s="129" t="s">
        <v>235</v>
      </c>
      <c r="B118" s="143" t="str">
        <f t="array" ref="B118">ifna(XLOOKUP(A118,'Recent Minutes Tracker'!A:A,'Recent Minutes Tracker'!H:H,""))</f>
        <v/>
      </c>
      <c r="C118" s="144">
        <f t="array" ref="C118">ifna(XLOOKUP(A118,'Recent Minutes Tracker'!A:A,'Recent Minutes Tracker'!P:P,""))</f>
        <v>24.33333333</v>
      </c>
      <c r="D118" s="81">
        <f t="shared" si="1"/>
        <v>-24.33333333</v>
      </c>
      <c r="E118" s="81">
        <f t="shared" si="2"/>
        <v>24.33333333</v>
      </c>
    </row>
    <row r="119">
      <c r="A119" s="129" t="s">
        <v>131</v>
      </c>
      <c r="B119" s="143">
        <f t="array" ref="B119">ifna(XLOOKUP(A119,'Recent Minutes Tracker'!A:A,'Recent Minutes Tracker'!H:H,""))</f>
        <v>11</v>
      </c>
      <c r="C119" s="144">
        <f t="array" ref="C119">ifna(XLOOKUP(A119,'Recent Minutes Tracker'!A:A,'Recent Minutes Tracker'!P:P,""))</f>
        <v>21.96666667</v>
      </c>
      <c r="D119" s="81">
        <f t="shared" si="1"/>
        <v>-10.96666667</v>
      </c>
      <c r="E119" s="81">
        <f t="shared" si="2"/>
        <v>10.96666667</v>
      </c>
    </row>
    <row r="120">
      <c r="A120" s="129" t="s">
        <v>496</v>
      </c>
      <c r="B120" s="143">
        <f t="array" ref="B120">ifna(XLOOKUP(A120,'Recent Minutes Tracker'!A:A,'Recent Minutes Tracker'!H:H,""))</f>
        <v>16</v>
      </c>
      <c r="C120" s="144">
        <f t="array" ref="C120">ifna(XLOOKUP(A120,'Recent Minutes Tracker'!A:A,'Recent Minutes Tracker'!P:P,""))</f>
        <v>15.13333333</v>
      </c>
      <c r="D120" s="81">
        <f t="shared" si="1"/>
        <v>0.8666666667</v>
      </c>
      <c r="E120" s="81">
        <f t="shared" si="2"/>
        <v>0.8666666667</v>
      </c>
    </row>
    <row r="121">
      <c r="A121" s="129" t="s">
        <v>503</v>
      </c>
      <c r="B121" s="143">
        <f t="array" ref="B121">ifna(XLOOKUP(A121,'Recent Minutes Tracker'!A:A,'Recent Minutes Tracker'!H:H,""))</f>
        <v>18</v>
      </c>
      <c r="C121" s="144">
        <f t="array" ref="C121">ifna(XLOOKUP(A121,'Recent Minutes Tracker'!A:A,'Recent Minutes Tracker'!P:P,""))</f>
        <v>21.63333333</v>
      </c>
      <c r="D121" s="81">
        <f t="shared" si="1"/>
        <v>-3.633333333</v>
      </c>
      <c r="E121" s="81">
        <f t="shared" si="2"/>
        <v>3.633333333</v>
      </c>
    </row>
    <row r="122">
      <c r="A122" s="129" t="s">
        <v>187</v>
      </c>
      <c r="B122" s="143" t="str">
        <f t="array" ref="B122">ifna(XLOOKUP(A122,'Recent Minutes Tracker'!A:A,'Recent Minutes Tracker'!H:H,""))</f>
        <v/>
      </c>
      <c r="C122" s="144" t="str">
        <f t="array" ref="C122">ifna(XLOOKUP(A122,'Recent Minutes Tracker'!A:A,'Recent Minutes Tracker'!P:P,""))</f>
        <v/>
      </c>
      <c r="D122" s="81">
        <f t="shared" si="1"/>
        <v>0</v>
      </c>
      <c r="E122" s="81">
        <f t="shared" si="2"/>
        <v>0</v>
      </c>
    </row>
    <row r="123">
      <c r="A123" s="129" t="s">
        <v>441</v>
      </c>
      <c r="B123" s="143">
        <f t="array" ref="B123">ifna(XLOOKUP(A123,'Recent Minutes Tracker'!A:A,'Recent Minutes Tracker'!H:H,""))</f>
        <v>21</v>
      </c>
      <c r="C123" s="144">
        <f t="array" ref="C123">ifna(XLOOKUP(A123,'Recent Minutes Tracker'!A:A,'Recent Minutes Tracker'!P:P,""))</f>
        <v>23.66666667</v>
      </c>
      <c r="D123" s="81">
        <f t="shared" si="1"/>
        <v>-2.666666667</v>
      </c>
      <c r="E123" s="81">
        <f t="shared" si="2"/>
        <v>2.666666667</v>
      </c>
    </row>
    <row r="124">
      <c r="A124" s="129" t="s">
        <v>119</v>
      </c>
      <c r="B124" s="143" t="str">
        <f t="array" ref="B124">ifna(XLOOKUP(A124,'Recent Minutes Tracker'!A:A,'Recent Minutes Tracker'!H:H,""))</f>
        <v/>
      </c>
      <c r="C124" s="144" t="str">
        <f t="array" ref="C124">ifna(XLOOKUP(A124,'Recent Minutes Tracker'!A:A,'Recent Minutes Tracker'!P:P,""))</f>
        <v/>
      </c>
      <c r="D124" s="81">
        <f t="shared" si="1"/>
        <v>0</v>
      </c>
      <c r="E124" s="81">
        <f t="shared" si="2"/>
        <v>0</v>
      </c>
    </row>
    <row r="125">
      <c r="A125" s="129" t="s">
        <v>421</v>
      </c>
      <c r="B125" s="143">
        <f t="array" ref="B125">ifna(XLOOKUP(A125,'Recent Minutes Tracker'!A:A,'Recent Minutes Tracker'!H:H,""))</f>
        <v>13</v>
      </c>
      <c r="C125" s="144">
        <f t="array" ref="C125">ifna(XLOOKUP(A125,'Recent Minutes Tracker'!A:A,'Recent Minutes Tracker'!P:P,""))</f>
        <v>17.93333333</v>
      </c>
      <c r="D125" s="81">
        <f t="shared" si="1"/>
        <v>-4.933333333</v>
      </c>
      <c r="E125" s="81">
        <f t="shared" si="2"/>
        <v>4.933333333</v>
      </c>
    </row>
    <row r="126">
      <c r="A126" s="129" t="s">
        <v>140</v>
      </c>
      <c r="B126" s="143">
        <f t="array" ref="B126">ifna(XLOOKUP(A126,'Recent Minutes Tracker'!A:A,'Recent Minutes Tracker'!H:H,""))</f>
        <v>23</v>
      </c>
      <c r="C126" s="144">
        <f t="array" ref="C126">ifna(XLOOKUP(A126,'Recent Minutes Tracker'!A:A,'Recent Minutes Tracker'!P:P,""))</f>
        <v>29.66666667</v>
      </c>
      <c r="D126" s="81">
        <f t="shared" si="1"/>
        <v>-6.666666667</v>
      </c>
      <c r="E126" s="81">
        <f t="shared" si="2"/>
        <v>6.666666667</v>
      </c>
    </row>
    <row r="127">
      <c r="A127" s="129" t="s">
        <v>386</v>
      </c>
      <c r="B127" s="143">
        <f t="array" ref="B127">ifna(XLOOKUP(A127,'Recent Minutes Tracker'!A:A,'Recent Minutes Tracker'!H:H,""))</f>
        <v>29</v>
      </c>
      <c r="C127" s="144">
        <f t="array" ref="C127">ifna(XLOOKUP(A127,'Recent Minutes Tracker'!A:A,'Recent Minutes Tracker'!P:P,""))</f>
        <v>29</v>
      </c>
      <c r="D127" s="81">
        <f t="shared" si="1"/>
        <v>0</v>
      </c>
      <c r="E127" s="81">
        <f t="shared" si="2"/>
        <v>0</v>
      </c>
    </row>
    <row r="128">
      <c r="A128" s="129" t="s">
        <v>482</v>
      </c>
      <c r="B128" s="143">
        <f t="array" ref="B128">ifna(XLOOKUP(A128,'Recent Minutes Tracker'!A:A,'Recent Minutes Tracker'!H:H,""))</f>
        <v>29</v>
      </c>
      <c r="C128" s="144">
        <f t="array" ref="C128">ifna(XLOOKUP(A128,'Recent Minutes Tracker'!A:A,'Recent Minutes Tracker'!P:P,""))</f>
        <v>27.1</v>
      </c>
      <c r="D128" s="81">
        <f t="shared" si="1"/>
        <v>1.9</v>
      </c>
      <c r="E128" s="81">
        <f t="shared" si="2"/>
        <v>1.9</v>
      </c>
    </row>
    <row r="129">
      <c r="A129" s="129" t="s">
        <v>486</v>
      </c>
      <c r="B129" s="143">
        <f t="array" ref="B129">ifna(XLOOKUP(A129,'Recent Minutes Tracker'!A:A,'Recent Minutes Tracker'!H:H,""))</f>
        <v>28</v>
      </c>
      <c r="C129" s="144">
        <f t="array" ref="C129">ifna(XLOOKUP(A129,'Recent Minutes Tracker'!A:A,'Recent Minutes Tracker'!P:P,""))</f>
        <v>28.83333333</v>
      </c>
      <c r="D129" s="81">
        <f t="shared" si="1"/>
        <v>-0.8333333333</v>
      </c>
      <c r="E129" s="81">
        <f t="shared" si="2"/>
        <v>0.8333333333</v>
      </c>
    </row>
    <row r="130">
      <c r="A130" s="129" t="s">
        <v>319</v>
      </c>
      <c r="B130" s="143">
        <f t="array" ref="B130">ifna(XLOOKUP(A130,'Recent Minutes Tracker'!A:A,'Recent Minutes Tracker'!H:H,""))</f>
        <v>29</v>
      </c>
      <c r="C130" s="144">
        <f t="array" ref="C130">ifna(XLOOKUP(A130,'Recent Minutes Tracker'!A:A,'Recent Minutes Tracker'!P:P,""))</f>
        <v>33.7</v>
      </c>
      <c r="D130" s="81">
        <f t="shared" si="1"/>
        <v>-4.7</v>
      </c>
      <c r="E130" s="81">
        <f t="shared" si="2"/>
        <v>4.7</v>
      </c>
    </row>
    <row r="131">
      <c r="A131" s="129" t="s">
        <v>462</v>
      </c>
      <c r="B131" s="143">
        <f t="array" ref="B131">ifna(XLOOKUP(A131,'Recent Minutes Tracker'!A:A,'Recent Minutes Tracker'!H:H,""))</f>
        <v>25</v>
      </c>
      <c r="C131" s="144">
        <f t="array" ref="C131">ifna(XLOOKUP(A131,'Recent Minutes Tracker'!A:A,'Recent Minutes Tracker'!P:P,""))</f>
        <v>25.06666667</v>
      </c>
      <c r="D131" s="81">
        <f t="shared" si="1"/>
        <v>-0.06666666667</v>
      </c>
      <c r="E131" s="81">
        <f t="shared" si="2"/>
        <v>0.06666666667</v>
      </c>
    </row>
    <row r="132">
      <c r="A132" s="129" t="s">
        <v>132</v>
      </c>
      <c r="B132" s="143" t="str">
        <f t="array" ref="B132">ifna(XLOOKUP(A132,'Recent Minutes Tracker'!A:A,'Recent Minutes Tracker'!H:H,""))</f>
        <v/>
      </c>
      <c r="C132" s="144" t="str">
        <f t="array" ref="C132">ifna(XLOOKUP(A132,'Recent Minutes Tracker'!A:A,'Recent Minutes Tracker'!P:P,""))</f>
        <v/>
      </c>
      <c r="D132" s="81">
        <f t="shared" si="1"/>
        <v>0</v>
      </c>
      <c r="E132" s="81">
        <f t="shared" si="2"/>
        <v>0</v>
      </c>
    </row>
    <row r="133">
      <c r="A133" s="129" t="s">
        <v>353</v>
      </c>
      <c r="B133" s="143" t="str">
        <f t="array" ref="B133">ifna(XLOOKUP(A133,'Recent Minutes Tracker'!A:A,'Recent Minutes Tracker'!H:H,""))</f>
        <v/>
      </c>
      <c r="C133" s="144">
        <f t="array" ref="C133">ifna(XLOOKUP(A133,'Recent Minutes Tracker'!A:A,'Recent Minutes Tracker'!P:P,""))</f>
        <v>29.66666667</v>
      </c>
      <c r="D133" s="81">
        <f t="shared" si="1"/>
        <v>-29.66666667</v>
      </c>
      <c r="E133" s="81">
        <f t="shared" si="2"/>
        <v>29.66666667</v>
      </c>
    </row>
    <row r="134">
      <c r="A134" s="129" t="s">
        <v>624</v>
      </c>
      <c r="B134" s="143">
        <f t="array" ref="B134">ifna(XLOOKUP(A134,'Recent Minutes Tracker'!A:A,'Recent Minutes Tracker'!H:H,""))</f>
        <v>40</v>
      </c>
      <c r="C134" s="144">
        <f t="array" ref="C134">ifna(XLOOKUP(A134,'Recent Minutes Tracker'!A:A,'Recent Minutes Tracker'!P:P,""))</f>
        <v>35.03333333</v>
      </c>
      <c r="D134" s="81">
        <f t="shared" si="1"/>
        <v>4.966666667</v>
      </c>
      <c r="E134" s="81">
        <f t="shared" si="2"/>
        <v>4.966666667</v>
      </c>
    </row>
    <row r="135">
      <c r="A135" s="129" t="s">
        <v>160</v>
      </c>
      <c r="B135" s="143">
        <f t="array" ref="B135">ifna(XLOOKUP(A135,'Recent Minutes Tracker'!A:A,'Recent Minutes Tracker'!H:H,""))</f>
        <v>31</v>
      </c>
      <c r="C135" s="144">
        <f t="array" ref="C135">ifna(XLOOKUP(A135,'Recent Minutes Tracker'!A:A,'Recent Minutes Tracker'!P:P,""))</f>
        <v>32.93333333</v>
      </c>
      <c r="D135" s="81">
        <f t="shared" si="1"/>
        <v>-1.933333333</v>
      </c>
      <c r="E135" s="81">
        <f t="shared" si="2"/>
        <v>1.933333333</v>
      </c>
    </row>
    <row r="136">
      <c r="A136" s="129" t="s">
        <v>550</v>
      </c>
      <c r="B136" s="143" t="str">
        <f t="array" ref="B136">ifna(XLOOKUP(A136,'Recent Minutes Tracker'!A:A,'Recent Minutes Tracker'!H:H,""))</f>
        <v/>
      </c>
      <c r="C136" s="144">
        <f t="array" ref="C136">ifna(XLOOKUP(A136,'Recent Minutes Tracker'!A:A,'Recent Minutes Tracker'!P:P,""))</f>
        <v>15.16666667</v>
      </c>
      <c r="D136" s="81">
        <f t="shared" si="1"/>
        <v>-15.16666667</v>
      </c>
      <c r="E136" s="81">
        <f t="shared" si="2"/>
        <v>15.16666667</v>
      </c>
    </row>
    <row r="137">
      <c r="A137" s="129" t="s">
        <v>333</v>
      </c>
      <c r="B137" s="143">
        <f t="array" ref="B137">ifna(XLOOKUP(A137,'Recent Minutes Tracker'!A:A,'Recent Minutes Tracker'!H:H,""))</f>
        <v>30</v>
      </c>
      <c r="C137" s="144">
        <f t="array" ref="C137">ifna(XLOOKUP(A137,'Recent Minutes Tracker'!A:A,'Recent Minutes Tracker'!P:P,""))</f>
        <v>32.2</v>
      </c>
      <c r="D137" s="81">
        <f t="shared" si="1"/>
        <v>-2.2</v>
      </c>
      <c r="E137" s="81">
        <f t="shared" si="2"/>
        <v>2.2</v>
      </c>
    </row>
    <row r="138">
      <c r="A138" s="129" t="s">
        <v>139</v>
      </c>
      <c r="B138" s="143">
        <f t="array" ref="B138">ifna(XLOOKUP(A138,'Recent Minutes Tracker'!A:A,'Recent Minutes Tracker'!H:H,""))</f>
        <v>39</v>
      </c>
      <c r="C138" s="144">
        <f t="array" ref="C138">ifna(XLOOKUP(A138,'Recent Minutes Tracker'!A:A,'Recent Minutes Tracker'!P:P,""))</f>
        <v>33.23333333</v>
      </c>
      <c r="D138" s="81">
        <f t="shared" si="1"/>
        <v>5.766666667</v>
      </c>
      <c r="E138" s="81">
        <f t="shared" si="2"/>
        <v>5.766666667</v>
      </c>
    </row>
    <row r="139">
      <c r="A139" s="129" t="s">
        <v>561</v>
      </c>
      <c r="B139" s="143">
        <f t="array" ref="B139">ifna(XLOOKUP(A139,'Recent Minutes Tracker'!A:A,'Recent Minutes Tracker'!H:H,""))</f>
        <v>34</v>
      </c>
      <c r="C139" s="144">
        <f t="array" ref="C139">ifna(XLOOKUP(A139,'Recent Minutes Tracker'!A:A,'Recent Minutes Tracker'!P:P,""))</f>
        <v>35.73333333</v>
      </c>
      <c r="D139" s="81">
        <f t="shared" si="1"/>
        <v>-1.733333333</v>
      </c>
      <c r="E139" s="81">
        <f t="shared" si="2"/>
        <v>1.733333333</v>
      </c>
    </row>
    <row r="140">
      <c r="A140" s="129" t="s">
        <v>217</v>
      </c>
      <c r="B140" s="143">
        <f t="array" ref="B140">ifna(XLOOKUP(A140,'Recent Minutes Tracker'!A:A,'Recent Minutes Tracker'!H:H,""))</f>
        <v>6</v>
      </c>
      <c r="C140" s="144">
        <f t="array" ref="C140">ifna(XLOOKUP(A140,'Recent Minutes Tracker'!A:A,'Recent Minutes Tracker'!P:P,""))</f>
        <v>13.83333333</v>
      </c>
      <c r="D140" s="81">
        <f t="shared" si="1"/>
        <v>-7.833333333</v>
      </c>
      <c r="E140" s="81">
        <f t="shared" si="2"/>
        <v>7.833333333</v>
      </c>
    </row>
    <row r="141">
      <c r="A141" s="129" t="s">
        <v>351</v>
      </c>
      <c r="B141" s="143">
        <f t="array" ref="B141">ifna(XLOOKUP(A141,'Recent Minutes Tracker'!A:A,'Recent Minutes Tracker'!H:H,""))</f>
        <v>20</v>
      </c>
      <c r="C141" s="144">
        <f t="array" ref="C141">ifna(XLOOKUP(A141,'Recent Minutes Tracker'!A:A,'Recent Minutes Tracker'!P:P,""))</f>
        <v>20.13333333</v>
      </c>
      <c r="D141" s="81">
        <f t="shared" si="1"/>
        <v>-0.1333333333</v>
      </c>
      <c r="E141" s="81">
        <f t="shared" si="2"/>
        <v>0.1333333333</v>
      </c>
    </row>
    <row r="142">
      <c r="A142" s="129" t="s">
        <v>365</v>
      </c>
      <c r="B142" s="143" t="str">
        <f t="array" ref="B142">ifna(XLOOKUP(A142,'Recent Minutes Tracker'!A:A,'Recent Minutes Tracker'!H:H,""))</f>
        <v/>
      </c>
      <c r="C142" s="144">
        <f t="array" ref="C142">ifna(XLOOKUP(A142,'Recent Minutes Tracker'!A:A,'Recent Minutes Tracker'!P:P,""))</f>
        <v>3.766666667</v>
      </c>
      <c r="D142" s="81">
        <f t="shared" si="1"/>
        <v>-3.766666667</v>
      </c>
      <c r="E142" s="81">
        <f t="shared" si="2"/>
        <v>3.766666667</v>
      </c>
    </row>
    <row r="143">
      <c r="A143" s="129" t="s">
        <v>611</v>
      </c>
      <c r="B143" s="143">
        <f t="array" ref="B143">ifna(XLOOKUP(A143,'Recent Minutes Tracker'!A:A,'Recent Minutes Tracker'!H:H,""))</f>
        <v>34</v>
      </c>
      <c r="C143" s="144">
        <f t="array" ref="C143">ifna(XLOOKUP(A143,'Recent Minutes Tracker'!A:A,'Recent Minutes Tracker'!P:P,""))</f>
        <v>30.96666667</v>
      </c>
      <c r="D143" s="81">
        <f t="shared" si="1"/>
        <v>3.033333333</v>
      </c>
      <c r="E143" s="81">
        <f t="shared" si="2"/>
        <v>3.033333333</v>
      </c>
    </row>
    <row r="144">
      <c r="A144" s="129" t="s">
        <v>447</v>
      </c>
      <c r="B144" s="143">
        <f t="array" ref="B144">ifna(XLOOKUP(A144,'Recent Minutes Tracker'!A:A,'Recent Minutes Tracker'!H:H,""))</f>
        <v>25</v>
      </c>
      <c r="C144" s="144">
        <f t="array" ref="C144">ifna(XLOOKUP(A144,'Recent Minutes Tracker'!A:A,'Recent Minutes Tracker'!P:P,""))</f>
        <v>27.26666667</v>
      </c>
      <c r="D144" s="81">
        <f t="shared" si="1"/>
        <v>-2.266666667</v>
      </c>
      <c r="E144" s="81">
        <f t="shared" si="2"/>
        <v>2.266666667</v>
      </c>
    </row>
    <row r="145">
      <c r="A145" s="129" t="s">
        <v>500</v>
      </c>
      <c r="B145" s="143">
        <f t="array" ref="B145">ifna(XLOOKUP(A145,'Recent Minutes Tracker'!A:A,'Recent Minutes Tracker'!H:H,""))</f>
        <v>35</v>
      </c>
      <c r="C145" s="144">
        <f t="array" ref="C145">ifna(XLOOKUP(A145,'Recent Minutes Tracker'!A:A,'Recent Minutes Tracker'!P:P,""))</f>
        <v>31.13333333</v>
      </c>
      <c r="D145" s="81">
        <f t="shared" si="1"/>
        <v>3.866666667</v>
      </c>
      <c r="E145" s="81">
        <f t="shared" si="2"/>
        <v>3.866666667</v>
      </c>
    </row>
    <row r="146">
      <c r="A146" s="129" t="s">
        <v>246</v>
      </c>
      <c r="B146" s="143" t="str">
        <f t="array" ref="B146">ifna(XLOOKUP(A146,'Recent Minutes Tracker'!A:A,'Recent Minutes Tracker'!H:H,""))</f>
        <v/>
      </c>
      <c r="C146" s="144" t="str">
        <f t="array" ref="C146">ifna(XLOOKUP(A146,'Recent Minutes Tracker'!A:A,'Recent Minutes Tracker'!P:P,""))</f>
        <v/>
      </c>
      <c r="D146" s="81">
        <f t="shared" si="1"/>
        <v>0</v>
      </c>
      <c r="E146" s="81">
        <f t="shared" si="2"/>
        <v>0</v>
      </c>
    </row>
    <row r="147">
      <c r="A147" s="129" t="s">
        <v>297</v>
      </c>
      <c r="B147" s="143" t="str">
        <f t="array" ref="B147">ifna(XLOOKUP(A147,'Recent Minutes Tracker'!A:A,'Recent Minutes Tracker'!H:H,""))</f>
        <v/>
      </c>
      <c r="C147" s="144">
        <f t="array" ref="C147">ifna(XLOOKUP(A147,'Recent Minutes Tracker'!A:A,'Recent Minutes Tracker'!P:P,""))</f>
        <v>32.83333333</v>
      </c>
      <c r="D147" s="81">
        <f t="shared" si="1"/>
        <v>-32.83333333</v>
      </c>
      <c r="E147" s="81">
        <f t="shared" si="2"/>
        <v>32.83333333</v>
      </c>
    </row>
    <row r="148">
      <c r="A148" s="129" t="s">
        <v>277</v>
      </c>
      <c r="B148" s="143" t="str">
        <f t="array" ref="B148">ifna(XLOOKUP(A148,'Recent Minutes Tracker'!A:A,'Recent Minutes Tracker'!H:H,""))</f>
        <v/>
      </c>
      <c r="C148" s="144" t="str">
        <f t="array" ref="C148">ifna(XLOOKUP(A148,'Recent Minutes Tracker'!A:A,'Recent Minutes Tracker'!P:P,""))</f>
        <v/>
      </c>
      <c r="D148" s="81">
        <f t="shared" si="1"/>
        <v>0</v>
      </c>
      <c r="E148" s="81">
        <f t="shared" si="2"/>
        <v>0</v>
      </c>
    </row>
    <row r="149">
      <c r="A149" s="129" t="s">
        <v>419</v>
      </c>
      <c r="B149" s="143">
        <f t="array" ref="B149">ifna(XLOOKUP(A149,'Recent Minutes Tracker'!A:A,'Recent Minutes Tracker'!H:H,""))</f>
        <v>31</v>
      </c>
      <c r="C149" s="144">
        <f t="array" ref="C149">ifna(XLOOKUP(A149,'Recent Minutes Tracker'!A:A,'Recent Minutes Tracker'!P:P,""))</f>
        <v>33.36666667</v>
      </c>
      <c r="D149" s="81">
        <f t="shared" si="1"/>
        <v>-2.366666667</v>
      </c>
      <c r="E149" s="81">
        <f t="shared" si="2"/>
        <v>2.366666667</v>
      </c>
    </row>
    <row r="150">
      <c r="A150" s="129" t="s">
        <v>424</v>
      </c>
      <c r="B150" s="143">
        <f t="array" ref="B150">ifna(XLOOKUP(A150,'Recent Minutes Tracker'!A:A,'Recent Minutes Tracker'!H:H,""))</f>
        <v>36</v>
      </c>
      <c r="C150" s="144">
        <f t="array" ref="C150">ifna(XLOOKUP(A150,'Recent Minutes Tracker'!A:A,'Recent Minutes Tracker'!P:P,""))</f>
        <v>29.26666667</v>
      </c>
      <c r="D150" s="81">
        <f t="shared" si="1"/>
        <v>6.733333333</v>
      </c>
      <c r="E150" s="81">
        <f t="shared" si="2"/>
        <v>6.733333333</v>
      </c>
    </row>
    <row r="151">
      <c r="A151" s="129" t="s">
        <v>1883</v>
      </c>
      <c r="B151" s="143">
        <f t="array" ref="B151">ifna(XLOOKUP(A151,'Recent Minutes Tracker'!A:A,'Recent Minutes Tracker'!H:H,""))</f>
        <v>29</v>
      </c>
      <c r="C151" s="144">
        <f t="array" ref="C151">ifna(XLOOKUP(A151,'Recent Minutes Tracker'!A:A,'Recent Minutes Tracker'!P:P,""))</f>
        <v>31.46666667</v>
      </c>
      <c r="D151" s="81">
        <f t="shared" si="1"/>
        <v>-2.466666667</v>
      </c>
      <c r="E151" s="81">
        <f t="shared" si="2"/>
        <v>2.466666667</v>
      </c>
    </row>
    <row r="152">
      <c r="A152" s="129" t="s">
        <v>510</v>
      </c>
      <c r="B152" s="143">
        <f t="array" ref="B152">ifna(XLOOKUP(A152,'Recent Minutes Tracker'!A:A,'Recent Minutes Tracker'!H:H,""))</f>
        <v>46</v>
      </c>
      <c r="C152" s="144">
        <f t="array" ref="C152">ifna(XLOOKUP(A152,'Recent Minutes Tracker'!A:A,'Recent Minutes Tracker'!P:P,""))</f>
        <v>31</v>
      </c>
      <c r="D152" s="81">
        <f t="shared" si="1"/>
        <v>15</v>
      </c>
      <c r="E152" s="81">
        <f t="shared" si="2"/>
        <v>15</v>
      </c>
    </row>
    <row r="153">
      <c r="A153" s="129" t="s">
        <v>398</v>
      </c>
      <c r="B153" s="143" t="str">
        <f t="array" ref="B153">ifna(XLOOKUP(A153,'Recent Minutes Tracker'!A:A,'Recent Minutes Tracker'!H:H,""))</f>
        <v/>
      </c>
      <c r="C153" s="144">
        <f t="array" ref="C153">ifna(XLOOKUP(A153,'Recent Minutes Tracker'!A:A,'Recent Minutes Tracker'!P:P,""))</f>
        <v>20.16666667</v>
      </c>
      <c r="D153" s="81">
        <f t="shared" si="1"/>
        <v>-20.16666667</v>
      </c>
      <c r="E153" s="81">
        <f t="shared" si="2"/>
        <v>20.16666667</v>
      </c>
    </row>
    <row r="154">
      <c r="A154" s="129" t="s">
        <v>300</v>
      </c>
      <c r="B154" s="143">
        <f t="array" ref="B154">ifna(XLOOKUP(A154,'Recent Minutes Tracker'!A:A,'Recent Minutes Tracker'!H:H,""))</f>
        <v>27</v>
      </c>
      <c r="C154" s="144">
        <f t="array" ref="C154">ifna(XLOOKUP(A154,'Recent Minutes Tracker'!A:A,'Recent Minutes Tracker'!P:P,""))</f>
        <v>27.93333333</v>
      </c>
      <c r="D154" s="81">
        <f t="shared" si="1"/>
        <v>-0.9333333333</v>
      </c>
      <c r="E154" s="81">
        <f t="shared" si="2"/>
        <v>0.9333333333</v>
      </c>
    </row>
    <row r="155">
      <c r="A155" s="129" t="s">
        <v>274</v>
      </c>
      <c r="B155" s="143">
        <f t="array" ref="B155">ifna(XLOOKUP(A155,'Recent Minutes Tracker'!A:A,'Recent Minutes Tracker'!H:H,""))</f>
        <v>17</v>
      </c>
      <c r="C155" s="144">
        <f t="array" ref="C155">ifna(XLOOKUP(A155,'Recent Minutes Tracker'!A:A,'Recent Minutes Tracker'!P:P,""))</f>
        <v>15.66666667</v>
      </c>
      <c r="D155" s="81">
        <f t="shared" si="1"/>
        <v>1.333333333</v>
      </c>
      <c r="E155" s="81">
        <f t="shared" si="2"/>
        <v>1.333333333</v>
      </c>
    </row>
    <row r="156">
      <c r="A156" s="129" t="s">
        <v>433</v>
      </c>
      <c r="B156" s="143">
        <f t="array" ref="B156">ifna(XLOOKUP(A156,'Recent Minutes Tracker'!A:A,'Recent Minutes Tracker'!H:H,""))</f>
        <v>26</v>
      </c>
      <c r="C156" s="144">
        <f t="array" ref="C156">ifna(XLOOKUP(A156,'Recent Minutes Tracker'!A:A,'Recent Minutes Tracker'!P:P,""))</f>
        <v>23.16666667</v>
      </c>
      <c r="D156" s="81">
        <f t="shared" si="1"/>
        <v>2.833333333</v>
      </c>
      <c r="E156" s="81">
        <f t="shared" si="2"/>
        <v>2.833333333</v>
      </c>
    </row>
    <row r="157">
      <c r="A157" s="129" t="s">
        <v>1853</v>
      </c>
      <c r="B157" s="143" t="str">
        <f t="array" ref="B157">ifna(XLOOKUP(A157,'Recent Minutes Tracker'!A:A,'Recent Minutes Tracker'!H:H,""))</f>
        <v/>
      </c>
      <c r="C157" s="144">
        <f t="array" ref="C157">ifna(XLOOKUP(A157,'Recent Minutes Tracker'!A:A,'Recent Minutes Tracker'!P:P,""))</f>
        <v>14.46666667</v>
      </c>
      <c r="D157" s="81">
        <f t="shared" si="1"/>
        <v>-14.46666667</v>
      </c>
      <c r="E157" s="81">
        <f t="shared" si="2"/>
        <v>14.46666667</v>
      </c>
    </row>
    <row r="158">
      <c r="A158" s="129" t="s">
        <v>540</v>
      </c>
      <c r="B158" s="143">
        <f t="array" ref="B158">ifna(XLOOKUP(A158,'Recent Minutes Tracker'!A:A,'Recent Minutes Tracker'!H:H,""))</f>
        <v>31</v>
      </c>
      <c r="C158" s="144">
        <f t="array" ref="C158">ifna(XLOOKUP(A158,'Recent Minutes Tracker'!A:A,'Recent Minutes Tracker'!P:P,""))</f>
        <v>29.1</v>
      </c>
      <c r="D158" s="81">
        <f t="shared" si="1"/>
        <v>1.9</v>
      </c>
      <c r="E158" s="81">
        <f t="shared" si="2"/>
        <v>1.9</v>
      </c>
    </row>
    <row r="159">
      <c r="A159" s="129" t="s">
        <v>364</v>
      </c>
      <c r="B159" s="143">
        <f t="array" ref="B159">ifna(XLOOKUP(A159,'Recent Minutes Tracker'!A:A,'Recent Minutes Tracker'!H:H,""))</f>
        <v>27</v>
      </c>
      <c r="C159" s="144">
        <f t="array" ref="C159">ifna(XLOOKUP(A159,'Recent Minutes Tracker'!A:A,'Recent Minutes Tracker'!P:P,""))</f>
        <v>27.8</v>
      </c>
      <c r="D159" s="81">
        <f t="shared" si="1"/>
        <v>-0.8</v>
      </c>
      <c r="E159" s="81">
        <f t="shared" si="2"/>
        <v>0.8</v>
      </c>
    </row>
    <row r="160">
      <c r="A160" s="129" t="s">
        <v>231</v>
      </c>
      <c r="B160" s="143">
        <f t="array" ref="B160">ifna(XLOOKUP(A160,'Recent Minutes Tracker'!A:A,'Recent Minutes Tracker'!H:H,""))</f>
        <v>25</v>
      </c>
      <c r="C160" s="144">
        <f t="array" ref="C160">ifna(XLOOKUP(A160,'Recent Minutes Tracker'!A:A,'Recent Minutes Tracker'!P:P,""))</f>
        <v>21</v>
      </c>
      <c r="D160" s="81">
        <f t="shared" si="1"/>
        <v>4</v>
      </c>
      <c r="E160" s="81">
        <f t="shared" si="2"/>
        <v>4</v>
      </c>
    </row>
    <row r="161">
      <c r="A161" s="129" t="s">
        <v>144</v>
      </c>
      <c r="B161" s="143" t="str">
        <f t="array" ref="B161">ifna(XLOOKUP(A161,'Recent Minutes Tracker'!A:A,'Recent Minutes Tracker'!H:H,""))</f>
        <v/>
      </c>
      <c r="C161" s="144" t="str">
        <f t="array" ref="C161">ifna(XLOOKUP(A161,'Recent Minutes Tracker'!A:A,'Recent Minutes Tracker'!P:P,""))</f>
        <v/>
      </c>
      <c r="D161" s="81">
        <f t="shared" si="1"/>
        <v>0</v>
      </c>
      <c r="E161" s="81">
        <f t="shared" si="2"/>
        <v>0</v>
      </c>
    </row>
    <row r="162">
      <c r="A162" s="129" t="s">
        <v>1882</v>
      </c>
      <c r="B162" s="143">
        <f t="array" ref="B162">ifna(XLOOKUP(A162,'Recent Minutes Tracker'!A:A,'Recent Minutes Tracker'!H:H,""))</f>
        <v>34</v>
      </c>
      <c r="C162" s="144">
        <f t="array" ref="C162">ifna(XLOOKUP(A162,'Recent Minutes Tracker'!A:A,'Recent Minutes Tracker'!P:P,""))</f>
        <v>29.73333333</v>
      </c>
      <c r="D162" s="81">
        <f t="shared" si="1"/>
        <v>4.266666667</v>
      </c>
      <c r="E162" s="81">
        <f t="shared" si="2"/>
        <v>4.266666667</v>
      </c>
    </row>
    <row r="163">
      <c r="A163" s="129" t="s">
        <v>556</v>
      </c>
      <c r="B163" s="143">
        <f t="array" ref="B163">ifna(XLOOKUP(A163,'Recent Minutes Tracker'!A:A,'Recent Minutes Tracker'!H:H,""))</f>
        <v>29</v>
      </c>
      <c r="C163" s="144">
        <f t="array" ref="C163">ifna(XLOOKUP(A163,'Recent Minutes Tracker'!A:A,'Recent Minutes Tracker'!P:P,""))</f>
        <v>27.7</v>
      </c>
      <c r="D163" s="81">
        <f t="shared" si="1"/>
        <v>1.3</v>
      </c>
      <c r="E163" s="81">
        <f t="shared" si="2"/>
        <v>1.3</v>
      </c>
    </row>
    <row r="164">
      <c r="A164" s="129" t="s">
        <v>287</v>
      </c>
      <c r="B164" s="143">
        <f t="array" ref="B164">ifna(XLOOKUP(A164,'Recent Minutes Tracker'!A:A,'Recent Minutes Tracker'!H:H,""))</f>
        <v>33</v>
      </c>
      <c r="C164" s="144">
        <f t="array" ref="C164">ifna(XLOOKUP(A164,'Recent Minutes Tracker'!A:A,'Recent Minutes Tracker'!P:P,""))</f>
        <v>29.96666667</v>
      </c>
      <c r="D164" s="81">
        <f t="shared" si="1"/>
        <v>3.033333333</v>
      </c>
      <c r="E164" s="81">
        <f t="shared" si="2"/>
        <v>3.033333333</v>
      </c>
    </row>
    <row r="165">
      <c r="A165" s="129" t="s">
        <v>465</v>
      </c>
      <c r="B165" s="143">
        <f t="array" ref="B165">ifna(XLOOKUP(A165,'Recent Minutes Tracker'!A:A,'Recent Minutes Tracker'!H:H,""))</f>
        <v>22</v>
      </c>
      <c r="C165" s="144">
        <f t="array" ref="C165">ifna(XLOOKUP(A165,'Recent Minutes Tracker'!A:A,'Recent Minutes Tracker'!P:P,""))</f>
        <v>21.86666667</v>
      </c>
      <c r="D165" s="81">
        <f t="shared" si="1"/>
        <v>0.1333333333</v>
      </c>
      <c r="E165" s="81">
        <f t="shared" si="2"/>
        <v>0.1333333333</v>
      </c>
    </row>
    <row r="166">
      <c r="A166" s="129" t="s">
        <v>317</v>
      </c>
      <c r="B166" s="143" t="str">
        <f t="array" ref="B166">ifna(XLOOKUP(A166,'Recent Minutes Tracker'!A:A,'Recent Minutes Tracker'!H:H,""))</f>
        <v/>
      </c>
      <c r="C166" s="144" t="str">
        <f t="array" ref="C166">ifna(XLOOKUP(A166,'Recent Minutes Tracker'!A:A,'Recent Minutes Tracker'!P:P,""))</f>
        <v/>
      </c>
      <c r="D166" s="81">
        <f t="shared" si="1"/>
        <v>0</v>
      </c>
      <c r="E166" s="81">
        <f t="shared" si="2"/>
        <v>0</v>
      </c>
    </row>
    <row r="167">
      <c r="A167" s="129" t="s">
        <v>288</v>
      </c>
      <c r="B167" s="143">
        <f t="array" ref="B167">ifna(XLOOKUP(A167,'Recent Minutes Tracker'!A:A,'Recent Minutes Tracker'!H:H,""))</f>
        <v>33</v>
      </c>
      <c r="C167" s="144">
        <f t="array" ref="C167">ifna(XLOOKUP(A167,'Recent Minutes Tracker'!A:A,'Recent Minutes Tracker'!P:P,""))</f>
        <v>29.4</v>
      </c>
      <c r="D167" s="81">
        <f t="shared" si="1"/>
        <v>3.6</v>
      </c>
      <c r="E167" s="81">
        <f t="shared" si="2"/>
        <v>3.6</v>
      </c>
    </row>
    <row r="168">
      <c r="A168" s="129" t="s">
        <v>341</v>
      </c>
      <c r="B168" s="143">
        <f t="array" ref="B168">ifna(XLOOKUP(A168,'Recent Minutes Tracker'!A:A,'Recent Minutes Tracker'!H:H,""))</f>
        <v>40</v>
      </c>
      <c r="C168" s="144">
        <f t="array" ref="C168">ifna(XLOOKUP(A168,'Recent Minutes Tracker'!A:A,'Recent Minutes Tracker'!P:P,""))</f>
        <v>30.9</v>
      </c>
      <c r="D168" s="81">
        <f t="shared" si="1"/>
        <v>9.1</v>
      </c>
      <c r="E168" s="81">
        <f t="shared" si="2"/>
        <v>9.1</v>
      </c>
    </row>
    <row r="169">
      <c r="A169" s="129" t="s">
        <v>403</v>
      </c>
      <c r="B169" s="143" t="str">
        <f t="array" ref="B169">ifna(XLOOKUP(A169,'Recent Minutes Tracker'!A:A,'Recent Minutes Tracker'!H:H,""))</f>
        <v/>
      </c>
      <c r="C169" s="144" t="str">
        <f t="array" ref="C169">ifna(XLOOKUP(A169,'Recent Minutes Tracker'!A:A,'Recent Minutes Tracker'!P:P,""))</f>
        <v/>
      </c>
      <c r="D169" s="81">
        <f t="shared" si="1"/>
        <v>0</v>
      </c>
      <c r="E169" s="81">
        <f t="shared" si="2"/>
        <v>0</v>
      </c>
    </row>
    <row r="170">
      <c r="A170" s="129" t="s">
        <v>1841</v>
      </c>
      <c r="B170" s="143">
        <f t="array" ref="B170">ifna(XLOOKUP(A170,'Recent Minutes Tracker'!A:A,'Recent Minutes Tracker'!H:H,""))</f>
        <v>33</v>
      </c>
      <c r="C170" s="144">
        <f t="array" ref="C170">ifna(XLOOKUP(A170,'Recent Minutes Tracker'!A:A,'Recent Minutes Tracker'!P:P,""))</f>
        <v>26.4</v>
      </c>
      <c r="D170" s="81">
        <f t="shared" si="1"/>
        <v>6.6</v>
      </c>
      <c r="E170" s="81">
        <f t="shared" si="2"/>
        <v>6.6</v>
      </c>
    </row>
    <row r="171">
      <c r="A171" s="129" t="s">
        <v>204</v>
      </c>
      <c r="B171" s="143">
        <f t="array" ref="B171">ifna(XLOOKUP(A171,'Recent Minutes Tracker'!A:A,'Recent Minutes Tracker'!H:H,""))</f>
        <v>28</v>
      </c>
      <c r="C171" s="144">
        <f t="array" ref="C171">ifna(XLOOKUP(A171,'Recent Minutes Tracker'!A:A,'Recent Minutes Tracker'!P:P,""))</f>
        <v>25.26666667</v>
      </c>
      <c r="D171" s="81">
        <f t="shared" si="1"/>
        <v>2.733333333</v>
      </c>
      <c r="E171" s="81">
        <f t="shared" si="2"/>
        <v>2.733333333</v>
      </c>
    </row>
    <row r="172">
      <c r="A172" s="129" t="s">
        <v>539</v>
      </c>
      <c r="B172" s="143" t="str">
        <f t="array" ref="B172">ifna(XLOOKUP(A172,'Recent Minutes Tracker'!A:A,'Recent Minutes Tracker'!H:H,""))</f>
        <v/>
      </c>
      <c r="C172" s="144">
        <f t="array" ref="C172">ifna(XLOOKUP(A172,'Recent Minutes Tracker'!A:A,'Recent Minutes Tracker'!P:P,""))</f>
        <v>3.4</v>
      </c>
      <c r="D172" s="81">
        <f t="shared" si="1"/>
        <v>-3.4</v>
      </c>
      <c r="E172" s="81">
        <f t="shared" si="2"/>
        <v>3.4</v>
      </c>
    </row>
    <row r="173">
      <c r="A173" s="129" t="s">
        <v>548</v>
      </c>
      <c r="B173" s="143" t="str">
        <f t="array" ref="B173">ifna(XLOOKUP(A173,'Recent Minutes Tracker'!A:A,'Recent Minutes Tracker'!H:H,""))</f>
        <v/>
      </c>
      <c r="C173" s="144" t="str">
        <f t="array" ref="C173">ifna(XLOOKUP(A173,'Recent Minutes Tracker'!A:A,'Recent Minutes Tracker'!P:P,""))</f>
        <v/>
      </c>
      <c r="D173" s="81">
        <f t="shared" si="1"/>
        <v>0</v>
      </c>
      <c r="E173" s="81">
        <f t="shared" si="2"/>
        <v>0</v>
      </c>
    </row>
    <row r="174">
      <c r="A174" s="129" t="s">
        <v>1878</v>
      </c>
      <c r="B174" s="143">
        <f t="array" ref="B174">ifna(XLOOKUP(A174,'Recent Minutes Tracker'!A:A,'Recent Minutes Tracker'!H:H,""))</f>
        <v>48</v>
      </c>
      <c r="C174" s="144">
        <f t="array" ref="C174">ifna(XLOOKUP(A174,'Recent Minutes Tracker'!A:A,'Recent Minutes Tracker'!P:P,""))</f>
        <v>37</v>
      </c>
      <c r="D174" s="81">
        <f t="shared" si="1"/>
        <v>11</v>
      </c>
      <c r="E174" s="81">
        <f t="shared" si="2"/>
        <v>11</v>
      </c>
    </row>
    <row r="175">
      <c r="A175" s="129" t="s">
        <v>464</v>
      </c>
      <c r="B175" s="143">
        <f t="array" ref="B175">ifna(XLOOKUP(A175,'Recent Minutes Tracker'!A:A,'Recent Minutes Tracker'!H:H,""))</f>
        <v>35</v>
      </c>
      <c r="C175" s="144">
        <f t="array" ref="C175">ifna(XLOOKUP(A175,'Recent Minutes Tracker'!A:A,'Recent Minutes Tracker'!P:P,""))</f>
        <v>32.03333333</v>
      </c>
      <c r="D175" s="81">
        <f t="shared" si="1"/>
        <v>2.966666667</v>
      </c>
      <c r="E175" s="81">
        <f t="shared" si="2"/>
        <v>2.966666667</v>
      </c>
    </row>
    <row r="176">
      <c r="A176" s="129" t="s">
        <v>580</v>
      </c>
      <c r="B176" s="143">
        <f t="array" ref="B176">ifna(XLOOKUP(A176,'Recent Minutes Tracker'!A:A,'Recent Minutes Tracker'!H:H,""))</f>
        <v>44</v>
      </c>
      <c r="C176" s="144">
        <f t="array" ref="C176">ifna(XLOOKUP(A176,'Recent Minutes Tracker'!A:A,'Recent Minutes Tracker'!P:P,""))</f>
        <v>32.16666667</v>
      </c>
      <c r="D176" s="81">
        <f t="shared" si="1"/>
        <v>11.83333333</v>
      </c>
      <c r="E176" s="81">
        <f t="shared" si="2"/>
        <v>11.83333333</v>
      </c>
    </row>
    <row r="177">
      <c r="A177" s="129" t="s">
        <v>468</v>
      </c>
      <c r="B177" s="143">
        <f t="array" ref="B177">ifna(XLOOKUP(A177,'Recent Minutes Tracker'!A:A,'Recent Minutes Tracker'!H:H,""))</f>
        <v>36</v>
      </c>
      <c r="C177" s="144">
        <f t="array" ref="C177">ifna(XLOOKUP(A177,'Recent Minutes Tracker'!A:A,'Recent Minutes Tracker'!P:P,""))</f>
        <v>26.93333333</v>
      </c>
      <c r="D177" s="81">
        <f t="shared" si="1"/>
        <v>9.066666667</v>
      </c>
      <c r="E177" s="81">
        <f t="shared" si="2"/>
        <v>9.066666667</v>
      </c>
    </row>
    <row r="178">
      <c r="A178" s="129" t="s">
        <v>612</v>
      </c>
      <c r="B178" s="143">
        <f t="array" ref="B178">ifna(XLOOKUP(A178,'Recent Minutes Tracker'!A:A,'Recent Minutes Tracker'!H:H,""))</f>
        <v>26</v>
      </c>
      <c r="C178" s="144">
        <f t="array" ref="C178">ifna(XLOOKUP(A178,'Recent Minutes Tracker'!A:A,'Recent Minutes Tracker'!P:P,""))</f>
        <v>24.93333333</v>
      </c>
      <c r="D178" s="81">
        <f t="shared" si="1"/>
        <v>1.066666667</v>
      </c>
      <c r="E178" s="81">
        <f t="shared" si="2"/>
        <v>1.066666667</v>
      </c>
    </row>
    <row r="179">
      <c r="A179" s="129" t="s">
        <v>145</v>
      </c>
      <c r="B179" s="143">
        <f t="array" ref="B179">ifna(XLOOKUP(A179,'Recent Minutes Tracker'!A:A,'Recent Minutes Tracker'!H:H,""))</f>
        <v>21</v>
      </c>
      <c r="C179" s="144">
        <f t="array" ref="C179">ifna(XLOOKUP(A179,'Recent Minutes Tracker'!A:A,'Recent Minutes Tracker'!P:P,""))</f>
        <v>24.83333333</v>
      </c>
      <c r="D179" s="81">
        <f t="shared" si="1"/>
        <v>-3.833333333</v>
      </c>
      <c r="E179" s="81">
        <f t="shared" si="2"/>
        <v>3.833333333</v>
      </c>
    </row>
    <row r="180">
      <c r="A180" s="129" t="s">
        <v>597</v>
      </c>
      <c r="B180" s="143">
        <f t="array" ref="B180">ifna(XLOOKUP(A180,'Recent Minutes Tracker'!A:A,'Recent Minutes Tracker'!H:H,""))</f>
        <v>24</v>
      </c>
      <c r="C180" s="144">
        <f t="array" ref="C180">ifna(XLOOKUP(A180,'Recent Minutes Tracker'!A:A,'Recent Minutes Tracker'!P:P,""))</f>
        <v>29.43333333</v>
      </c>
      <c r="D180" s="81">
        <f t="shared" si="1"/>
        <v>-5.433333333</v>
      </c>
      <c r="E180" s="81">
        <f t="shared" si="2"/>
        <v>5.433333333</v>
      </c>
    </row>
    <row r="181">
      <c r="A181" s="129" t="s">
        <v>227</v>
      </c>
      <c r="B181" s="143">
        <f t="array" ref="B181">ifna(XLOOKUP(A181,'Recent Minutes Tracker'!A:A,'Recent Minutes Tracker'!H:H,""))</f>
        <v>36</v>
      </c>
      <c r="C181" s="144">
        <f t="array" ref="C181">ifna(XLOOKUP(A181,'Recent Minutes Tracker'!A:A,'Recent Minutes Tracker'!P:P,""))</f>
        <v>26.36666667</v>
      </c>
      <c r="D181" s="81">
        <f t="shared" si="1"/>
        <v>9.633333333</v>
      </c>
      <c r="E181" s="81">
        <f t="shared" si="2"/>
        <v>9.633333333</v>
      </c>
    </row>
    <row r="182">
      <c r="A182" s="129" t="s">
        <v>189</v>
      </c>
      <c r="B182" s="143">
        <f t="array" ref="B182">ifna(XLOOKUP(A182,'Recent Minutes Tracker'!A:A,'Recent Minutes Tracker'!H:H,""))</f>
        <v>30</v>
      </c>
      <c r="C182" s="144">
        <f t="array" ref="C182">ifna(XLOOKUP(A182,'Recent Minutes Tracker'!A:A,'Recent Minutes Tracker'!P:P,""))</f>
        <v>28.63333333</v>
      </c>
      <c r="D182" s="81">
        <f t="shared" si="1"/>
        <v>1.366666667</v>
      </c>
      <c r="E182" s="81">
        <f t="shared" si="2"/>
        <v>1.366666667</v>
      </c>
    </row>
    <row r="183">
      <c r="A183" s="129" t="s">
        <v>307</v>
      </c>
      <c r="B183" s="143">
        <f t="array" ref="B183">ifna(XLOOKUP(A183,'Recent Minutes Tracker'!A:A,'Recent Minutes Tracker'!H:H,""))</f>
        <v>28</v>
      </c>
      <c r="C183" s="144">
        <f t="array" ref="C183">ifna(XLOOKUP(A183,'Recent Minutes Tracker'!A:A,'Recent Minutes Tracker'!P:P,""))</f>
        <v>29.83333333</v>
      </c>
      <c r="D183" s="81">
        <f t="shared" si="1"/>
        <v>-1.833333333</v>
      </c>
      <c r="E183" s="81">
        <f t="shared" si="2"/>
        <v>1.833333333</v>
      </c>
    </row>
    <row r="184">
      <c r="A184" s="129" t="s">
        <v>298</v>
      </c>
      <c r="B184" s="143">
        <f t="array" ref="B184">ifna(XLOOKUP(A184,'Recent Minutes Tracker'!A:A,'Recent Minutes Tracker'!H:H,""))</f>
        <v>21</v>
      </c>
      <c r="C184" s="144">
        <f t="array" ref="C184">ifna(XLOOKUP(A184,'Recent Minutes Tracker'!A:A,'Recent Minutes Tracker'!P:P,""))</f>
        <v>28.2</v>
      </c>
      <c r="D184" s="81">
        <f t="shared" si="1"/>
        <v>-7.2</v>
      </c>
      <c r="E184" s="81">
        <f t="shared" si="2"/>
        <v>7.2</v>
      </c>
    </row>
    <row r="185">
      <c r="A185" s="129" t="s">
        <v>357</v>
      </c>
      <c r="B185" s="143" t="str">
        <f t="array" ref="B185">ifna(XLOOKUP(A185,'Recent Minutes Tracker'!A:A,'Recent Minutes Tracker'!H:H,""))</f>
        <v/>
      </c>
      <c r="C185" s="144">
        <f t="array" ref="C185">ifna(XLOOKUP(A185,'Recent Minutes Tracker'!A:A,'Recent Minutes Tracker'!P:P,""))</f>
        <v>25.83333333</v>
      </c>
      <c r="D185" s="81">
        <f t="shared" si="1"/>
        <v>-25.83333333</v>
      </c>
      <c r="E185" s="81">
        <f t="shared" si="2"/>
        <v>25.83333333</v>
      </c>
    </row>
    <row r="186">
      <c r="A186" s="129" t="s">
        <v>476</v>
      </c>
      <c r="B186" s="143" t="str">
        <f t="array" ref="B186">ifna(XLOOKUP(A186,'Recent Minutes Tracker'!A:A,'Recent Minutes Tracker'!H:H,""))</f>
        <v/>
      </c>
      <c r="C186" s="144" t="str">
        <f t="array" ref="C186">ifna(XLOOKUP(A186,'Recent Minutes Tracker'!A:A,'Recent Minutes Tracker'!P:P,""))</f>
        <v/>
      </c>
      <c r="D186" s="81">
        <f t="shared" si="1"/>
        <v>0</v>
      </c>
      <c r="E186" s="81">
        <f t="shared" si="2"/>
        <v>0</v>
      </c>
    </row>
    <row r="187">
      <c r="A187" s="129" t="s">
        <v>404</v>
      </c>
      <c r="B187" s="143" t="str">
        <f t="array" ref="B187">ifna(XLOOKUP(A187,'Recent Minutes Tracker'!A:A,'Recent Minutes Tracker'!H:H,""))</f>
        <v/>
      </c>
      <c r="C187" s="144">
        <f t="array" ref="C187">ifna(XLOOKUP(A187,'Recent Minutes Tracker'!A:A,'Recent Minutes Tracker'!P:P,""))</f>
        <v>29.96666667</v>
      </c>
      <c r="D187" s="81">
        <f t="shared" si="1"/>
        <v>-29.96666667</v>
      </c>
      <c r="E187" s="81">
        <f t="shared" si="2"/>
        <v>29.96666667</v>
      </c>
    </row>
    <row r="188">
      <c r="A188" s="129" t="s">
        <v>570</v>
      </c>
      <c r="B188" s="143" t="str">
        <f t="array" ref="B188">ifna(XLOOKUP(A188,'Recent Minutes Tracker'!A:A,'Recent Minutes Tracker'!H:H,""))</f>
        <v/>
      </c>
      <c r="C188" s="144">
        <f t="array" ref="C188">ifna(XLOOKUP(A188,'Recent Minutes Tracker'!A:A,'Recent Minutes Tracker'!P:P,""))</f>
        <v>4.666666667</v>
      </c>
      <c r="D188" s="81">
        <f t="shared" si="1"/>
        <v>-4.666666667</v>
      </c>
      <c r="E188" s="81">
        <f t="shared" si="2"/>
        <v>4.666666667</v>
      </c>
    </row>
    <row r="189">
      <c r="A189" s="129" t="s">
        <v>82</v>
      </c>
      <c r="B189" s="143">
        <f t="array" ref="B189">ifna(XLOOKUP(A189,'Recent Minutes Tracker'!A:A,'Recent Minutes Tracker'!H:H,""))</f>
        <v>25</v>
      </c>
      <c r="C189" s="144">
        <f t="array" ref="C189">ifna(XLOOKUP(A189,'Recent Minutes Tracker'!A:A,'Recent Minutes Tracker'!P:P,""))</f>
        <v>22.66666667</v>
      </c>
      <c r="D189" s="81">
        <f t="shared" si="1"/>
        <v>2.333333333</v>
      </c>
      <c r="E189" s="81">
        <f t="shared" si="2"/>
        <v>2.333333333</v>
      </c>
    </row>
    <row r="190">
      <c r="A190" s="129" t="s">
        <v>525</v>
      </c>
      <c r="B190" s="143">
        <f t="array" ref="B190">ifna(XLOOKUP(A190,'Recent Minutes Tracker'!A:A,'Recent Minutes Tracker'!H:H,""))</f>
        <v>31</v>
      </c>
      <c r="C190" s="144">
        <f t="array" ref="C190">ifna(XLOOKUP(A190,'Recent Minutes Tracker'!A:A,'Recent Minutes Tracker'!P:P,""))</f>
        <v>21.83333333</v>
      </c>
      <c r="D190" s="81">
        <f t="shared" si="1"/>
        <v>9.166666667</v>
      </c>
      <c r="E190" s="81">
        <f t="shared" si="2"/>
        <v>9.166666667</v>
      </c>
    </row>
    <row r="191">
      <c r="A191" s="129" t="s">
        <v>356</v>
      </c>
      <c r="B191" s="143">
        <f t="array" ref="B191">ifna(XLOOKUP(A191,'Recent Minutes Tracker'!A:A,'Recent Minutes Tracker'!H:H,""))</f>
        <v>40</v>
      </c>
      <c r="C191" s="144">
        <f t="array" ref="C191">ifna(XLOOKUP(A191,'Recent Minutes Tracker'!A:A,'Recent Minutes Tracker'!P:P,""))</f>
        <v>38.63333333</v>
      </c>
      <c r="D191" s="81">
        <f t="shared" si="1"/>
        <v>1.366666667</v>
      </c>
      <c r="E191" s="81">
        <f t="shared" si="2"/>
        <v>1.366666667</v>
      </c>
    </row>
    <row r="192">
      <c r="A192" s="129" t="s">
        <v>1375</v>
      </c>
      <c r="B192" s="143">
        <f t="array" ref="B192">ifna(XLOOKUP(A192,'Recent Minutes Tracker'!A:A,'Recent Minutes Tracker'!H:H,""))</f>
        <v>20</v>
      </c>
      <c r="C192" s="144">
        <f t="array" ref="C192">ifna(XLOOKUP(A192,'Recent Minutes Tracker'!A:A,'Recent Minutes Tracker'!P:P,""))</f>
        <v>24.53333333</v>
      </c>
      <c r="D192" s="81">
        <f t="shared" si="1"/>
        <v>-4.533333333</v>
      </c>
      <c r="E192" s="81">
        <f t="shared" si="2"/>
        <v>4.533333333</v>
      </c>
    </row>
    <row r="193">
      <c r="A193" s="129" t="s">
        <v>208</v>
      </c>
      <c r="B193" s="143">
        <f t="array" ref="B193">ifna(XLOOKUP(A193,'Recent Minutes Tracker'!A:A,'Recent Minutes Tracker'!H:H,""))</f>
        <v>31</v>
      </c>
      <c r="C193" s="144">
        <f t="array" ref="C193">ifna(XLOOKUP(A193,'Recent Minutes Tracker'!A:A,'Recent Minutes Tracker'!P:P,""))</f>
        <v>28.8</v>
      </c>
      <c r="D193" s="81">
        <f t="shared" si="1"/>
        <v>2.2</v>
      </c>
      <c r="E193" s="81">
        <f t="shared" si="2"/>
        <v>2.2</v>
      </c>
    </row>
    <row r="194">
      <c r="A194" s="129" t="s">
        <v>483</v>
      </c>
      <c r="B194" s="143">
        <f t="array" ref="B194">ifna(XLOOKUP(A194,'Recent Minutes Tracker'!A:A,'Recent Minutes Tracker'!H:H,""))</f>
        <v>37</v>
      </c>
      <c r="C194" s="144">
        <f t="array" ref="C194">ifna(XLOOKUP(A194,'Recent Minutes Tracker'!A:A,'Recent Minutes Tracker'!P:P,""))</f>
        <v>31.6</v>
      </c>
      <c r="D194" s="81">
        <f t="shared" si="1"/>
        <v>5.4</v>
      </c>
      <c r="E194" s="81">
        <f t="shared" si="2"/>
        <v>5.4</v>
      </c>
    </row>
    <row r="195">
      <c r="A195" s="129" t="s">
        <v>129</v>
      </c>
      <c r="B195" s="143">
        <f t="array" ref="B195">ifna(XLOOKUP(A195,'Recent Minutes Tracker'!A:A,'Recent Minutes Tracker'!H:H,""))</f>
        <v>37</v>
      </c>
      <c r="C195" s="144">
        <f t="array" ref="C195">ifna(XLOOKUP(A195,'Recent Minutes Tracker'!A:A,'Recent Minutes Tracker'!P:P,""))</f>
        <v>34.03333333</v>
      </c>
      <c r="D195" s="81">
        <f t="shared" si="1"/>
        <v>2.966666667</v>
      </c>
      <c r="E195" s="81">
        <f t="shared" si="2"/>
        <v>2.966666667</v>
      </c>
    </row>
    <row r="196">
      <c r="A196" s="129" t="s">
        <v>213</v>
      </c>
      <c r="B196" s="143" t="str">
        <f t="array" ref="B196">ifna(XLOOKUP(A196,'Recent Minutes Tracker'!A:A,'Recent Minutes Tracker'!H:H,""))</f>
        <v/>
      </c>
      <c r="C196" s="144" t="str">
        <f t="array" ref="C196">ifna(XLOOKUP(A196,'Recent Minutes Tracker'!A:A,'Recent Minutes Tracker'!P:P,""))</f>
        <v/>
      </c>
      <c r="D196" s="81">
        <f t="shared" si="1"/>
        <v>0</v>
      </c>
      <c r="E196" s="81">
        <f t="shared" si="2"/>
        <v>0</v>
      </c>
    </row>
    <row r="197">
      <c r="A197" s="129" t="s">
        <v>635</v>
      </c>
      <c r="B197" s="143">
        <f t="array" ref="B197">ifna(XLOOKUP(A197,'Recent Minutes Tracker'!A:A,'Recent Minutes Tracker'!H:H,""))</f>
        <v>27</v>
      </c>
      <c r="C197" s="144">
        <f t="array" ref="C197">ifna(XLOOKUP(A197,'Recent Minutes Tracker'!A:A,'Recent Minutes Tracker'!P:P,""))</f>
        <v>28.8</v>
      </c>
      <c r="D197" s="81">
        <f t="shared" si="1"/>
        <v>-1.8</v>
      </c>
      <c r="E197" s="81">
        <f t="shared" si="2"/>
        <v>1.8</v>
      </c>
    </row>
    <row r="198">
      <c r="A198" s="129" t="s">
        <v>293</v>
      </c>
      <c r="B198" s="143">
        <f t="array" ref="B198">ifna(XLOOKUP(A198,'Recent Minutes Tracker'!A:A,'Recent Minutes Tracker'!H:H,""))</f>
        <v>29</v>
      </c>
      <c r="C198" s="144">
        <f t="array" ref="C198">ifna(XLOOKUP(A198,'Recent Minutes Tracker'!A:A,'Recent Minutes Tracker'!P:P,""))</f>
        <v>27.16666667</v>
      </c>
      <c r="D198" s="81">
        <f t="shared" si="1"/>
        <v>1.833333333</v>
      </c>
      <c r="E198" s="81">
        <f t="shared" si="2"/>
        <v>1.833333333</v>
      </c>
    </row>
    <row r="199">
      <c r="A199" s="129" t="s">
        <v>95</v>
      </c>
      <c r="B199" s="143">
        <f t="array" ref="B199">ifna(XLOOKUP(A199,'Recent Minutes Tracker'!A:A,'Recent Minutes Tracker'!H:H,""))</f>
        <v>18</v>
      </c>
      <c r="C199" s="144">
        <f t="array" ref="C199">ifna(XLOOKUP(A199,'Recent Minutes Tracker'!A:A,'Recent Minutes Tracker'!P:P,""))</f>
        <v>20.36666667</v>
      </c>
      <c r="D199" s="81">
        <f t="shared" si="1"/>
        <v>-2.366666667</v>
      </c>
      <c r="E199" s="81">
        <f t="shared" si="2"/>
        <v>2.366666667</v>
      </c>
    </row>
    <row r="200">
      <c r="A200" s="129" t="s">
        <v>104</v>
      </c>
      <c r="B200" s="143">
        <f t="array" ref="B200">ifna(XLOOKUP(A200,'Recent Minutes Tracker'!A:A,'Recent Minutes Tracker'!H:H,""))</f>
        <v>16</v>
      </c>
      <c r="C200" s="144">
        <f t="array" ref="C200">ifna(XLOOKUP(A200,'Recent Minutes Tracker'!A:A,'Recent Minutes Tracker'!P:P,""))</f>
        <v>18.43333333</v>
      </c>
      <c r="D200" s="81">
        <f t="shared" si="1"/>
        <v>-2.433333333</v>
      </c>
      <c r="E200" s="81">
        <f t="shared" si="2"/>
        <v>2.433333333</v>
      </c>
    </row>
    <row r="201">
      <c r="A201" s="129" t="s">
        <v>563</v>
      </c>
      <c r="B201" s="143">
        <f t="array" ref="B201">ifna(XLOOKUP(A201,'Recent Minutes Tracker'!A:A,'Recent Minutes Tracker'!H:H,""))</f>
        <v>31</v>
      </c>
      <c r="C201" s="144">
        <f t="array" ref="C201">ifna(XLOOKUP(A201,'Recent Minutes Tracker'!A:A,'Recent Minutes Tracker'!P:P,""))</f>
        <v>20.06666667</v>
      </c>
      <c r="D201" s="81">
        <f t="shared" si="1"/>
        <v>10.93333333</v>
      </c>
      <c r="E201" s="81">
        <f t="shared" si="2"/>
        <v>10.93333333</v>
      </c>
    </row>
    <row r="202">
      <c r="A202" s="129" t="s">
        <v>162</v>
      </c>
      <c r="B202" s="143">
        <f t="array" ref="B202">ifna(XLOOKUP(A202,'Recent Minutes Tracker'!A:A,'Recent Minutes Tracker'!H:H,""))</f>
        <v>25</v>
      </c>
      <c r="C202" s="144">
        <f t="array" ref="C202">ifna(XLOOKUP(A202,'Recent Minutes Tracker'!A:A,'Recent Minutes Tracker'!P:P,""))</f>
        <v>27.03333333</v>
      </c>
      <c r="D202" s="81">
        <f t="shared" si="1"/>
        <v>-2.033333333</v>
      </c>
      <c r="E202" s="81">
        <f t="shared" si="2"/>
        <v>2.033333333</v>
      </c>
    </row>
    <row r="203">
      <c r="A203" s="129" t="s">
        <v>381</v>
      </c>
      <c r="B203" s="143" t="str">
        <f t="array" ref="B203">ifna(XLOOKUP(A203,'Recent Minutes Tracker'!A:A,'Recent Minutes Tracker'!H:H,""))</f>
        <v/>
      </c>
      <c r="C203" s="144" t="str">
        <f t="array" ref="C203">ifna(XLOOKUP(A203,'Recent Minutes Tracker'!A:A,'Recent Minutes Tracker'!P:P,""))</f>
        <v/>
      </c>
      <c r="D203" s="81">
        <f t="shared" si="1"/>
        <v>0</v>
      </c>
      <c r="E203" s="81">
        <f t="shared" si="2"/>
        <v>0</v>
      </c>
    </row>
    <row r="204">
      <c r="A204" s="129" t="s">
        <v>337</v>
      </c>
      <c r="B204" s="143">
        <f t="array" ref="B204">ifna(XLOOKUP(A204,'Recent Minutes Tracker'!A:A,'Recent Minutes Tracker'!H:H,""))</f>
        <v>27</v>
      </c>
      <c r="C204" s="144">
        <f t="array" ref="C204">ifna(XLOOKUP(A204,'Recent Minutes Tracker'!A:A,'Recent Minutes Tracker'!P:P,""))</f>
        <v>21.1</v>
      </c>
      <c r="D204" s="81">
        <f t="shared" si="1"/>
        <v>5.9</v>
      </c>
      <c r="E204" s="81">
        <f t="shared" si="2"/>
        <v>5.9</v>
      </c>
    </row>
    <row r="205">
      <c r="A205" s="129" t="s">
        <v>391</v>
      </c>
      <c r="B205" s="143">
        <f t="array" ref="B205">ifna(XLOOKUP(A205,'Recent Minutes Tracker'!A:A,'Recent Minutes Tracker'!H:H,""))</f>
        <v>29</v>
      </c>
      <c r="C205" s="144">
        <f t="array" ref="C205">ifna(XLOOKUP(A205,'Recent Minutes Tracker'!A:A,'Recent Minutes Tracker'!P:P,""))</f>
        <v>24.33333333</v>
      </c>
      <c r="D205" s="81">
        <f t="shared" si="1"/>
        <v>4.666666667</v>
      </c>
      <c r="E205" s="81">
        <f t="shared" si="2"/>
        <v>4.666666667</v>
      </c>
    </row>
    <row r="206">
      <c r="A206" s="129" t="s">
        <v>552</v>
      </c>
      <c r="B206" s="143" t="str">
        <f t="array" ref="B206">ifna(XLOOKUP(A206,'Recent Minutes Tracker'!A:A,'Recent Minutes Tracker'!H:H,""))</f>
        <v/>
      </c>
      <c r="C206" s="144">
        <f t="array" ref="C206">ifna(XLOOKUP(A206,'Recent Minutes Tracker'!A:A,'Recent Minutes Tracker'!P:P,""))</f>
        <v>24.4</v>
      </c>
      <c r="D206" s="81">
        <f t="shared" si="1"/>
        <v>-24.4</v>
      </c>
      <c r="E206" s="81">
        <f t="shared" si="2"/>
        <v>24.4</v>
      </c>
    </row>
    <row r="207">
      <c r="A207" s="129" t="s">
        <v>143</v>
      </c>
      <c r="B207" s="143">
        <f t="array" ref="B207">ifna(XLOOKUP(A207,'Recent Minutes Tracker'!A:A,'Recent Minutes Tracker'!H:H,""))</f>
        <v>24</v>
      </c>
      <c r="C207" s="144">
        <f t="array" ref="C207">ifna(XLOOKUP(A207,'Recent Minutes Tracker'!A:A,'Recent Minutes Tracker'!P:P,""))</f>
        <v>22.86666667</v>
      </c>
      <c r="D207" s="81">
        <f t="shared" si="1"/>
        <v>1.133333333</v>
      </c>
      <c r="E207" s="81">
        <f t="shared" si="2"/>
        <v>1.133333333</v>
      </c>
    </row>
    <row r="208">
      <c r="A208" s="129" t="s">
        <v>394</v>
      </c>
      <c r="B208" s="143">
        <f t="array" ref="B208">ifna(XLOOKUP(A208,'Recent Minutes Tracker'!A:A,'Recent Minutes Tracker'!H:H,""))</f>
        <v>29</v>
      </c>
      <c r="C208" s="144">
        <f t="array" ref="C208">ifna(XLOOKUP(A208,'Recent Minutes Tracker'!A:A,'Recent Minutes Tracker'!P:P,""))</f>
        <v>24.03333333</v>
      </c>
      <c r="D208" s="81">
        <f t="shared" si="1"/>
        <v>4.966666667</v>
      </c>
      <c r="E208" s="81">
        <f t="shared" si="2"/>
        <v>4.966666667</v>
      </c>
    </row>
    <row r="209">
      <c r="A209" s="129" t="s">
        <v>284</v>
      </c>
      <c r="B209" s="143" t="str">
        <f t="array" ref="B209">ifna(XLOOKUP(A209,'Recent Minutes Tracker'!A:A,'Recent Minutes Tracker'!H:H,""))</f>
        <v/>
      </c>
      <c r="C209" s="144" t="str">
        <f t="array" ref="C209">ifna(XLOOKUP(A209,'Recent Minutes Tracker'!A:A,'Recent Minutes Tracker'!P:P,""))</f>
        <v/>
      </c>
      <c r="D209" s="81">
        <f t="shared" si="1"/>
        <v>0</v>
      </c>
      <c r="E209" s="81">
        <f t="shared" si="2"/>
        <v>0</v>
      </c>
    </row>
    <row r="210">
      <c r="A210" s="129" t="s">
        <v>233</v>
      </c>
      <c r="B210" s="143" t="str">
        <f t="array" ref="B210">ifna(XLOOKUP(A210,'Recent Minutes Tracker'!A:A,'Recent Minutes Tracker'!H:H,""))</f>
        <v/>
      </c>
      <c r="C210" s="144">
        <f t="array" ref="C210">ifna(XLOOKUP(A210,'Recent Minutes Tracker'!A:A,'Recent Minutes Tracker'!P:P,""))</f>
        <v>22.73333333</v>
      </c>
      <c r="D210" s="81">
        <f t="shared" si="1"/>
        <v>-22.73333333</v>
      </c>
      <c r="E210" s="81">
        <f t="shared" si="2"/>
        <v>22.73333333</v>
      </c>
    </row>
    <row r="211">
      <c r="A211" s="129" t="s">
        <v>474</v>
      </c>
      <c r="B211" s="143">
        <f t="array" ref="B211">ifna(XLOOKUP(A211,'Recent Minutes Tracker'!A:A,'Recent Minutes Tracker'!H:H,""))</f>
        <v>17</v>
      </c>
      <c r="C211" s="144">
        <f t="array" ref="C211">ifna(XLOOKUP(A211,'Recent Minutes Tracker'!A:A,'Recent Minutes Tracker'!P:P,""))</f>
        <v>11.3</v>
      </c>
      <c r="D211" s="81">
        <f t="shared" si="1"/>
        <v>5.7</v>
      </c>
      <c r="E211" s="81">
        <f t="shared" si="2"/>
        <v>5.7</v>
      </c>
    </row>
    <row r="212">
      <c r="A212" s="129" t="s">
        <v>352</v>
      </c>
      <c r="B212" s="143">
        <f t="array" ref="B212">ifna(XLOOKUP(A212,'Recent Minutes Tracker'!A:A,'Recent Minutes Tracker'!H:H,""))</f>
        <v>33</v>
      </c>
      <c r="C212" s="144">
        <f t="array" ref="C212">ifna(XLOOKUP(A212,'Recent Minutes Tracker'!A:A,'Recent Minutes Tracker'!P:P,""))</f>
        <v>27.16666667</v>
      </c>
      <c r="D212" s="81">
        <f t="shared" si="1"/>
        <v>5.833333333</v>
      </c>
      <c r="E212" s="81">
        <f t="shared" si="2"/>
        <v>5.833333333</v>
      </c>
    </row>
    <row r="213">
      <c r="A213" s="129" t="s">
        <v>422</v>
      </c>
      <c r="B213" s="143">
        <f t="array" ref="B213">ifna(XLOOKUP(A213,'Recent Minutes Tracker'!A:A,'Recent Minutes Tracker'!H:H,""))</f>
        <v>24</v>
      </c>
      <c r="C213" s="144">
        <f t="array" ref="C213">ifna(XLOOKUP(A213,'Recent Minutes Tracker'!A:A,'Recent Minutes Tracker'!P:P,""))</f>
        <v>21.1</v>
      </c>
      <c r="D213" s="81">
        <f t="shared" si="1"/>
        <v>2.9</v>
      </c>
      <c r="E213" s="81">
        <f t="shared" si="2"/>
        <v>2.9</v>
      </c>
    </row>
    <row r="214">
      <c r="A214" s="129" t="s">
        <v>261</v>
      </c>
      <c r="B214" s="143">
        <f t="array" ref="B214">ifna(XLOOKUP(A214,'Recent Minutes Tracker'!A:A,'Recent Minutes Tracker'!H:H,""))</f>
        <v>24</v>
      </c>
      <c r="C214" s="144">
        <f t="array" ref="C214">ifna(XLOOKUP(A214,'Recent Minutes Tracker'!A:A,'Recent Minutes Tracker'!P:P,""))</f>
        <v>24.63333333</v>
      </c>
      <c r="D214" s="81">
        <f t="shared" si="1"/>
        <v>-0.6333333333</v>
      </c>
      <c r="E214" s="81">
        <f t="shared" si="2"/>
        <v>0.6333333333</v>
      </c>
    </row>
    <row r="215">
      <c r="A215" s="129" t="s">
        <v>489</v>
      </c>
      <c r="B215" s="143">
        <f t="array" ref="B215">ifna(XLOOKUP(A215,'Recent Minutes Tracker'!A:A,'Recent Minutes Tracker'!H:H,""))</f>
        <v>26</v>
      </c>
      <c r="C215" s="144">
        <f t="array" ref="C215">ifna(XLOOKUP(A215,'Recent Minutes Tracker'!A:A,'Recent Minutes Tracker'!P:P,""))</f>
        <v>27.86666667</v>
      </c>
      <c r="D215" s="81">
        <f t="shared" si="1"/>
        <v>-1.866666667</v>
      </c>
      <c r="E215" s="81">
        <f t="shared" si="2"/>
        <v>1.866666667</v>
      </c>
    </row>
    <row r="216">
      <c r="A216" s="129" t="s">
        <v>543</v>
      </c>
      <c r="B216" s="143">
        <f t="array" ref="B216">ifna(XLOOKUP(A216,'Recent Minutes Tracker'!A:A,'Recent Minutes Tracker'!H:H,""))</f>
        <v>30</v>
      </c>
      <c r="C216" s="144" t="str">
        <f t="array" ref="C216">ifna(XLOOKUP(A216,'Recent Minutes Tracker'!A:A,'Recent Minutes Tracker'!P:P,""))</f>
        <v/>
      </c>
      <c r="D216" s="81">
        <f t="shared" si="1"/>
        <v>30</v>
      </c>
      <c r="E216" s="81">
        <f t="shared" si="2"/>
        <v>30</v>
      </c>
    </row>
    <row r="217">
      <c r="A217" s="129" t="s">
        <v>1376</v>
      </c>
      <c r="B217" s="143">
        <f t="array" ref="B217">ifna(XLOOKUP(A217,'Recent Minutes Tracker'!A:A,'Recent Minutes Tracker'!H:H,""))</f>
        <v>15</v>
      </c>
      <c r="C217" s="144">
        <f t="array" ref="C217">ifna(XLOOKUP(A217,'Recent Minutes Tracker'!A:A,'Recent Minutes Tracker'!P:P,""))</f>
        <v>13.7</v>
      </c>
      <c r="D217" s="81">
        <f t="shared" si="1"/>
        <v>1.3</v>
      </c>
      <c r="E217" s="81">
        <f t="shared" si="2"/>
        <v>1.3</v>
      </c>
    </row>
    <row r="218">
      <c r="A218" s="129" t="s">
        <v>253</v>
      </c>
      <c r="B218" s="143" t="str">
        <f t="array" ref="B218">ifna(XLOOKUP(A218,'Recent Minutes Tracker'!A:A,'Recent Minutes Tracker'!H:H,""))</f>
        <v/>
      </c>
      <c r="C218" s="144" t="str">
        <f t="array" ref="C218">ifna(XLOOKUP(A218,'Recent Minutes Tracker'!A:A,'Recent Minutes Tracker'!P:P,""))</f>
        <v/>
      </c>
      <c r="D218" s="81">
        <f t="shared" si="1"/>
        <v>0</v>
      </c>
      <c r="E218" s="81">
        <f t="shared" si="2"/>
        <v>0</v>
      </c>
    </row>
    <row r="219">
      <c r="A219" s="129" t="s">
        <v>236</v>
      </c>
      <c r="B219" s="143" t="str">
        <f t="array" ref="B219">ifna(XLOOKUP(A219,'Recent Minutes Tracker'!A:A,'Recent Minutes Tracker'!H:H,""))</f>
        <v/>
      </c>
      <c r="C219" s="144" t="str">
        <f t="array" ref="C219">ifna(XLOOKUP(A219,'Recent Minutes Tracker'!A:A,'Recent Minutes Tracker'!P:P,""))</f>
        <v/>
      </c>
      <c r="D219" s="81">
        <f t="shared" si="1"/>
        <v>0</v>
      </c>
      <c r="E219" s="81">
        <f t="shared" si="2"/>
        <v>0</v>
      </c>
    </row>
    <row r="220">
      <c r="A220" s="129" t="s">
        <v>177</v>
      </c>
      <c r="B220" s="143">
        <f t="array" ref="B220">ifna(XLOOKUP(A220,'Recent Minutes Tracker'!A:A,'Recent Minutes Tracker'!H:H,""))</f>
        <v>39</v>
      </c>
      <c r="C220" s="144">
        <f t="array" ref="C220">ifna(XLOOKUP(A220,'Recent Minutes Tracker'!A:A,'Recent Minutes Tracker'!P:P,""))</f>
        <v>37.86666667</v>
      </c>
      <c r="D220" s="81">
        <f t="shared" si="1"/>
        <v>1.133333333</v>
      </c>
      <c r="E220" s="81">
        <f t="shared" si="2"/>
        <v>1.133333333</v>
      </c>
    </row>
    <row r="221">
      <c r="A221" s="129" t="s">
        <v>582</v>
      </c>
      <c r="B221" s="143">
        <f t="array" ref="B221">ifna(XLOOKUP(A221,'Recent Minutes Tracker'!A:A,'Recent Minutes Tracker'!H:H,""))</f>
        <v>40</v>
      </c>
      <c r="C221" s="144">
        <f t="array" ref="C221">ifna(XLOOKUP(A221,'Recent Minutes Tracker'!A:A,'Recent Minutes Tracker'!P:P,""))</f>
        <v>34.63333333</v>
      </c>
      <c r="D221" s="81">
        <f t="shared" si="1"/>
        <v>5.366666667</v>
      </c>
      <c r="E221" s="81">
        <f t="shared" si="2"/>
        <v>5.366666667</v>
      </c>
    </row>
    <row r="222">
      <c r="A222" s="129" t="s">
        <v>305</v>
      </c>
      <c r="B222" s="143">
        <f t="array" ref="B222">ifna(XLOOKUP(A222,'Recent Minutes Tracker'!A:A,'Recent Minutes Tracker'!H:H,""))</f>
        <v>8</v>
      </c>
      <c r="C222" s="144">
        <f t="array" ref="C222">ifna(XLOOKUP(A222,'Recent Minutes Tracker'!A:A,'Recent Minutes Tracker'!P:P,""))</f>
        <v>7.1</v>
      </c>
      <c r="D222" s="81">
        <f t="shared" si="1"/>
        <v>0.9</v>
      </c>
      <c r="E222" s="81">
        <f t="shared" si="2"/>
        <v>0.9</v>
      </c>
    </row>
    <row r="223">
      <c r="A223" s="129" t="s">
        <v>147</v>
      </c>
      <c r="B223" s="143">
        <f t="array" ref="B223">ifna(XLOOKUP(A223,'Recent Minutes Tracker'!A:A,'Recent Minutes Tracker'!H:H,""))</f>
        <v>28</v>
      </c>
      <c r="C223" s="144">
        <f t="array" ref="C223">ifna(XLOOKUP(A223,'Recent Minutes Tracker'!A:A,'Recent Minutes Tracker'!P:P,""))</f>
        <v>19.66666667</v>
      </c>
      <c r="D223" s="81">
        <f t="shared" si="1"/>
        <v>8.333333333</v>
      </c>
      <c r="E223" s="81">
        <f t="shared" si="2"/>
        <v>8.333333333</v>
      </c>
    </row>
    <row r="224">
      <c r="A224" s="129" t="s">
        <v>1891</v>
      </c>
      <c r="B224" s="143">
        <f t="array" ref="B224">ifna(XLOOKUP(A224,'Recent Minutes Tracker'!A:A,'Recent Minutes Tracker'!H:H,""))</f>
        <v>32</v>
      </c>
      <c r="C224" s="144">
        <f t="array" ref="C224">ifna(XLOOKUP(A224,'Recent Minutes Tracker'!A:A,'Recent Minutes Tracker'!P:P,""))</f>
        <v>21.93333333</v>
      </c>
      <c r="D224" s="81">
        <f t="shared" si="1"/>
        <v>10.06666667</v>
      </c>
      <c r="E224" s="81">
        <f t="shared" si="2"/>
        <v>10.06666667</v>
      </c>
    </row>
    <row r="225">
      <c r="A225" s="129" t="s">
        <v>494</v>
      </c>
      <c r="B225" s="143">
        <f t="array" ref="B225">ifna(XLOOKUP(A225,'Recent Minutes Tracker'!A:A,'Recent Minutes Tracker'!H:H,""))</f>
        <v>3</v>
      </c>
      <c r="C225" s="144">
        <f t="array" ref="C225">ifna(XLOOKUP(A225,'Recent Minutes Tracker'!A:A,'Recent Minutes Tracker'!P:P,""))</f>
        <v>3.5</v>
      </c>
      <c r="D225" s="81">
        <f t="shared" si="1"/>
        <v>-0.5</v>
      </c>
      <c r="E225" s="81">
        <f t="shared" si="2"/>
        <v>0.5</v>
      </c>
    </row>
    <row r="226">
      <c r="A226" s="129" t="s">
        <v>581</v>
      </c>
      <c r="B226" s="143">
        <f t="array" ref="B226">ifna(XLOOKUP(A226,'Recent Minutes Tracker'!A:A,'Recent Minutes Tracker'!H:H,""))</f>
        <v>4</v>
      </c>
      <c r="C226" s="144">
        <f t="array" ref="C226">ifna(XLOOKUP(A226,'Recent Minutes Tracker'!A:A,'Recent Minutes Tracker'!P:P,""))</f>
        <v>17.76666667</v>
      </c>
      <c r="D226" s="81">
        <f t="shared" si="1"/>
        <v>-13.76666667</v>
      </c>
      <c r="E226" s="81">
        <f t="shared" si="2"/>
        <v>13.76666667</v>
      </c>
    </row>
    <row r="227">
      <c r="A227" s="129" t="s">
        <v>361</v>
      </c>
      <c r="B227" s="143">
        <f t="array" ref="B227">ifna(XLOOKUP(A227,'Recent Minutes Tracker'!A:A,'Recent Minutes Tracker'!H:H,""))</f>
        <v>16</v>
      </c>
      <c r="C227" s="144">
        <f t="array" ref="C227">ifna(XLOOKUP(A227,'Recent Minutes Tracker'!A:A,'Recent Minutes Tracker'!P:P,""))</f>
        <v>19.3</v>
      </c>
      <c r="D227" s="81">
        <f t="shared" si="1"/>
        <v>-3.3</v>
      </c>
      <c r="E227" s="81">
        <f t="shared" si="2"/>
        <v>3.3</v>
      </c>
    </row>
    <row r="228">
      <c r="A228" s="129" t="s">
        <v>294</v>
      </c>
      <c r="B228" s="143">
        <f t="array" ref="B228">ifna(XLOOKUP(A228,'Recent Minutes Tracker'!A:A,'Recent Minutes Tracker'!H:H,""))</f>
        <v>27</v>
      </c>
      <c r="C228" s="144">
        <f t="array" ref="C228">ifna(XLOOKUP(A228,'Recent Minutes Tracker'!A:A,'Recent Minutes Tracker'!P:P,""))</f>
        <v>26.1</v>
      </c>
      <c r="D228" s="81">
        <f t="shared" si="1"/>
        <v>0.9</v>
      </c>
      <c r="E228" s="81">
        <f t="shared" si="2"/>
        <v>0.9</v>
      </c>
    </row>
    <row r="229">
      <c r="A229" s="129" t="s">
        <v>490</v>
      </c>
      <c r="B229" s="143">
        <f t="array" ref="B229">ifna(XLOOKUP(A229,'Recent Minutes Tracker'!A:A,'Recent Minutes Tracker'!H:H,""))</f>
        <v>24</v>
      </c>
      <c r="C229" s="144">
        <f t="array" ref="C229">ifna(XLOOKUP(A229,'Recent Minutes Tracker'!A:A,'Recent Minutes Tracker'!P:P,""))</f>
        <v>22.33333333</v>
      </c>
      <c r="D229" s="81">
        <f t="shared" si="1"/>
        <v>1.666666667</v>
      </c>
      <c r="E229" s="81">
        <f t="shared" si="2"/>
        <v>1.666666667</v>
      </c>
    </row>
    <row r="230">
      <c r="A230" s="129" t="s">
        <v>243</v>
      </c>
      <c r="B230" s="143">
        <f t="array" ref="B230">ifna(XLOOKUP(A230,'Recent Minutes Tracker'!A:A,'Recent Minutes Tracker'!H:H,""))</f>
        <v>18</v>
      </c>
      <c r="C230" s="144">
        <f t="array" ref="C230">ifna(XLOOKUP(A230,'Recent Minutes Tracker'!A:A,'Recent Minutes Tracker'!P:P,""))</f>
        <v>18.9</v>
      </c>
      <c r="D230" s="81">
        <f t="shared" si="1"/>
        <v>-0.9</v>
      </c>
      <c r="E230" s="81">
        <f t="shared" si="2"/>
        <v>0.9</v>
      </c>
    </row>
    <row r="231">
      <c r="A231" s="129" t="s">
        <v>98</v>
      </c>
      <c r="B231" s="143" t="str">
        <f t="array" ref="B231">ifna(XLOOKUP(A231,'Recent Minutes Tracker'!A:A,'Recent Minutes Tracker'!H:H,""))</f>
        <v/>
      </c>
      <c r="C231" s="144" t="str">
        <f t="array" ref="C231">ifna(XLOOKUP(A231,'Recent Minutes Tracker'!A:A,'Recent Minutes Tracker'!P:P,""))</f>
        <v/>
      </c>
      <c r="D231" s="81">
        <f t="shared" si="1"/>
        <v>0</v>
      </c>
      <c r="E231" s="81">
        <f t="shared" si="2"/>
        <v>0</v>
      </c>
    </row>
    <row r="232">
      <c r="A232" s="129" t="s">
        <v>327</v>
      </c>
      <c r="B232" s="143" t="str">
        <f t="array" ref="B232">ifna(XLOOKUP(A232,'Recent Minutes Tracker'!A:A,'Recent Minutes Tracker'!H:H,""))</f>
        <v/>
      </c>
      <c r="C232" s="144">
        <f t="array" ref="C232">ifna(XLOOKUP(A232,'Recent Minutes Tracker'!A:A,'Recent Minutes Tracker'!P:P,""))</f>
        <v>13.76666667</v>
      </c>
      <c r="D232" s="81">
        <f t="shared" si="1"/>
        <v>-13.76666667</v>
      </c>
      <c r="E232" s="81">
        <f t="shared" si="2"/>
        <v>13.76666667</v>
      </c>
    </row>
    <row r="233">
      <c r="A233" s="129" t="s">
        <v>330</v>
      </c>
      <c r="B233" s="143">
        <f t="array" ref="B233">ifna(XLOOKUP(A233,'Recent Minutes Tracker'!A:A,'Recent Minutes Tracker'!H:H,""))</f>
        <v>18</v>
      </c>
      <c r="C233" s="144" t="str">
        <f t="array" ref="C233">ifna(XLOOKUP(A233,'Recent Minutes Tracker'!A:A,'Recent Minutes Tracker'!P:P,""))</f>
        <v/>
      </c>
      <c r="D233" s="81">
        <f t="shared" si="1"/>
        <v>18</v>
      </c>
      <c r="E233" s="81">
        <f t="shared" si="2"/>
        <v>18</v>
      </c>
    </row>
    <row r="234">
      <c r="A234" s="129" t="s">
        <v>175</v>
      </c>
      <c r="B234" s="143">
        <f t="array" ref="B234">ifna(XLOOKUP(A234,'Recent Minutes Tracker'!A:A,'Recent Minutes Tracker'!H:H,""))</f>
        <v>32</v>
      </c>
      <c r="C234" s="144">
        <f t="array" ref="C234">ifna(XLOOKUP(A234,'Recent Minutes Tracker'!A:A,'Recent Minutes Tracker'!P:P,""))</f>
        <v>18.03333333</v>
      </c>
      <c r="D234" s="81">
        <f t="shared" si="1"/>
        <v>13.96666667</v>
      </c>
      <c r="E234" s="81">
        <f t="shared" si="2"/>
        <v>13.96666667</v>
      </c>
    </row>
    <row r="235">
      <c r="A235" s="129" t="s">
        <v>588</v>
      </c>
      <c r="B235" s="143" t="str">
        <f t="array" ref="B235">ifna(XLOOKUP(A235,'Recent Minutes Tracker'!A:A,'Recent Minutes Tracker'!H:H,""))</f>
        <v/>
      </c>
      <c r="C235" s="144" t="str">
        <f t="array" ref="C235">ifna(XLOOKUP(A235,'Recent Minutes Tracker'!A:A,'Recent Minutes Tracker'!P:P,""))</f>
        <v/>
      </c>
      <c r="D235" s="81">
        <f t="shared" si="1"/>
        <v>0</v>
      </c>
      <c r="E235" s="81">
        <f t="shared" si="2"/>
        <v>0</v>
      </c>
    </row>
    <row r="236">
      <c r="A236" s="129" t="s">
        <v>313</v>
      </c>
      <c r="B236" s="143" t="str">
        <f t="array" ref="B236">ifna(XLOOKUP(A236,'Recent Minutes Tracker'!A:A,'Recent Minutes Tracker'!H:H,""))</f>
        <v/>
      </c>
      <c r="C236" s="144">
        <f t="array" ref="C236">ifna(XLOOKUP(A236,'Recent Minutes Tracker'!A:A,'Recent Minutes Tracker'!P:P,""))</f>
        <v>17.93333333</v>
      </c>
      <c r="D236" s="81">
        <f t="shared" si="1"/>
        <v>-17.93333333</v>
      </c>
      <c r="E236" s="81">
        <f t="shared" si="2"/>
        <v>17.93333333</v>
      </c>
    </row>
    <row r="237">
      <c r="A237" s="129" t="s">
        <v>336</v>
      </c>
      <c r="B237" s="143">
        <f t="array" ref="B237">ifna(XLOOKUP(A237,'Recent Minutes Tracker'!A:A,'Recent Minutes Tracker'!H:H,""))</f>
        <v>21</v>
      </c>
      <c r="C237" s="144">
        <f t="array" ref="C237">ifna(XLOOKUP(A237,'Recent Minutes Tracker'!A:A,'Recent Minutes Tracker'!P:P,""))</f>
        <v>23</v>
      </c>
      <c r="D237" s="81">
        <f t="shared" si="1"/>
        <v>-2</v>
      </c>
      <c r="E237" s="81">
        <f t="shared" si="2"/>
        <v>2</v>
      </c>
    </row>
    <row r="238">
      <c r="A238" s="129" t="s">
        <v>532</v>
      </c>
      <c r="B238" s="143" t="str">
        <f t="array" ref="B238">ifna(XLOOKUP(A238,'Recent Minutes Tracker'!A:A,'Recent Minutes Tracker'!H:H,""))</f>
        <v/>
      </c>
      <c r="C238" s="144" t="str">
        <f t="array" ref="C238">ifna(XLOOKUP(A238,'Recent Minutes Tracker'!A:A,'Recent Minutes Tracker'!P:P,""))</f>
        <v/>
      </c>
      <c r="D238" s="81">
        <f t="shared" si="1"/>
        <v>0</v>
      </c>
      <c r="E238" s="81">
        <f t="shared" si="2"/>
        <v>0</v>
      </c>
    </row>
    <row r="239">
      <c r="A239" s="129" t="s">
        <v>399</v>
      </c>
      <c r="B239" s="143">
        <f t="array" ref="B239">ifna(XLOOKUP(A239,'Recent Minutes Tracker'!A:A,'Recent Minutes Tracker'!H:H,""))</f>
        <v>25</v>
      </c>
      <c r="C239" s="144">
        <f t="array" ref="C239">ifna(XLOOKUP(A239,'Recent Minutes Tracker'!A:A,'Recent Minutes Tracker'!P:P,""))</f>
        <v>20.53333333</v>
      </c>
      <c r="D239" s="81">
        <f t="shared" si="1"/>
        <v>4.466666667</v>
      </c>
      <c r="E239" s="81">
        <f t="shared" si="2"/>
        <v>4.466666667</v>
      </c>
    </row>
    <row r="240">
      <c r="A240" s="129" t="s">
        <v>75</v>
      </c>
      <c r="B240" s="143">
        <f t="array" ref="B240">ifna(XLOOKUP(A240,'Recent Minutes Tracker'!A:A,'Recent Minutes Tracker'!H:H,""))</f>
        <v>28</v>
      </c>
      <c r="C240" s="144">
        <f t="array" ref="C240">ifna(XLOOKUP(A240,'Recent Minutes Tracker'!A:A,'Recent Minutes Tracker'!P:P,""))</f>
        <v>30.2</v>
      </c>
      <c r="D240" s="81">
        <f t="shared" si="1"/>
        <v>-2.2</v>
      </c>
      <c r="E240" s="81">
        <f t="shared" si="2"/>
        <v>2.2</v>
      </c>
    </row>
    <row r="241">
      <c r="A241" s="129" t="s">
        <v>272</v>
      </c>
      <c r="B241" s="143">
        <f t="array" ref="B241">ifna(XLOOKUP(A241,'Recent Minutes Tracker'!A:A,'Recent Minutes Tracker'!H:H,""))</f>
        <v>27</v>
      </c>
      <c r="C241" s="144">
        <f t="array" ref="C241">ifna(XLOOKUP(A241,'Recent Minutes Tracker'!A:A,'Recent Minutes Tracker'!P:P,""))</f>
        <v>19.66666667</v>
      </c>
      <c r="D241" s="81">
        <f t="shared" si="1"/>
        <v>7.333333333</v>
      </c>
      <c r="E241" s="81">
        <f t="shared" si="2"/>
        <v>7.333333333</v>
      </c>
    </row>
    <row r="242">
      <c r="A242" s="129" t="s">
        <v>1899</v>
      </c>
      <c r="B242" s="143">
        <f t="array" ref="B242">ifna(XLOOKUP(A242,'Recent Minutes Tracker'!A:A,'Recent Minutes Tracker'!H:H,""))</f>
        <v>16</v>
      </c>
      <c r="C242" s="144" t="str">
        <f t="array" ref="C242">ifna(XLOOKUP(A242,'Recent Minutes Tracker'!A:A,'Recent Minutes Tracker'!P:P,""))</f>
        <v/>
      </c>
      <c r="D242" s="81">
        <f t="shared" si="1"/>
        <v>16</v>
      </c>
      <c r="E242" s="81">
        <f t="shared" si="2"/>
        <v>16</v>
      </c>
    </row>
    <row r="243">
      <c r="A243" s="129" t="s">
        <v>593</v>
      </c>
      <c r="B243" s="143" t="str">
        <f t="array" ref="B243">ifna(XLOOKUP(A243,'Recent Minutes Tracker'!A:A,'Recent Minutes Tracker'!H:H,""))</f>
        <v/>
      </c>
      <c r="C243" s="144">
        <f t="array" ref="C243">ifna(XLOOKUP(A243,'Recent Minutes Tracker'!A:A,'Recent Minutes Tracker'!P:P,""))</f>
        <v>20.7</v>
      </c>
      <c r="D243" s="81">
        <f t="shared" si="1"/>
        <v>-20.7</v>
      </c>
      <c r="E243" s="81">
        <f t="shared" si="2"/>
        <v>20.7</v>
      </c>
    </row>
    <row r="244">
      <c r="A244" s="129" t="s">
        <v>541</v>
      </c>
      <c r="B244" s="143">
        <f t="array" ref="B244">ifna(XLOOKUP(A244,'Recent Minutes Tracker'!A:A,'Recent Minutes Tracker'!H:H,""))</f>
        <v>7</v>
      </c>
      <c r="C244" s="144">
        <f t="array" ref="C244">ifna(XLOOKUP(A244,'Recent Minutes Tracker'!A:A,'Recent Minutes Tracker'!P:P,""))</f>
        <v>14.7</v>
      </c>
      <c r="D244" s="81">
        <f t="shared" si="1"/>
        <v>-7.7</v>
      </c>
      <c r="E244" s="81">
        <f t="shared" si="2"/>
        <v>7.7</v>
      </c>
    </row>
    <row r="245">
      <c r="A245" s="129" t="s">
        <v>308</v>
      </c>
      <c r="B245" s="143">
        <f t="array" ref="B245">ifna(XLOOKUP(A245,'Recent Minutes Tracker'!A:A,'Recent Minutes Tracker'!H:H,""))</f>
        <v>24</v>
      </c>
      <c r="C245" s="144">
        <f t="array" ref="C245">ifna(XLOOKUP(A245,'Recent Minutes Tracker'!A:A,'Recent Minutes Tracker'!P:P,""))</f>
        <v>17.9</v>
      </c>
      <c r="D245" s="81">
        <f t="shared" si="1"/>
        <v>6.1</v>
      </c>
      <c r="E245" s="81">
        <f t="shared" si="2"/>
        <v>6.1</v>
      </c>
    </row>
    <row r="246">
      <c r="A246" s="129" t="s">
        <v>491</v>
      </c>
      <c r="B246" s="143">
        <f t="array" ref="B246">ifna(XLOOKUP(A246,'Recent Minutes Tracker'!A:A,'Recent Minutes Tracker'!H:H,""))</f>
        <v>36</v>
      </c>
      <c r="C246" s="144">
        <f t="array" ref="C246">ifna(XLOOKUP(A246,'Recent Minutes Tracker'!A:A,'Recent Minutes Tracker'!P:P,""))</f>
        <v>25.16666667</v>
      </c>
      <c r="D246" s="81">
        <f t="shared" si="1"/>
        <v>10.83333333</v>
      </c>
      <c r="E246" s="81">
        <f t="shared" si="2"/>
        <v>10.83333333</v>
      </c>
    </row>
    <row r="247">
      <c r="A247" s="129" t="s">
        <v>428</v>
      </c>
      <c r="B247" s="143">
        <f t="array" ref="B247">ifna(XLOOKUP(A247,'Recent Minutes Tracker'!A:A,'Recent Minutes Tracker'!H:H,""))</f>
        <v>28</v>
      </c>
      <c r="C247" s="144">
        <f t="array" ref="C247">ifna(XLOOKUP(A247,'Recent Minutes Tracker'!A:A,'Recent Minutes Tracker'!P:P,""))</f>
        <v>24.1</v>
      </c>
      <c r="D247" s="81">
        <f t="shared" si="1"/>
        <v>3.9</v>
      </c>
      <c r="E247" s="81">
        <f t="shared" si="2"/>
        <v>3.9</v>
      </c>
    </row>
    <row r="248">
      <c r="A248" s="129" t="s">
        <v>444</v>
      </c>
      <c r="B248" s="143">
        <f t="array" ref="B248">ifna(XLOOKUP(A248,'Recent Minutes Tracker'!A:A,'Recent Minutes Tracker'!H:H,""))</f>
        <v>19</v>
      </c>
      <c r="C248" s="144">
        <f t="array" ref="C248">ifna(XLOOKUP(A248,'Recent Minutes Tracker'!A:A,'Recent Minutes Tracker'!P:P,""))</f>
        <v>19.46666667</v>
      </c>
      <c r="D248" s="81">
        <f t="shared" si="1"/>
        <v>-0.4666666667</v>
      </c>
      <c r="E248" s="81">
        <f t="shared" si="2"/>
        <v>0.4666666667</v>
      </c>
    </row>
    <row r="249">
      <c r="A249" s="129" t="s">
        <v>1387</v>
      </c>
      <c r="B249" s="143">
        <f t="array" ref="B249">ifna(XLOOKUP(A249,'Recent Minutes Tracker'!A:A,'Recent Minutes Tracker'!H:H,""))</f>
        <v>17</v>
      </c>
      <c r="C249" s="144">
        <f t="array" ref="C249">ifna(XLOOKUP(A249,'Recent Minutes Tracker'!A:A,'Recent Minutes Tracker'!P:P,""))</f>
        <v>14.63333333</v>
      </c>
      <c r="D249" s="81">
        <f t="shared" si="1"/>
        <v>2.366666667</v>
      </c>
      <c r="E249" s="81">
        <f t="shared" si="2"/>
        <v>2.366666667</v>
      </c>
    </row>
    <row r="250">
      <c r="A250" s="129" t="s">
        <v>623</v>
      </c>
      <c r="B250" s="143">
        <f t="array" ref="B250">ifna(XLOOKUP(A250,'Recent Minutes Tracker'!A:A,'Recent Minutes Tracker'!H:H,""))</f>
        <v>6</v>
      </c>
      <c r="C250" s="144">
        <f t="array" ref="C250">ifna(XLOOKUP(A250,'Recent Minutes Tracker'!A:A,'Recent Minutes Tracker'!P:P,""))</f>
        <v>15.06666667</v>
      </c>
      <c r="D250" s="81">
        <f t="shared" si="1"/>
        <v>-9.066666667</v>
      </c>
      <c r="E250" s="81">
        <f t="shared" si="2"/>
        <v>9.066666667</v>
      </c>
    </row>
    <row r="251">
      <c r="A251" s="129" t="s">
        <v>299</v>
      </c>
      <c r="B251" s="143">
        <f t="array" ref="B251">ifna(XLOOKUP(A251,'Recent Minutes Tracker'!A:A,'Recent Minutes Tracker'!H:H,""))</f>
        <v>23</v>
      </c>
      <c r="C251" s="144">
        <f t="array" ref="C251">ifna(XLOOKUP(A251,'Recent Minutes Tracker'!A:A,'Recent Minutes Tracker'!P:P,""))</f>
        <v>24.7</v>
      </c>
      <c r="D251" s="81">
        <f t="shared" si="1"/>
        <v>-1.7</v>
      </c>
      <c r="E251" s="81">
        <f t="shared" si="2"/>
        <v>1.7</v>
      </c>
    </row>
    <row r="252">
      <c r="A252" s="129" t="s">
        <v>325</v>
      </c>
      <c r="B252" s="143">
        <f t="array" ref="B252">ifna(XLOOKUP(A252,'Recent Minutes Tracker'!A:A,'Recent Minutes Tracker'!H:H,""))</f>
        <v>8</v>
      </c>
      <c r="C252" s="144">
        <f t="array" ref="C252">ifna(XLOOKUP(A252,'Recent Minutes Tracker'!A:A,'Recent Minutes Tracker'!P:P,""))</f>
        <v>22.36666667</v>
      </c>
      <c r="D252" s="81">
        <f t="shared" si="1"/>
        <v>-14.36666667</v>
      </c>
      <c r="E252" s="81">
        <f t="shared" si="2"/>
        <v>14.36666667</v>
      </c>
    </row>
    <row r="253">
      <c r="A253" s="129" t="s">
        <v>315</v>
      </c>
      <c r="B253" s="143">
        <f t="array" ref="B253">ifna(XLOOKUP(A253,'Recent Minutes Tracker'!A:A,'Recent Minutes Tracker'!H:H,""))</f>
        <v>14</v>
      </c>
      <c r="C253" s="144">
        <f t="array" ref="C253">ifna(XLOOKUP(A253,'Recent Minutes Tracker'!A:A,'Recent Minutes Tracker'!P:P,""))</f>
        <v>19.13333333</v>
      </c>
      <c r="D253" s="81">
        <f t="shared" si="1"/>
        <v>-5.133333333</v>
      </c>
      <c r="E253" s="81">
        <f t="shared" si="2"/>
        <v>5.133333333</v>
      </c>
    </row>
    <row r="254">
      <c r="A254" s="129" t="s">
        <v>504</v>
      </c>
      <c r="B254" s="143">
        <f t="array" ref="B254">ifna(XLOOKUP(A254,'Recent Minutes Tracker'!A:A,'Recent Minutes Tracker'!H:H,""))</f>
        <v>21</v>
      </c>
      <c r="C254" s="144">
        <f t="array" ref="C254">ifna(XLOOKUP(A254,'Recent Minutes Tracker'!A:A,'Recent Minutes Tracker'!P:P,""))</f>
        <v>18.4</v>
      </c>
      <c r="D254" s="81">
        <f t="shared" si="1"/>
        <v>2.6</v>
      </c>
      <c r="E254" s="81">
        <f t="shared" si="2"/>
        <v>2.6</v>
      </c>
    </row>
    <row r="255">
      <c r="A255" s="129" t="s">
        <v>615</v>
      </c>
      <c r="B255" s="143">
        <f t="array" ref="B255">ifna(XLOOKUP(A255,'Recent Minutes Tracker'!A:A,'Recent Minutes Tracker'!H:H,""))</f>
        <v>27</v>
      </c>
      <c r="C255" s="144">
        <f t="array" ref="C255">ifna(XLOOKUP(A255,'Recent Minutes Tracker'!A:A,'Recent Minutes Tracker'!P:P,""))</f>
        <v>23.86666667</v>
      </c>
      <c r="D255" s="81">
        <f t="shared" si="1"/>
        <v>3.133333333</v>
      </c>
      <c r="E255" s="81">
        <f t="shared" si="2"/>
        <v>3.133333333</v>
      </c>
    </row>
    <row r="256">
      <c r="A256" s="129" t="s">
        <v>533</v>
      </c>
      <c r="B256" s="143">
        <f t="array" ref="B256">ifna(XLOOKUP(A256,'Recent Minutes Tracker'!A:A,'Recent Minutes Tracker'!H:H,""))</f>
        <v>24</v>
      </c>
      <c r="C256" s="144">
        <f t="array" ref="C256">ifna(XLOOKUP(A256,'Recent Minutes Tracker'!A:A,'Recent Minutes Tracker'!P:P,""))</f>
        <v>14.26666667</v>
      </c>
      <c r="D256" s="81">
        <f t="shared" si="1"/>
        <v>9.733333333</v>
      </c>
      <c r="E256" s="81">
        <f t="shared" si="2"/>
        <v>9.733333333</v>
      </c>
    </row>
    <row r="257">
      <c r="A257" s="129" t="s">
        <v>345</v>
      </c>
      <c r="B257" s="143">
        <f t="array" ref="B257">ifna(XLOOKUP(A257,'Recent Minutes Tracker'!A:A,'Recent Minutes Tracker'!H:H,""))</f>
        <v>26</v>
      </c>
      <c r="C257" s="144">
        <f t="array" ref="C257">ifna(XLOOKUP(A257,'Recent Minutes Tracker'!A:A,'Recent Minutes Tracker'!P:P,""))</f>
        <v>26.43333333</v>
      </c>
      <c r="D257" s="81">
        <f t="shared" si="1"/>
        <v>-0.4333333333</v>
      </c>
      <c r="E257" s="81">
        <f t="shared" si="2"/>
        <v>0.4333333333</v>
      </c>
    </row>
    <row r="258">
      <c r="A258" s="129" t="s">
        <v>249</v>
      </c>
      <c r="B258" s="143" t="str">
        <f t="array" ref="B258">ifna(XLOOKUP(A258,'Recent Minutes Tracker'!A:A,'Recent Minutes Tracker'!H:H,""))</f>
        <v/>
      </c>
      <c r="C258" s="144" t="str">
        <f t="array" ref="C258">ifna(XLOOKUP(A258,'Recent Minutes Tracker'!A:A,'Recent Minutes Tracker'!P:P,""))</f>
        <v/>
      </c>
      <c r="D258" s="81">
        <f t="shared" si="1"/>
        <v>0</v>
      </c>
      <c r="E258" s="81">
        <f t="shared" si="2"/>
        <v>0</v>
      </c>
    </row>
    <row r="259">
      <c r="A259" s="129" t="s">
        <v>219</v>
      </c>
      <c r="B259" s="143">
        <f t="array" ref="B259">ifna(XLOOKUP(A259,'Recent Minutes Tracker'!A:A,'Recent Minutes Tracker'!H:H,""))</f>
        <v>14</v>
      </c>
      <c r="C259" s="144">
        <f t="array" ref="C259">ifna(XLOOKUP(A259,'Recent Minutes Tracker'!A:A,'Recent Minutes Tracker'!P:P,""))</f>
        <v>18.93333333</v>
      </c>
      <c r="D259" s="81">
        <f t="shared" si="1"/>
        <v>-4.933333333</v>
      </c>
      <c r="E259" s="81">
        <f t="shared" si="2"/>
        <v>4.933333333</v>
      </c>
    </row>
    <row r="260">
      <c r="A260" s="129" t="s">
        <v>206</v>
      </c>
      <c r="B260" s="143">
        <f t="array" ref="B260">ifna(XLOOKUP(A260,'Recent Minutes Tracker'!A:A,'Recent Minutes Tracker'!H:H,""))</f>
        <v>15</v>
      </c>
      <c r="C260" s="144">
        <f t="array" ref="C260">ifna(XLOOKUP(A260,'Recent Minutes Tracker'!A:A,'Recent Minutes Tracker'!P:P,""))</f>
        <v>19.03333333</v>
      </c>
      <c r="D260" s="81">
        <f t="shared" si="1"/>
        <v>-4.033333333</v>
      </c>
      <c r="E260" s="81">
        <f t="shared" si="2"/>
        <v>4.033333333</v>
      </c>
    </row>
    <row r="261">
      <c r="A261" s="129" t="s">
        <v>1901</v>
      </c>
      <c r="B261" s="143" t="str">
        <f t="array" ref="B261">ifna(XLOOKUP(A261,'Recent Minutes Tracker'!A:A,'Recent Minutes Tracker'!H:H,""))</f>
        <v/>
      </c>
      <c r="C261" s="144">
        <f t="array" ref="C261">ifna(XLOOKUP(A261,'Recent Minutes Tracker'!A:A,'Recent Minutes Tracker'!P:P,""))</f>
        <v>9.166666667</v>
      </c>
      <c r="D261" s="81">
        <f t="shared" si="1"/>
        <v>-9.166666667</v>
      </c>
      <c r="E261" s="81">
        <f t="shared" si="2"/>
        <v>9.166666667</v>
      </c>
    </row>
    <row r="262">
      <c r="A262" s="129" t="s">
        <v>283</v>
      </c>
      <c r="B262" s="143">
        <f t="array" ref="B262">ifna(XLOOKUP(A262,'Recent Minutes Tracker'!A:A,'Recent Minutes Tracker'!H:H,""))</f>
        <v>14</v>
      </c>
      <c r="C262" s="144">
        <f t="array" ref="C262">ifna(XLOOKUP(A262,'Recent Minutes Tracker'!A:A,'Recent Minutes Tracker'!P:P,""))</f>
        <v>18.23333333</v>
      </c>
      <c r="D262" s="81">
        <f t="shared" si="1"/>
        <v>-4.233333333</v>
      </c>
      <c r="E262" s="81">
        <f t="shared" si="2"/>
        <v>4.233333333</v>
      </c>
    </row>
    <row r="263">
      <c r="A263" s="129" t="s">
        <v>232</v>
      </c>
      <c r="B263" s="143">
        <f t="array" ref="B263">ifna(XLOOKUP(A263,'Recent Minutes Tracker'!A:A,'Recent Minutes Tracker'!H:H,""))</f>
        <v>4</v>
      </c>
      <c r="C263" s="144">
        <f t="array" ref="C263">ifna(XLOOKUP(A263,'Recent Minutes Tracker'!A:A,'Recent Minutes Tracker'!P:P,""))</f>
        <v>6.1</v>
      </c>
      <c r="D263" s="81">
        <f t="shared" si="1"/>
        <v>-2.1</v>
      </c>
      <c r="E263" s="81">
        <f t="shared" si="2"/>
        <v>2.1</v>
      </c>
    </row>
    <row r="264">
      <c r="A264" s="129" t="s">
        <v>1893</v>
      </c>
      <c r="B264" s="143">
        <f t="array" ref="B264">ifna(XLOOKUP(A264,'Recent Minutes Tracker'!A:A,'Recent Minutes Tracker'!H:H,""))</f>
        <v>16</v>
      </c>
      <c r="C264" s="144">
        <f t="array" ref="C264">ifna(XLOOKUP(A264,'Recent Minutes Tracker'!A:A,'Recent Minutes Tracker'!P:P,""))</f>
        <v>17.6</v>
      </c>
      <c r="D264" s="81">
        <f t="shared" si="1"/>
        <v>-1.6</v>
      </c>
      <c r="E264" s="81">
        <f t="shared" si="2"/>
        <v>1.6</v>
      </c>
    </row>
    <row r="265">
      <c r="A265" s="129" t="s">
        <v>182</v>
      </c>
      <c r="B265" s="143">
        <f t="array" ref="B265">ifna(XLOOKUP(A265,'Recent Minutes Tracker'!A:A,'Recent Minutes Tracker'!H:H,""))</f>
        <v>17</v>
      </c>
      <c r="C265" s="144">
        <f t="array" ref="C265">ifna(XLOOKUP(A265,'Recent Minutes Tracker'!A:A,'Recent Minutes Tracker'!P:P,""))</f>
        <v>20.03333333</v>
      </c>
      <c r="D265" s="81">
        <f t="shared" si="1"/>
        <v>-3.033333333</v>
      </c>
      <c r="E265" s="81">
        <f t="shared" si="2"/>
        <v>3.033333333</v>
      </c>
    </row>
    <row r="266">
      <c r="A266" s="129" t="s">
        <v>154</v>
      </c>
      <c r="B266" s="143">
        <f t="array" ref="B266">ifna(XLOOKUP(A266,'Recent Minutes Tracker'!A:A,'Recent Minutes Tracker'!H:H,""))</f>
        <v>7</v>
      </c>
      <c r="C266" s="144">
        <f t="array" ref="C266">ifna(XLOOKUP(A266,'Recent Minutes Tracker'!A:A,'Recent Minutes Tracker'!P:P,""))</f>
        <v>12.6</v>
      </c>
      <c r="D266" s="81">
        <f t="shared" si="1"/>
        <v>-5.6</v>
      </c>
      <c r="E266" s="81">
        <f t="shared" si="2"/>
        <v>5.6</v>
      </c>
    </row>
    <row r="267">
      <c r="A267" s="129" t="s">
        <v>627</v>
      </c>
      <c r="B267" s="143">
        <f t="array" ref="B267">ifna(XLOOKUP(A267,'Recent Minutes Tracker'!A:A,'Recent Minutes Tracker'!H:H,""))</f>
        <v>26</v>
      </c>
      <c r="C267" s="144">
        <f t="array" ref="C267">ifna(XLOOKUP(A267,'Recent Minutes Tracker'!A:A,'Recent Minutes Tracker'!P:P,""))</f>
        <v>21.46666667</v>
      </c>
      <c r="D267" s="81">
        <f t="shared" si="1"/>
        <v>4.533333333</v>
      </c>
      <c r="E267" s="81">
        <f t="shared" si="2"/>
        <v>4.533333333</v>
      </c>
    </row>
    <row r="268">
      <c r="A268" s="129" t="s">
        <v>254</v>
      </c>
      <c r="B268" s="143">
        <f t="array" ref="B268">ifna(XLOOKUP(A268,'Recent Minutes Tracker'!A:A,'Recent Minutes Tracker'!H:H,""))</f>
        <v>16</v>
      </c>
      <c r="C268" s="144">
        <f t="array" ref="C268">ifna(XLOOKUP(A268,'Recent Minutes Tracker'!A:A,'Recent Minutes Tracker'!P:P,""))</f>
        <v>23.8</v>
      </c>
      <c r="D268" s="81">
        <f t="shared" si="1"/>
        <v>-7.8</v>
      </c>
      <c r="E268" s="81">
        <f t="shared" si="2"/>
        <v>7.8</v>
      </c>
    </row>
    <row r="269">
      <c r="A269" s="129" t="s">
        <v>279</v>
      </c>
      <c r="B269" s="143">
        <f t="array" ref="B269">ifna(XLOOKUP(A269,'Recent Minutes Tracker'!A:A,'Recent Minutes Tracker'!H:H,""))</f>
        <v>14</v>
      </c>
      <c r="C269" s="144">
        <f t="array" ref="C269">ifna(XLOOKUP(A269,'Recent Minutes Tracker'!A:A,'Recent Minutes Tracker'!P:P,""))</f>
        <v>21.3</v>
      </c>
      <c r="D269" s="81">
        <f t="shared" si="1"/>
        <v>-7.3</v>
      </c>
      <c r="E269" s="81">
        <f t="shared" si="2"/>
        <v>7.3</v>
      </c>
    </row>
    <row r="270">
      <c r="A270" s="129" t="s">
        <v>469</v>
      </c>
      <c r="B270" s="143" t="str">
        <f t="array" ref="B270">ifna(XLOOKUP(A270,'Recent Minutes Tracker'!A:A,'Recent Minutes Tracker'!H:H,""))</f>
        <v/>
      </c>
      <c r="C270" s="144">
        <f t="array" ref="C270">ifna(XLOOKUP(A270,'Recent Minutes Tracker'!A:A,'Recent Minutes Tracker'!P:P,""))</f>
        <v>13.46666667</v>
      </c>
      <c r="D270" s="81">
        <f t="shared" si="1"/>
        <v>-13.46666667</v>
      </c>
      <c r="E270" s="81">
        <f t="shared" si="2"/>
        <v>13.46666667</v>
      </c>
    </row>
    <row r="271">
      <c r="A271" s="129" t="s">
        <v>423</v>
      </c>
      <c r="B271" s="143">
        <f t="array" ref="B271">ifna(XLOOKUP(A271,'Recent Minutes Tracker'!A:A,'Recent Minutes Tracker'!H:H,""))</f>
        <v>7</v>
      </c>
      <c r="C271" s="144">
        <f t="array" ref="C271">ifna(XLOOKUP(A271,'Recent Minutes Tracker'!A:A,'Recent Minutes Tracker'!P:P,""))</f>
        <v>13.9</v>
      </c>
      <c r="D271" s="81">
        <f t="shared" si="1"/>
        <v>-6.9</v>
      </c>
      <c r="E271" s="81">
        <f t="shared" si="2"/>
        <v>6.9</v>
      </c>
    </row>
    <row r="272">
      <c r="A272" s="129" t="s">
        <v>192</v>
      </c>
      <c r="B272" s="143" t="str">
        <f t="array" ref="B272">ifna(XLOOKUP(A272,'Recent Minutes Tracker'!A:A,'Recent Minutes Tracker'!H:H,""))</f>
        <v/>
      </c>
      <c r="C272" s="144">
        <f t="array" ref="C272">ifna(XLOOKUP(A272,'Recent Minutes Tracker'!A:A,'Recent Minutes Tracker'!P:P,""))</f>
        <v>15.63333333</v>
      </c>
      <c r="D272" s="81">
        <f t="shared" si="1"/>
        <v>-15.63333333</v>
      </c>
      <c r="E272" s="81">
        <f t="shared" si="2"/>
        <v>15.63333333</v>
      </c>
    </row>
    <row r="273">
      <c r="A273" s="129" t="s">
        <v>124</v>
      </c>
      <c r="B273" s="143">
        <f t="array" ref="B273">ifna(XLOOKUP(A273,'Recent Minutes Tracker'!A:A,'Recent Minutes Tracker'!H:H,""))</f>
        <v>14</v>
      </c>
      <c r="C273" s="144">
        <f t="array" ref="C273">ifna(XLOOKUP(A273,'Recent Minutes Tracker'!A:A,'Recent Minutes Tracker'!P:P,""))</f>
        <v>12.66666667</v>
      </c>
      <c r="D273" s="81">
        <f t="shared" si="1"/>
        <v>1.333333333</v>
      </c>
      <c r="E273" s="81">
        <f t="shared" si="2"/>
        <v>1.333333333</v>
      </c>
    </row>
    <row r="274">
      <c r="A274" s="129" t="s">
        <v>460</v>
      </c>
      <c r="B274" s="143" t="str">
        <f t="array" ref="B274">ifna(XLOOKUP(A274,'Recent Minutes Tracker'!A:A,'Recent Minutes Tracker'!H:H,""))</f>
        <v/>
      </c>
      <c r="C274" s="144">
        <f t="array" ref="C274">ifna(XLOOKUP(A274,'Recent Minutes Tracker'!A:A,'Recent Minutes Tracker'!P:P,""))</f>
        <v>7.433333333</v>
      </c>
      <c r="D274" s="81">
        <f t="shared" si="1"/>
        <v>-7.433333333</v>
      </c>
      <c r="E274" s="81">
        <f t="shared" si="2"/>
        <v>7.433333333</v>
      </c>
    </row>
    <row r="275">
      <c r="A275" s="129" t="s">
        <v>241</v>
      </c>
      <c r="B275" s="143">
        <f t="array" ref="B275">ifna(XLOOKUP(A275,'Recent Minutes Tracker'!A:A,'Recent Minutes Tracker'!H:H,""))</f>
        <v>17</v>
      </c>
      <c r="C275" s="144">
        <f t="array" ref="C275">ifna(XLOOKUP(A275,'Recent Minutes Tracker'!A:A,'Recent Minutes Tracker'!P:P,""))</f>
        <v>15.66666667</v>
      </c>
      <c r="D275" s="81">
        <f t="shared" si="1"/>
        <v>1.333333333</v>
      </c>
      <c r="E275" s="81">
        <f t="shared" si="2"/>
        <v>1.333333333</v>
      </c>
    </row>
    <row r="276">
      <c r="A276" s="129" t="s">
        <v>546</v>
      </c>
      <c r="B276" s="143">
        <f t="array" ref="B276">ifna(XLOOKUP(A276,'Recent Minutes Tracker'!A:A,'Recent Minutes Tracker'!H:H,""))</f>
        <v>18</v>
      </c>
      <c r="C276" s="144">
        <f t="array" ref="C276">ifna(XLOOKUP(A276,'Recent Minutes Tracker'!A:A,'Recent Minutes Tracker'!P:P,""))</f>
        <v>15.86666667</v>
      </c>
      <c r="D276" s="81">
        <f t="shared" si="1"/>
        <v>2.133333333</v>
      </c>
      <c r="E276" s="81">
        <f t="shared" si="2"/>
        <v>2.133333333</v>
      </c>
    </row>
    <row r="277">
      <c r="A277" s="129" t="s">
        <v>402</v>
      </c>
      <c r="B277" s="143">
        <f t="array" ref="B277">ifna(XLOOKUP(A277,'Recent Minutes Tracker'!A:A,'Recent Minutes Tracker'!H:H,""))</f>
        <v>19</v>
      </c>
      <c r="C277" s="144">
        <f t="array" ref="C277">ifna(XLOOKUP(A277,'Recent Minutes Tracker'!A:A,'Recent Minutes Tracker'!P:P,""))</f>
        <v>18.13333333</v>
      </c>
      <c r="D277" s="81">
        <f t="shared" si="1"/>
        <v>0.8666666667</v>
      </c>
      <c r="E277" s="81">
        <f t="shared" si="2"/>
        <v>0.8666666667</v>
      </c>
    </row>
    <row r="278">
      <c r="A278" s="129" t="s">
        <v>371</v>
      </c>
      <c r="B278" s="143" t="str">
        <f t="array" ref="B278">ifna(XLOOKUP(A278,'Recent Minutes Tracker'!A:A,'Recent Minutes Tracker'!H:H,""))</f>
        <v/>
      </c>
      <c r="C278" s="144">
        <f t="array" ref="C278">ifna(XLOOKUP(A278,'Recent Minutes Tracker'!A:A,'Recent Minutes Tracker'!P:P,""))</f>
        <v>6.6</v>
      </c>
      <c r="D278" s="81">
        <f t="shared" si="1"/>
        <v>-6.6</v>
      </c>
      <c r="E278" s="81">
        <f t="shared" si="2"/>
        <v>6.6</v>
      </c>
    </row>
    <row r="279">
      <c r="A279" s="129" t="s">
        <v>210</v>
      </c>
      <c r="B279" s="143">
        <f t="array" ref="B279">ifna(XLOOKUP(A279,'Recent Minutes Tracker'!A:A,'Recent Minutes Tracker'!H:H,""))</f>
        <v>14</v>
      </c>
      <c r="C279" s="144">
        <f t="array" ref="C279">ifna(XLOOKUP(A279,'Recent Minutes Tracker'!A:A,'Recent Minutes Tracker'!P:P,""))</f>
        <v>9.7</v>
      </c>
      <c r="D279" s="81">
        <f t="shared" si="1"/>
        <v>4.3</v>
      </c>
      <c r="E279" s="81">
        <f t="shared" si="2"/>
        <v>4.3</v>
      </c>
    </row>
    <row r="280">
      <c r="A280" s="129" t="s">
        <v>594</v>
      </c>
      <c r="B280" s="143">
        <f t="array" ref="B280">ifna(XLOOKUP(A280,'Recent Minutes Tracker'!A:A,'Recent Minutes Tracker'!H:H,""))</f>
        <v>25</v>
      </c>
      <c r="C280" s="144">
        <f t="array" ref="C280">ifna(XLOOKUP(A280,'Recent Minutes Tracker'!A:A,'Recent Minutes Tracker'!P:P,""))</f>
        <v>15.06666667</v>
      </c>
      <c r="D280" s="81">
        <f t="shared" si="1"/>
        <v>9.933333333</v>
      </c>
      <c r="E280" s="81">
        <f t="shared" si="2"/>
        <v>9.933333333</v>
      </c>
    </row>
    <row r="281">
      <c r="A281" s="129" t="s">
        <v>242</v>
      </c>
      <c r="B281" s="143">
        <f t="array" ref="B281">ifna(XLOOKUP(A281,'Recent Minutes Tracker'!A:A,'Recent Minutes Tracker'!H:H,""))</f>
        <v>35</v>
      </c>
      <c r="C281" s="144">
        <f t="array" ref="C281">ifna(XLOOKUP(A281,'Recent Minutes Tracker'!A:A,'Recent Minutes Tracker'!P:P,""))</f>
        <v>26.33333333</v>
      </c>
      <c r="D281" s="81">
        <f t="shared" si="1"/>
        <v>8.666666667</v>
      </c>
      <c r="E281" s="81">
        <f t="shared" si="2"/>
        <v>8.666666667</v>
      </c>
    </row>
    <row r="282">
      <c r="A282" s="129" t="s">
        <v>519</v>
      </c>
      <c r="B282" s="143">
        <f t="array" ref="B282">ifna(XLOOKUP(A282,'Recent Minutes Tracker'!A:A,'Recent Minutes Tracker'!H:H,""))</f>
        <v>12</v>
      </c>
      <c r="C282" s="144">
        <f t="array" ref="C282">ifna(XLOOKUP(A282,'Recent Minutes Tracker'!A:A,'Recent Minutes Tracker'!P:P,""))</f>
        <v>6.5</v>
      </c>
      <c r="D282" s="81">
        <f t="shared" si="1"/>
        <v>5.5</v>
      </c>
      <c r="E282" s="81">
        <f t="shared" si="2"/>
        <v>5.5</v>
      </c>
    </row>
    <row r="283">
      <c r="A283" s="129" t="s">
        <v>316</v>
      </c>
      <c r="B283" s="143">
        <f t="array" ref="B283">ifna(XLOOKUP(A283,'Recent Minutes Tracker'!A:A,'Recent Minutes Tracker'!H:H,""))</f>
        <v>17</v>
      </c>
      <c r="C283" s="144">
        <f t="array" ref="C283">ifna(XLOOKUP(A283,'Recent Minutes Tracker'!A:A,'Recent Minutes Tracker'!P:P,""))</f>
        <v>18.06666667</v>
      </c>
      <c r="D283" s="81">
        <f t="shared" si="1"/>
        <v>-1.066666667</v>
      </c>
      <c r="E283" s="81">
        <f t="shared" si="2"/>
        <v>1.066666667</v>
      </c>
    </row>
    <row r="284">
      <c r="A284" s="129" t="s">
        <v>508</v>
      </c>
      <c r="B284" s="143">
        <f t="array" ref="B284">ifna(XLOOKUP(A284,'Recent Minutes Tracker'!A:A,'Recent Minutes Tracker'!H:H,""))</f>
        <v>12</v>
      </c>
      <c r="C284" s="144">
        <f t="array" ref="C284">ifna(XLOOKUP(A284,'Recent Minutes Tracker'!A:A,'Recent Minutes Tracker'!P:P,""))</f>
        <v>9.766666667</v>
      </c>
      <c r="D284" s="81">
        <f t="shared" si="1"/>
        <v>2.233333333</v>
      </c>
      <c r="E284" s="81">
        <f t="shared" si="2"/>
        <v>2.233333333</v>
      </c>
    </row>
    <row r="285">
      <c r="A285" s="129" t="s">
        <v>1894</v>
      </c>
      <c r="B285" s="143">
        <f t="array" ref="B285">ifna(XLOOKUP(A285,'Recent Minutes Tracker'!A:A,'Recent Minutes Tracker'!H:H,""))</f>
        <v>13</v>
      </c>
      <c r="C285" s="144">
        <f t="array" ref="C285">ifna(XLOOKUP(A285,'Recent Minutes Tracker'!A:A,'Recent Minutes Tracker'!P:P,""))</f>
        <v>13</v>
      </c>
      <c r="D285" s="81">
        <f t="shared" si="1"/>
        <v>0</v>
      </c>
      <c r="E285" s="81">
        <f t="shared" si="2"/>
        <v>0</v>
      </c>
    </row>
    <row r="286">
      <c r="A286" s="129" t="s">
        <v>565</v>
      </c>
      <c r="B286" s="143">
        <f t="array" ref="B286">ifna(XLOOKUP(A286,'Recent Minutes Tracker'!A:A,'Recent Minutes Tracker'!H:H,""))</f>
        <v>19</v>
      </c>
      <c r="C286" s="144">
        <f t="array" ref="C286">ifna(XLOOKUP(A286,'Recent Minutes Tracker'!A:A,'Recent Minutes Tracker'!P:P,""))</f>
        <v>23.96666667</v>
      </c>
      <c r="D286" s="81">
        <f t="shared" si="1"/>
        <v>-4.966666667</v>
      </c>
      <c r="E286" s="81">
        <f t="shared" si="2"/>
        <v>4.966666667</v>
      </c>
    </row>
    <row r="287">
      <c r="A287" s="129" t="s">
        <v>324</v>
      </c>
      <c r="B287" s="143">
        <f t="array" ref="B287">ifna(XLOOKUP(A287,'Recent Minutes Tracker'!A:A,'Recent Minutes Tracker'!H:H,""))</f>
        <v>5</v>
      </c>
      <c r="C287" s="144">
        <f t="array" ref="C287">ifna(XLOOKUP(A287,'Recent Minutes Tracker'!A:A,'Recent Minutes Tracker'!P:P,""))</f>
        <v>14.86666667</v>
      </c>
      <c r="D287" s="81">
        <f t="shared" si="1"/>
        <v>-9.866666667</v>
      </c>
      <c r="E287" s="81">
        <f t="shared" si="2"/>
        <v>9.866666667</v>
      </c>
    </row>
    <row r="288">
      <c r="A288" s="129" t="s">
        <v>181</v>
      </c>
      <c r="B288" s="143" t="str">
        <f t="array" ref="B288">ifna(XLOOKUP(A288,'Recent Minutes Tracker'!A:A,'Recent Minutes Tracker'!H:H,""))</f>
        <v/>
      </c>
      <c r="C288" s="144">
        <f t="array" ref="C288">ifna(XLOOKUP(A288,'Recent Minutes Tracker'!A:A,'Recent Minutes Tracker'!P:P,""))</f>
        <v>9.266666667</v>
      </c>
      <c r="D288" s="81">
        <f t="shared" si="1"/>
        <v>-9.266666667</v>
      </c>
      <c r="E288" s="81">
        <f t="shared" si="2"/>
        <v>9.266666667</v>
      </c>
    </row>
    <row r="289">
      <c r="A289" s="129" t="s">
        <v>296</v>
      </c>
      <c r="B289" s="143">
        <f t="array" ref="B289">ifna(XLOOKUP(A289,'Recent Minutes Tracker'!A:A,'Recent Minutes Tracker'!H:H,""))</f>
        <v>33</v>
      </c>
      <c r="C289" s="144">
        <f t="array" ref="C289">ifna(XLOOKUP(A289,'Recent Minutes Tracker'!A:A,'Recent Minutes Tracker'!P:P,""))</f>
        <v>17.7</v>
      </c>
      <c r="D289" s="81">
        <f t="shared" si="1"/>
        <v>15.3</v>
      </c>
      <c r="E289" s="81">
        <f t="shared" si="2"/>
        <v>15.3</v>
      </c>
    </row>
    <row r="290">
      <c r="A290" s="129" t="s">
        <v>499</v>
      </c>
      <c r="B290" s="143">
        <f t="array" ref="B290">ifna(XLOOKUP(A290,'Recent Minutes Tracker'!A:A,'Recent Minutes Tracker'!H:H,""))</f>
        <v>1</v>
      </c>
      <c r="C290" s="144">
        <f t="array" ref="C290">ifna(XLOOKUP(A290,'Recent Minutes Tracker'!A:A,'Recent Minutes Tracker'!P:P,""))</f>
        <v>5.3</v>
      </c>
      <c r="D290" s="81">
        <f t="shared" si="1"/>
        <v>-4.3</v>
      </c>
      <c r="E290" s="81">
        <f t="shared" si="2"/>
        <v>4.3</v>
      </c>
    </row>
    <row r="291">
      <c r="A291" s="129" t="s">
        <v>417</v>
      </c>
      <c r="B291" s="143">
        <f t="array" ref="B291">ifna(XLOOKUP(A291,'Recent Minutes Tracker'!A:A,'Recent Minutes Tracker'!H:H,""))</f>
        <v>19</v>
      </c>
      <c r="C291" s="144">
        <f t="array" ref="C291">ifna(XLOOKUP(A291,'Recent Minutes Tracker'!A:A,'Recent Minutes Tracker'!P:P,""))</f>
        <v>25.2</v>
      </c>
      <c r="D291" s="81">
        <f t="shared" si="1"/>
        <v>-6.2</v>
      </c>
      <c r="E291" s="81">
        <f t="shared" si="2"/>
        <v>6.2</v>
      </c>
    </row>
    <row r="292">
      <c r="A292" s="129" t="s">
        <v>195</v>
      </c>
      <c r="B292" s="143" t="str">
        <f t="array" ref="B292">ifna(XLOOKUP(A292,'Recent Minutes Tracker'!A:A,'Recent Minutes Tracker'!H:H,""))</f>
        <v/>
      </c>
      <c r="C292" s="144">
        <f t="array" ref="C292">ifna(XLOOKUP(A292,'Recent Minutes Tracker'!A:A,'Recent Minutes Tracker'!P:P,""))</f>
        <v>10.76666667</v>
      </c>
      <c r="D292" s="81">
        <f t="shared" si="1"/>
        <v>-10.76666667</v>
      </c>
      <c r="E292" s="81">
        <f t="shared" si="2"/>
        <v>10.76666667</v>
      </c>
    </row>
    <row r="293">
      <c r="A293" s="129" t="s">
        <v>557</v>
      </c>
      <c r="B293" s="143">
        <f t="array" ref="B293">ifna(XLOOKUP(A293,'Recent Minutes Tracker'!A:A,'Recent Minutes Tracker'!H:H,""))</f>
        <v>33</v>
      </c>
      <c r="C293" s="144">
        <f t="array" ref="C293">ifna(XLOOKUP(A293,'Recent Minutes Tracker'!A:A,'Recent Minutes Tracker'!P:P,""))</f>
        <v>30.83333333</v>
      </c>
      <c r="D293" s="81">
        <f t="shared" si="1"/>
        <v>2.166666667</v>
      </c>
      <c r="E293" s="81">
        <f t="shared" si="2"/>
        <v>2.166666667</v>
      </c>
    </row>
    <row r="294">
      <c r="A294" s="129" t="s">
        <v>616</v>
      </c>
      <c r="B294" s="143">
        <f t="array" ref="B294">ifna(XLOOKUP(A294,'Recent Minutes Tracker'!A:A,'Recent Minutes Tracker'!H:H,""))</f>
        <v>12</v>
      </c>
      <c r="C294" s="144">
        <f t="array" ref="C294">ifna(XLOOKUP(A294,'Recent Minutes Tracker'!A:A,'Recent Minutes Tracker'!P:P,""))</f>
        <v>14.43333333</v>
      </c>
      <c r="D294" s="81">
        <f t="shared" si="1"/>
        <v>-2.433333333</v>
      </c>
      <c r="E294" s="81">
        <f t="shared" si="2"/>
        <v>2.433333333</v>
      </c>
    </row>
    <row r="295">
      <c r="A295" s="129" t="s">
        <v>400</v>
      </c>
      <c r="B295" s="143">
        <f t="array" ref="B295">ifna(XLOOKUP(A295,'Recent Minutes Tracker'!A:A,'Recent Minutes Tracker'!H:H,""))</f>
        <v>4</v>
      </c>
      <c r="C295" s="144">
        <f t="array" ref="C295">ifna(XLOOKUP(A295,'Recent Minutes Tracker'!A:A,'Recent Minutes Tracker'!P:P,""))</f>
        <v>12</v>
      </c>
      <c r="D295" s="81">
        <f t="shared" si="1"/>
        <v>-8</v>
      </c>
      <c r="E295" s="81">
        <f t="shared" si="2"/>
        <v>8</v>
      </c>
    </row>
    <row r="296">
      <c r="A296" s="129" t="s">
        <v>605</v>
      </c>
      <c r="B296" s="143">
        <f t="array" ref="B296">ifna(XLOOKUP(A296,'Recent Minutes Tracker'!A:A,'Recent Minutes Tracker'!H:H,""))</f>
        <v>1</v>
      </c>
      <c r="C296" s="144" t="str">
        <f t="array" ref="C296">ifna(XLOOKUP(A296,'Recent Minutes Tracker'!A:A,'Recent Minutes Tracker'!P:P,""))</f>
        <v/>
      </c>
      <c r="D296" s="81">
        <f t="shared" si="1"/>
        <v>1</v>
      </c>
      <c r="E296" s="81">
        <f t="shared" si="2"/>
        <v>1</v>
      </c>
    </row>
    <row r="297">
      <c r="A297" s="129" t="s">
        <v>451</v>
      </c>
      <c r="B297" s="143">
        <f t="array" ref="B297">ifna(XLOOKUP(A297,'Recent Minutes Tracker'!A:A,'Recent Minutes Tracker'!H:H,""))</f>
        <v>13</v>
      </c>
      <c r="C297" s="144">
        <f t="array" ref="C297">ifna(XLOOKUP(A297,'Recent Minutes Tracker'!A:A,'Recent Minutes Tracker'!P:P,""))</f>
        <v>15.06666667</v>
      </c>
      <c r="D297" s="81">
        <f t="shared" si="1"/>
        <v>-2.066666667</v>
      </c>
      <c r="E297" s="81">
        <f t="shared" si="2"/>
        <v>2.066666667</v>
      </c>
    </row>
    <row r="298">
      <c r="A298" s="129" t="s">
        <v>1892</v>
      </c>
      <c r="B298" s="143">
        <f t="array" ref="B298">ifna(XLOOKUP(A298,'Recent Minutes Tracker'!A:A,'Recent Minutes Tracker'!H:H,""))</f>
        <v>13</v>
      </c>
      <c r="C298" s="144">
        <f t="array" ref="C298">ifna(XLOOKUP(A298,'Recent Minutes Tracker'!A:A,'Recent Minutes Tracker'!P:P,""))</f>
        <v>16.16666667</v>
      </c>
      <c r="D298" s="81">
        <f t="shared" si="1"/>
        <v>-3.166666667</v>
      </c>
      <c r="E298" s="81">
        <f t="shared" si="2"/>
        <v>3.166666667</v>
      </c>
    </row>
    <row r="299">
      <c r="A299" s="129" t="s">
        <v>1896</v>
      </c>
      <c r="B299" s="143">
        <f t="array" ref="B299">ifna(XLOOKUP(A299,'Recent Minutes Tracker'!A:A,'Recent Minutes Tracker'!H:H,""))</f>
        <v>22</v>
      </c>
      <c r="C299" s="144">
        <f t="array" ref="C299">ifna(XLOOKUP(A299,'Recent Minutes Tracker'!A:A,'Recent Minutes Tracker'!P:P,""))</f>
        <v>12.63333333</v>
      </c>
      <c r="D299" s="81">
        <f t="shared" si="1"/>
        <v>9.366666667</v>
      </c>
      <c r="E299" s="81">
        <f t="shared" si="2"/>
        <v>9.366666667</v>
      </c>
    </row>
    <row r="300">
      <c r="A300" s="129" t="s">
        <v>255</v>
      </c>
      <c r="B300" s="143">
        <f t="array" ref="B300">ifna(XLOOKUP(A300,'Recent Minutes Tracker'!A:A,'Recent Minutes Tracker'!H:H,""))</f>
        <v>12</v>
      </c>
      <c r="C300" s="144">
        <f t="array" ref="C300">ifna(XLOOKUP(A300,'Recent Minutes Tracker'!A:A,'Recent Minutes Tracker'!P:P,""))</f>
        <v>10.86666667</v>
      </c>
      <c r="D300" s="81">
        <f t="shared" si="1"/>
        <v>1.133333333</v>
      </c>
      <c r="E300" s="81">
        <f t="shared" si="2"/>
        <v>1.133333333</v>
      </c>
    </row>
    <row r="301">
      <c r="A301" s="129" t="s">
        <v>633</v>
      </c>
      <c r="B301" s="143">
        <f t="array" ref="B301">ifna(XLOOKUP(A301,'Recent Minutes Tracker'!A:A,'Recent Minutes Tracker'!H:H,""))</f>
        <v>19</v>
      </c>
      <c r="C301" s="144">
        <f t="array" ref="C301">ifna(XLOOKUP(A301,'Recent Minutes Tracker'!A:A,'Recent Minutes Tracker'!P:P,""))</f>
        <v>19.23333333</v>
      </c>
      <c r="D301" s="81">
        <f t="shared" si="1"/>
        <v>-0.2333333333</v>
      </c>
      <c r="E301" s="81">
        <f t="shared" si="2"/>
        <v>0.2333333333</v>
      </c>
    </row>
    <row r="302">
      <c r="A302" s="129" t="s">
        <v>445</v>
      </c>
      <c r="B302" s="143" t="str">
        <f t="array" ref="B302">ifna(XLOOKUP(A302,'Recent Minutes Tracker'!A:A,'Recent Minutes Tracker'!H:H,""))</f>
        <v/>
      </c>
      <c r="C302" s="144">
        <f t="array" ref="C302">ifna(XLOOKUP(A302,'Recent Minutes Tracker'!A:A,'Recent Minutes Tracker'!P:P,""))</f>
        <v>5.6</v>
      </c>
      <c r="D302" s="81">
        <f t="shared" si="1"/>
        <v>-5.6</v>
      </c>
      <c r="E302" s="81">
        <f t="shared" si="2"/>
        <v>5.6</v>
      </c>
    </row>
    <row r="303">
      <c r="A303" s="129" t="s">
        <v>150</v>
      </c>
      <c r="B303" s="143">
        <f t="array" ref="B303">ifna(XLOOKUP(A303,'Recent Minutes Tracker'!A:A,'Recent Minutes Tracker'!H:H,""))</f>
        <v>19</v>
      </c>
      <c r="C303" s="144">
        <f t="array" ref="C303">ifna(XLOOKUP(A303,'Recent Minutes Tracker'!A:A,'Recent Minutes Tracker'!P:P,""))</f>
        <v>14.03333333</v>
      </c>
      <c r="D303" s="81">
        <f t="shared" si="1"/>
        <v>4.966666667</v>
      </c>
      <c r="E303" s="81">
        <f t="shared" si="2"/>
        <v>4.966666667</v>
      </c>
    </row>
    <row r="304">
      <c r="A304" s="129" t="s">
        <v>628</v>
      </c>
      <c r="B304" s="143" t="str">
        <f t="array" ref="B304">ifna(XLOOKUP(A304,'Recent Minutes Tracker'!A:A,'Recent Minutes Tracker'!H:H,""))</f>
        <v/>
      </c>
      <c r="C304" s="144">
        <f t="array" ref="C304">ifna(XLOOKUP(A304,'Recent Minutes Tracker'!A:A,'Recent Minutes Tracker'!P:P,""))</f>
        <v>6.033333333</v>
      </c>
      <c r="D304" s="81">
        <f t="shared" si="1"/>
        <v>-6.033333333</v>
      </c>
      <c r="E304" s="81">
        <f t="shared" si="2"/>
        <v>6.033333333</v>
      </c>
    </row>
    <row r="305">
      <c r="A305" s="129" t="s">
        <v>306</v>
      </c>
      <c r="B305" s="143">
        <f t="array" ref="B305">ifna(XLOOKUP(A305,'Recent Minutes Tracker'!A:A,'Recent Minutes Tracker'!H:H,""))</f>
        <v>14</v>
      </c>
      <c r="C305" s="144">
        <f t="array" ref="C305">ifna(XLOOKUP(A305,'Recent Minutes Tracker'!A:A,'Recent Minutes Tracker'!P:P,""))</f>
        <v>14.33333333</v>
      </c>
      <c r="D305" s="81">
        <f t="shared" si="1"/>
        <v>-0.3333333333</v>
      </c>
      <c r="E305" s="81">
        <f t="shared" si="2"/>
        <v>0.3333333333</v>
      </c>
    </row>
    <row r="306">
      <c r="A306" s="129" t="s">
        <v>373</v>
      </c>
      <c r="B306" s="143">
        <f t="array" ref="B306">ifna(XLOOKUP(A306,'Recent Minutes Tracker'!A:A,'Recent Minutes Tracker'!H:H,""))</f>
        <v>9</v>
      </c>
      <c r="C306" s="144">
        <f t="array" ref="C306">ifna(XLOOKUP(A306,'Recent Minutes Tracker'!A:A,'Recent Minutes Tracker'!P:P,""))</f>
        <v>9</v>
      </c>
      <c r="D306" s="81">
        <f t="shared" si="1"/>
        <v>0</v>
      </c>
      <c r="E306" s="81">
        <f t="shared" si="2"/>
        <v>0</v>
      </c>
    </row>
    <row r="307">
      <c r="A307" s="129" t="s">
        <v>385</v>
      </c>
      <c r="B307" s="143">
        <f t="array" ref="B307">ifna(XLOOKUP(A307,'Recent Minutes Tracker'!A:A,'Recent Minutes Tracker'!H:H,""))</f>
        <v>13</v>
      </c>
      <c r="C307" s="144">
        <f t="array" ref="C307">ifna(XLOOKUP(A307,'Recent Minutes Tracker'!A:A,'Recent Minutes Tracker'!P:P,""))</f>
        <v>10.93333333</v>
      </c>
      <c r="D307" s="81">
        <f t="shared" si="1"/>
        <v>2.066666667</v>
      </c>
      <c r="E307" s="81">
        <f t="shared" si="2"/>
        <v>2.066666667</v>
      </c>
    </row>
    <row r="308">
      <c r="A308" s="129" t="s">
        <v>372</v>
      </c>
      <c r="B308" s="143">
        <f t="array" ref="B308">ifna(XLOOKUP(A308,'Recent Minutes Tracker'!A:A,'Recent Minutes Tracker'!H:H,""))</f>
        <v>12</v>
      </c>
      <c r="C308" s="144" t="str">
        <f t="array" ref="C308">ifna(XLOOKUP(A308,'Recent Minutes Tracker'!A:A,'Recent Minutes Tracker'!P:P,""))</f>
        <v/>
      </c>
      <c r="D308" s="81">
        <f t="shared" si="1"/>
        <v>12</v>
      </c>
      <c r="E308" s="81">
        <f t="shared" si="2"/>
        <v>12</v>
      </c>
    </row>
    <row r="309">
      <c r="A309" s="129" t="s">
        <v>634</v>
      </c>
      <c r="B309" s="143">
        <f t="array" ref="B309">ifna(XLOOKUP(A309,'Recent Minutes Tracker'!A:A,'Recent Minutes Tracker'!H:H,""))</f>
        <v>3</v>
      </c>
      <c r="C309" s="144">
        <f t="array" ref="C309">ifna(XLOOKUP(A309,'Recent Minutes Tracker'!A:A,'Recent Minutes Tracker'!P:P,""))</f>
        <v>18.3</v>
      </c>
      <c r="D309" s="81">
        <f t="shared" si="1"/>
        <v>-15.3</v>
      </c>
      <c r="E309" s="81">
        <f t="shared" si="2"/>
        <v>15.3</v>
      </c>
    </row>
    <row r="310">
      <c r="A310" s="129" t="s">
        <v>383</v>
      </c>
      <c r="B310" s="143">
        <f t="array" ref="B310">ifna(XLOOKUP(A310,'Recent Minutes Tracker'!A:A,'Recent Minutes Tracker'!H:H,""))</f>
        <v>25</v>
      </c>
      <c r="C310" s="144">
        <f t="array" ref="C310">ifna(XLOOKUP(A310,'Recent Minutes Tracker'!A:A,'Recent Minutes Tracker'!P:P,""))</f>
        <v>22.33333333</v>
      </c>
      <c r="D310" s="81">
        <f t="shared" si="1"/>
        <v>2.666666667</v>
      </c>
      <c r="E310" s="81">
        <f t="shared" si="2"/>
        <v>2.666666667</v>
      </c>
    </row>
    <row r="311">
      <c r="A311" s="129" t="s">
        <v>608</v>
      </c>
      <c r="B311" s="143">
        <f t="array" ref="B311">ifna(XLOOKUP(A311,'Recent Minutes Tracker'!A:A,'Recent Minutes Tracker'!H:H,""))</f>
        <v>5</v>
      </c>
      <c r="C311" s="144" t="str">
        <f t="array" ref="C311">ifna(XLOOKUP(A311,'Recent Minutes Tracker'!A:A,'Recent Minutes Tracker'!P:P,""))</f>
        <v/>
      </c>
      <c r="D311" s="81">
        <f t="shared" si="1"/>
        <v>5</v>
      </c>
      <c r="E311" s="81">
        <f t="shared" si="2"/>
        <v>5</v>
      </c>
    </row>
    <row r="312">
      <c r="A312" s="129" t="s">
        <v>251</v>
      </c>
      <c r="B312" s="143" t="str">
        <f t="array" ref="B312">ifna(XLOOKUP(A312,'Recent Minutes Tracker'!A:A,'Recent Minutes Tracker'!H:H,""))</f>
        <v/>
      </c>
      <c r="C312" s="144">
        <f t="array" ref="C312">ifna(XLOOKUP(A312,'Recent Minutes Tracker'!A:A,'Recent Minutes Tracker'!P:P,""))</f>
        <v>1.666666667</v>
      </c>
      <c r="D312" s="81">
        <f t="shared" si="1"/>
        <v>-1.666666667</v>
      </c>
      <c r="E312" s="81">
        <f t="shared" si="2"/>
        <v>1.666666667</v>
      </c>
    </row>
    <row r="313">
      <c r="A313" s="129" t="s">
        <v>523</v>
      </c>
      <c r="B313" s="143" t="str">
        <f t="array" ref="B313">ifna(XLOOKUP(A313,'Recent Minutes Tracker'!A:A,'Recent Minutes Tracker'!H:H,""))</f>
        <v/>
      </c>
      <c r="C313" s="144" t="str">
        <f t="array" ref="C313">ifna(XLOOKUP(A313,'Recent Minutes Tracker'!A:A,'Recent Minutes Tracker'!P:P,""))</f>
        <v/>
      </c>
      <c r="D313" s="81">
        <f t="shared" si="1"/>
        <v>0</v>
      </c>
      <c r="E313" s="81">
        <f t="shared" si="2"/>
        <v>0</v>
      </c>
    </row>
    <row r="314">
      <c r="A314" s="129" t="s">
        <v>554</v>
      </c>
      <c r="B314" s="143">
        <f t="array" ref="B314">ifna(XLOOKUP(A314,'Recent Minutes Tracker'!A:A,'Recent Minutes Tracker'!H:H,""))</f>
        <v>23</v>
      </c>
      <c r="C314" s="144">
        <f t="array" ref="C314">ifna(XLOOKUP(A314,'Recent Minutes Tracker'!A:A,'Recent Minutes Tracker'!P:P,""))</f>
        <v>18.63333333</v>
      </c>
      <c r="D314" s="81">
        <f t="shared" si="1"/>
        <v>4.366666667</v>
      </c>
      <c r="E314" s="81">
        <f t="shared" si="2"/>
        <v>4.366666667</v>
      </c>
    </row>
    <row r="315">
      <c r="A315" s="129" t="s">
        <v>238</v>
      </c>
      <c r="B315" s="143">
        <f t="array" ref="B315">ifna(XLOOKUP(A315,'Recent Minutes Tracker'!A:A,'Recent Minutes Tracker'!H:H,""))</f>
        <v>10</v>
      </c>
      <c r="C315" s="144">
        <f t="array" ref="C315">ifna(XLOOKUP(A315,'Recent Minutes Tracker'!A:A,'Recent Minutes Tracker'!P:P,""))</f>
        <v>5.533333333</v>
      </c>
      <c r="D315" s="81">
        <f t="shared" si="1"/>
        <v>4.466666667</v>
      </c>
      <c r="E315" s="81">
        <f t="shared" si="2"/>
        <v>4.466666667</v>
      </c>
    </row>
    <row r="316">
      <c r="A316" s="129" t="s">
        <v>452</v>
      </c>
      <c r="B316" s="143">
        <f t="array" ref="B316">ifna(XLOOKUP(A316,'Recent Minutes Tracker'!A:A,'Recent Minutes Tracker'!H:H,""))</f>
        <v>14</v>
      </c>
      <c r="C316" s="144">
        <f t="array" ref="C316">ifna(XLOOKUP(A316,'Recent Minutes Tracker'!A:A,'Recent Minutes Tracker'!P:P,""))</f>
        <v>14</v>
      </c>
      <c r="D316" s="81">
        <f t="shared" si="1"/>
        <v>0</v>
      </c>
      <c r="E316" s="81">
        <f t="shared" si="2"/>
        <v>0</v>
      </c>
    </row>
    <row r="317">
      <c r="A317" s="129" t="s">
        <v>619</v>
      </c>
      <c r="B317" s="143">
        <f t="array" ref="B317">ifna(XLOOKUP(A317,'Recent Minutes Tracker'!A:A,'Recent Minutes Tracker'!H:H,""))</f>
        <v>26</v>
      </c>
      <c r="C317" s="144">
        <f t="array" ref="C317">ifna(XLOOKUP(A317,'Recent Minutes Tracker'!A:A,'Recent Minutes Tracker'!P:P,""))</f>
        <v>21.96666667</v>
      </c>
      <c r="D317" s="81">
        <f t="shared" si="1"/>
        <v>4.033333333</v>
      </c>
      <c r="E317" s="81">
        <f t="shared" si="2"/>
        <v>4.033333333</v>
      </c>
    </row>
    <row r="318">
      <c r="A318" s="129" t="s">
        <v>343</v>
      </c>
      <c r="B318" s="143" t="str">
        <f t="array" ref="B318">ifna(XLOOKUP(A318,'Recent Minutes Tracker'!A:A,'Recent Minutes Tracker'!H:H,""))</f>
        <v/>
      </c>
      <c r="C318" s="144">
        <f t="array" ref="C318">ifna(XLOOKUP(A318,'Recent Minutes Tracker'!A:A,'Recent Minutes Tracker'!P:P,""))</f>
        <v>22.23333333</v>
      </c>
      <c r="D318" s="81">
        <f t="shared" si="1"/>
        <v>-22.23333333</v>
      </c>
      <c r="E318" s="81">
        <f t="shared" si="2"/>
        <v>22.23333333</v>
      </c>
    </row>
    <row r="319">
      <c r="A319" s="129" t="s">
        <v>1930</v>
      </c>
      <c r="B319" s="143" t="str">
        <f t="array" ref="B319">ifna(XLOOKUP(A319,'Recent Minutes Tracker'!A:A,'Recent Minutes Tracker'!H:H,""))</f>
        <v/>
      </c>
      <c r="C319" s="144">
        <f t="array" ref="C319">ifna(XLOOKUP(A319,'Recent Minutes Tracker'!A:A,'Recent Minutes Tracker'!P:P,""))</f>
        <v>5.433333333</v>
      </c>
      <c r="D319" s="81">
        <f t="shared" si="1"/>
        <v>-5.433333333</v>
      </c>
      <c r="E319" s="81">
        <f t="shared" si="2"/>
        <v>5.433333333</v>
      </c>
    </row>
    <row r="320">
      <c r="A320" s="129" t="s">
        <v>190</v>
      </c>
      <c r="B320" s="143" t="str">
        <f t="array" ref="B320">ifna(XLOOKUP(A320,'Recent Minutes Tracker'!A:A,'Recent Minutes Tracker'!H:H,""))</f>
        <v/>
      </c>
      <c r="C320" s="144">
        <f t="array" ref="C320">ifna(XLOOKUP(A320,'Recent Minutes Tracker'!A:A,'Recent Minutes Tracker'!P:P,""))</f>
        <v>8.433333333</v>
      </c>
      <c r="D320" s="81">
        <f t="shared" si="1"/>
        <v>-8.433333333</v>
      </c>
      <c r="E320" s="81">
        <f t="shared" si="2"/>
        <v>8.433333333</v>
      </c>
    </row>
    <row r="321">
      <c r="A321" s="129" t="s">
        <v>416</v>
      </c>
      <c r="B321" s="143">
        <f t="array" ref="B321">ifna(XLOOKUP(A321,'Recent Minutes Tracker'!A:A,'Recent Minutes Tracker'!H:H,""))</f>
        <v>9</v>
      </c>
      <c r="C321" s="144">
        <f t="array" ref="C321">ifna(XLOOKUP(A321,'Recent Minutes Tracker'!A:A,'Recent Minutes Tracker'!P:P,""))</f>
        <v>14.3</v>
      </c>
      <c r="D321" s="81">
        <f t="shared" si="1"/>
        <v>-5.3</v>
      </c>
      <c r="E321" s="81">
        <f t="shared" si="2"/>
        <v>5.3</v>
      </c>
    </row>
    <row r="322">
      <c r="A322" s="129" t="s">
        <v>517</v>
      </c>
      <c r="B322" s="143" t="str">
        <f t="array" ref="B322">ifna(XLOOKUP(A322,'Recent Minutes Tracker'!A:A,'Recent Minutes Tracker'!H:H,""))</f>
        <v/>
      </c>
      <c r="C322" s="144">
        <f t="array" ref="C322">ifna(XLOOKUP(A322,'Recent Minutes Tracker'!A:A,'Recent Minutes Tracker'!P:P,""))</f>
        <v>8.8</v>
      </c>
      <c r="D322" s="81">
        <f t="shared" si="1"/>
        <v>-8.8</v>
      </c>
      <c r="E322" s="81">
        <f t="shared" si="2"/>
        <v>8.8</v>
      </c>
    </row>
    <row r="323">
      <c r="A323" s="129" t="s">
        <v>1884</v>
      </c>
      <c r="B323" s="143">
        <f t="array" ref="B323">ifna(XLOOKUP(A323,'Recent Minutes Tracker'!A:A,'Recent Minutes Tracker'!H:H,""))</f>
        <v>34</v>
      </c>
      <c r="C323" s="144">
        <f t="array" ref="C323">ifna(XLOOKUP(A323,'Recent Minutes Tracker'!A:A,'Recent Minutes Tracker'!P:P,""))</f>
        <v>24.5</v>
      </c>
      <c r="D323" s="81">
        <f t="shared" si="1"/>
        <v>9.5</v>
      </c>
      <c r="E323" s="81">
        <f t="shared" si="2"/>
        <v>9.5</v>
      </c>
    </row>
    <row r="324">
      <c r="A324" s="129" t="s">
        <v>1912</v>
      </c>
      <c r="B324" s="143" t="str">
        <f t="array" ref="B324">ifna(XLOOKUP(A324,'Recent Minutes Tracker'!A:A,'Recent Minutes Tracker'!H:H,""))</f>
        <v/>
      </c>
      <c r="C324" s="144">
        <f t="array" ref="C324">ifna(XLOOKUP(A324,'Recent Minutes Tracker'!A:A,'Recent Minutes Tracker'!P:P,""))</f>
        <v>2.666666667</v>
      </c>
      <c r="D324" s="81">
        <f t="shared" si="1"/>
        <v>-2.666666667</v>
      </c>
      <c r="E324" s="81">
        <f t="shared" si="2"/>
        <v>2.666666667</v>
      </c>
    </row>
    <row r="325">
      <c r="A325" s="129" t="s">
        <v>506</v>
      </c>
      <c r="B325" s="143">
        <f t="array" ref="B325">ifna(XLOOKUP(A325,'Recent Minutes Tracker'!A:A,'Recent Minutes Tracker'!H:H,""))</f>
        <v>2</v>
      </c>
      <c r="C325" s="144" t="str">
        <f t="array" ref="C325">ifna(XLOOKUP(A325,'Recent Minutes Tracker'!A:A,'Recent Minutes Tracker'!P:P,""))</f>
        <v/>
      </c>
      <c r="D325" s="81">
        <f t="shared" si="1"/>
        <v>2</v>
      </c>
      <c r="E325" s="81">
        <f t="shared" si="2"/>
        <v>2</v>
      </c>
    </row>
    <row r="326">
      <c r="A326" s="129" t="s">
        <v>165</v>
      </c>
      <c r="B326" s="143">
        <f t="array" ref="B326">ifna(XLOOKUP(A326,'Recent Minutes Tracker'!A:A,'Recent Minutes Tracker'!H:H,""))</f>
        <v>9</v>
      </c>
      <c r="C326" s="144">
        <f t="array" ref="C326">ifna(XLOOKUP(A326,'Recent Minutes Tracker'!A:A,'Recent Minutes Tracker'!P:P,""))</f>
        <v>8.533333333</v>
      </c>
      <c r="D326" s="81">
        <f t="shared" si="1"/>
        <v>0.4666666667</v>
      </c>
      <c r="E326" s="81">
        <f t="shared" si="2"/>
        <v>0.4666666667</v>
      </c>
    </row>
    <row r="327">
      <c r="A327" s="129" t="s">
        <v>245</v>
      </c>
      <c r="B327" s="143">
        <f t="array" ref="B327">ifna(XLOOKUP(A327,'Recent Minutes Tracker'!A:A,'Recent Minutes Tracker'!H:H,""))</f>
        <v>15</v>
      </c>
      <c r="C327" s="144">
        <f t="array" ref="C327">ifna(XLOOKUP(A327,'Recent Minutes Tracker'!A:A,'Recent Minutes Tracker'!P:P,""))</f>
        <v>21.23333333</v>
      </c>
      <c r="D327" s="81">
        <f t="shared" si="1"/>
        <v>-6.233333333</v>
      </c>
      <c r="E327" s="81">
        <f t="shared" si="2"/>
        <v>6.233333333</v>
      </c>
    </row>
    <row r="328">
      <c r="A328" s="129" t="s">
        <v>630</v>
      </c>
      <c r="B328" s="143">
        <f t="array" ref="B328">ifna(XLOOKUP(A328,'Recent Minutes Tracker'!A:A,'Recent Minutes Tracker'!H:H,""))</f>
        <v>21</v>
      </c>
      <c r="C328" s="144">
        <f t="array" ref="C328">ifna(XLOOKUP(A328,'Recent Minutes Tracker'!A:A,'Recent Minutes Tracker'!P:P,""))</f>
        <v>15.66666667</v>
      </c>
      <c r="D328" s="81">
        <f t="shared" si="1"/>
        <v>5.333333333</v>
      </c>
      <c r="E328" s="81">
        <f t="shared" si="2"/>
        <v>5.333333333</v>
      </c>
    </row>
    <row r="329">
      <c r="A329" s="129" t="s">
        <v>211</v>
      </c>
      <c r="B329" s="143">
        <f t="array" ref="B329">ifna(XLOOKUP(A329,'Recent Minutes Tracker'!A:A,'Recent Minutes Tracker'!H:H,""))</f>
        <v>4</v>
      </c>
      <c r="C329" s="144">
        <f t="array" ref="C329">ifna(XLOOKUP(A329,'Recent Minutes Tracker'!A:A,'Recent Minutes Tracker'!P:P,""))</f>
        <v>4.566666667</v>
      </c>
      <c r="D329" s="81">
        <f t="shared" si="1"/>
        <v>-0.5666666667</v>
      </c>
      <c r="E329" s="81">
        <f t="shared" si="2"/>
        <v>0.5666666667</v>
      </c>
    </row>
    <row r="330">
      <c r="A330" s="129" t="s">
        <v>155</v>
      </c>
      <c r="B330" s="143" t="str">
        <f t="array" ref="B330">ifna(XLOOKUP(A330,'Recent Minutes Tracker'!A:A,'Recent Minutes Tracker'!H:H,""))</f>
        <v/>
      </c>
      <c r="C330" s="144" t="str">
        <f t="array" ref="C330">ifna(XLOOKUP(A330,'Recent Minutes Tracker'!A:A,'Recent Minutes Tracker'!P:P,""))</f>
        <v/>
      </c>
      <c r="D330" s="81">
        <f t="shared" si="1"/>
        <v>0</v>
      </c>
      <c r="E330" s="81">
        <f t="shared" si="2"/>
        <v>0</v>
      </c>
    </row>
    <row r="331">
      <c r="A331" s="129" t="s">
        <v>1383</v>
      </c>
      <c r="B331" s="143" t="str">
        <f t="array" ref="B331">ifna(XLOOKUP(A331,'Recent Minutes Tracker'!A:A,'Recent Minutes Tracker'!H:H,""))</f>
        <v/>
      </c>
      <c r="C331" s="144">
        <f t="array" ref="C331">ifna(XLOOKUP(A331,'Recent Minutes Tracker'!A:A,'Recent Minutes Tracker'!P:P,""))</f>
        <v>12.03333333</v>
      </c>
      <c r="D331" s="81">
        <f t="shared" si="1"/>
        <v>-12.03333333</v>
      </c>
      <c r="E331" s="81">
        <f t="shared" si="2"/>
        <v>12.03333333</v>
      </c>
    </row>
    <row r="332">
      <c r="A332" s="129" t="s">
        <v>176</v>
      </c>
      <c r="B332" s="143">
        <f t="array" ref="B332">ifna(XLOOKUP(A332,'Recent Minutes Tracker'!A:A,'Recent Minutes Tracker'!H:H,""))</f>
        <v>14</v>
      </c>
      <c r="C332" s="144" t="str">
        <f t="array" ref="C332">ifna(XLOOKUP(A332,'Recent Minutes Tracker'!A:A,'Recent Minutes Tracker'!P:P,""))</f>
        <v/>
      </c>
      <c r="D332" s="81">
        <f t="shared" si="1"/>
        <v>14</v>
      </c>
      <c r="E332" s="81">
        <f t="shared" si="2"/>
        <v>14</v>
      </c>
    </row>
    <row r="333">
      <c r="A333" s="129" t="s">
        <v>368</v>
      </c>
      <c r="B333" s="143">
        <f t="array" ref="B333">ifna(XLOOKUP(A333,'Recent Minutes Tracker'!A:A,'Recent Minutes Tracker'!H:H,""))</f>
        <v>12</v>
      </c>
      <c r="C333" s="144" t="str">
        <f t="array" ref="C333">ifna(XLOOKUP(A333,'Recent Minutes Tracker'!A:A,'Recent Minutes Tracker'!P:P,""))</f>
        <v/>
      </c>
      <c r="D333" s="81">
        <f t="shared" si="1"/>
        <v>12</v>
      </c>
      <c r="E333" s="81">
        <f t="shared" si="2"/>
        <v>12</v>
      </c>
    </row>
    <row r="334">
      <c r="A334" s="129" t="s">
        <v>1848</v>
      </c>
      <c r="B334" s="143" t="str">
        <f t="array" ref="B334">ifna(XLOOKUP(A334,'Recent Minutes Tracker'!A:A,'Recent Minutes Tracker'!H:H,""))</f>
        <v/>
      </c>
      <c r="C334" s="144">
        <f t="array" ref="C334">ifna(XLOOKUP(A334,'Recent Minutes Tracker'!A:A,'Recent Minutes Tracker'!P:P,""))</f>
        <v>2.333333333</v>
      </c>
      <c r="D334" s="81">
        <f t="shared" si="1"/>
        <v>-2.333333333</v>
      </c>
      <c r="E334" s="81">
        <f t="shared" si="2"/>
        <v>2.333333333</v>
      </c>
    </row>
    <row r="335">
      <c r="A335" s="129" t="s">
        <v>1861</v>
      </c>
      <c r="B335" s="143" t="str">
        <f t="array" ref="B335">ifna(XLOOKUP(A335,'Recent Minutes Tracker'!A:A,'Recent Minutes Tracker'!H:H,""))</f>
        <v/>
      </c>
      <c r="C335" s="144">
        <f t="array" ref="C335">ifna(XLOOKUP(A335,'Recent Minutes Tracker'!A:A,'Recent Minutes Tracker'!P:P,""))</f>
        <v>0</v>
      </c>
      <c r="D335" s="81">
        <f t="shared" si="1"/>
        <v>0</v>
      </c>
      <c r="E335" s="81">
        <f t="shared" si="2"/>
        <v>0</v>
      </c>
    </row>
    <row r="336">
      <c r="A336" s="129" t="s">
        <v>224</v>
      </c>
      <c r="B336" s="143" t="str">
        <f t="array" ref="B336">ifna(XLOOKUP(A336,'Recent Minutes Tracker'!A:A,'Recent Minutes Tracker'!H:H,""))</f>
        <v/>
      </c>
      <c r="C336" s="144" t="str">
        <f t="array" ref="C336">ifna(XLOOKUP(A336,'Recent Minutes Tracker'!A:A,'Recent Minutes Tracker'!P:P,""))</f>
        <v/>
      </c>
      <c r="D336" s="81">
        <f t="shared" si="1"/>
        <v>0</v>
      </c>
      <c r="E336" s="81">
        <f t="shared" si="2"/>
        <v>0</v>
      </c>
    </row>
    <row r="337">
      <c r="A337" s="129" t="s">
        <v>1840</v>
      </c>
      <c r="B337" s="143">
        <f t="array" ref="B337">ifna(XLOOKUP(A337,'Recent Minutes Tracker'!A:A,'Recent Minutes Tracker'!H:H,""))</f>
        <v>14</v>
      </c>
      <c r="C337" s="144">
        <f t="array" ref="C337">ifna(XLOOKUP(A337,'Recent Minutes Tracker'!A:A,'Recent Minutes Tracker'!P:P,""))</f>
        <v>14.96666667</v>
      </c>
      <c r="D337" s="81">
        <f t="shared" si="1"/>
        <v>-0.9666666667</v>
      </c>
      <c r="E337" s="81">
        <f t="shared" si="2"/>
        <v>0.9666666667</v>
      </c>
    </row>
    <row r="338">
      <c r="A338" s="129" t="s">
        <v>384</v>
      </c>
      <c r="B338" s="143">
        <f t="array" ref="B338">ifna(XLOOKUP(A338,'Recent Minutes Tracker'!A:A,'Recent Minutes Tracker'!H:H,""))</f>
        <v>5</v>
      </c>
      <c r="C338" s="144">
        <f t="array" ref="C338">ifna(XLOOKUP(A338,'Recent Minutes Tracker'!A:A,'Recent Minutes Tracker'!P:P,""))</f>
        <v>6</v>
      </c>
      <c r="D338" s="81">
        <f t="shared" si="1"/>
        <v>-1</v>
      </c>
      <c r="E338" s="81">
        <f t="shared" si="2"/>
        <v>1</v>
      </c>
    </row>
    <row r="339">
      <c r="A339" s="129" t="s">
        <v>472</v>
      </c>
      <c r="B339" s="143" t="str">
        <f t="array" ref="B339">ifna(XLOOKUP(A339,'Recent Minutes Tracker'!A:A,'Recent Minutes Tracker'!H:H,""))</f>
        <v/>
      </c>
      <c r="C339" s="144">
        <f t="array" ref="C339">ifna(XLOOKUP(A339,'Recent Minutes Tracker'!A:A,'Recent Minutes Tracker'!P:P,""))</f>
        <v>1</v>
      </c>
      <c r="D339" s="81">
        <f t="shared" si="1"/>
        <v>-1</v>
      </c>
      <c r="E339" s="81">
        <f t="shared" si="2"/>
        <v>1</v>
      </c>
    </row>
    <row r="340">
      <c r="A340" s="129" t="s">
        <v>562</v>
      </c>
      <c r="B340" s="143">
        <f t="array" ref="B340">ifna(XLOOKUP(A340,'Recent Minutes Tracker'!A:A,'Recent Minutes Tracker'!H:H,""))</f>
        <v>15</v>
      </c>
      <c r="C340" s="144">
        <f t="array" ref="C340">ifna(XLOOKUP(A340,'Recent Minutes Tracker'!A:A,'Recent Minutes Tracker'!P:P,""))</f>
        <v>13.13333333</v>
      </c>
      <c r="D340" s="81">
        <f t="shared" si="1"/>
        <v>1.866666667</v>
      </c>
      <c r="E340" s="81">
        <f t="shared" si="2"/>
        <v>1.866666667</v>
      </c>
    </row>
    <row r="341">
      <c r="A341" s="129" t="s">
        <v>551</v>
      </c>
      <c r="B341" s="143">
        <f t="array" ref="B341">ifna(XLOOKUP(A341,'Recent Minutes Tracker'!A:A,'Recent Minutes Tracker'!H:H,""))</f>
        <v>2</v>
      </c>
      <c r="C341" s="144">
        <f t="array" ref="C341">ifna(XLOOKUP(A341,'Recent Minutes Tracker'!A:A,'Recent Minutes Tracker'!P:P,""))</f>
        <v>1.7</v>
      </c>
      <c r="D341" s="81">
        <f t="shared" si="1"/>
        <v>0.3</v>
      </c>
      <c r="E341" s="81">
        <f t="shared" si="2"/>
        <v>0.3</v>
      </c>
    </row>
    <row r="342">
      <c r="A342" s="129" t="s">
        <v>146</v>
      </c>
      <c r="B342" s="143" t="str">
        <f t="array" ref="B342">ifna(XLOOKUP(A342,'Recent Minutes Tracker'!A:A,'Recent Minutes Tracker'!H:H,""))</f>
        <v/>
      </c>
      <c r="C342" s="144">
        <f t="array" ref="C342">ifna(XLOOKUP(A342,'Recent Minutes Tracker'!A:A,'Recent Minutes Tracker'!P:P,""))</f>
        <v>10.3</v>
      </c>
      <c r="D342" s="81">
        <f t="shared" si="1"/>
        <v>-10.3</v>
      </c>
      <c r="E342" s="81">
        <f t="shared" si="2"/>
        <v>10.3</v>
      </c>
    </row>
    <row r="343">
      <c r="A343" s="129" t="s">
        <v>363</v>
      </c>
      <c r="B343" s="143" t="str">
        <f t="array" ref="B343">ifna(XLOOKUP(A343,'Recent Minutes Tracker'!A:A,'Recent Minutes Tracker'!H:H,""))</f>
        <v/>
      </c>
      <c r="C343" s="144" t="str">
        <f t="array" ref="C343">ifna(XLOOKUP(A343,'Recent Minutes Tracker'!A:A,'Recent Minutes Tracker'!P:P,""))</f>
        <v/>
      </c>
      <c r="D343" s="81">
        <f t="shared" si="1"/>
        <v>0</v>
      </c>
      <c r="E343" s="81">
        <f t="shared" si="2"/>
        <v>0</v>
      </c>
    </row>
    <row r="344">
      <c r="A344" s="129" t="s">
        <v>379</v>
      </c>
      <c r="B344" s="143" t="str">
        <f t="array" ref="B344">ifna(XLOOKUP(A344,'Recent Minutes Tracker'!A:A,'Recent Minutes Tracker'!H:H,""))</f>
        <v/>
      </c>
      <c r="C344" s="144">
        <f t="array" ref="C344">ifna(XLOOKUP(A344,'Recent Minutes Tracker'!A:A,'Recent Minutes Tracker'!P:P,""))</f>
        <v>0</v>
      </c>
      <c r="D344" s="81">
        <f t="shared" si="1"/>
        <v>0</v>
      </c>
      <c r="E344" s="81">
        <f t="shared" si="2"/>
        <v>0</v>
      </c>
    </row>
    <row r="345">
      <c r="A345" s="129" t="s">
        <v>311</v>
      </c>
      <c r="B345" s="143">
        <f t="array" ref="B345">ifna(XLOOKUP(A345,'Recent Minutes Tracker'!A:A,'Recent Minutes Tracker'!H:H,""))</f>
        <v>7</v>
      </c>
      <c r="C345" s="144" t="str">
        <f t="array" ref="C345">ifna(XLOOKUP(A345,'Recent Minutes Tracker'!A:A,'Recent Minutes Tracker'!P:P,""))</f>
        <v/>
      </c>
      <c r="D345" s="81">
        <f t="shared" si="1"/>
        <v>7</v>
      </c>
      <c r="E345" s="81">
        <f t="shared" si="2"/>
        <v>7</v>
      </c>
    </row>
    <row r="346">
      <c r="A346" s="129" t="s">
        <v>369</v>
      </c>
      <c r="B346" s="143" t="str">
        <f t="array" ref="B346">ifna(XLOOKUP(A346,'Recent Minutes Tracker'!A:A,'Recent Minutes Tracker'!H:H,""))</f>
        <v/>
      </c>
      <c r="C346" s="144">
        <f t="array" ref="C346">ifna(XLOOKUP(A346,'Recent Minutes Tracker'!A:A,'Recent Minutes Tracker'!P:P,""))</f>
        <v>5.166666667</v>
      </c>
      <c r="D346" s="81">
        <f t="shared" si="1"/>
        <v>-5.166666667</v>
      </c>
      <c r="E346" s="81">
        <f t="shared" si="2"/>
        <v>5.166666667</v>
      </c>
    </row>
    <row r="347">
      <c r="A347" s="129" t="s">
        <v>158</v>
      </c>
      <c r="B347" s="143" t="str">
        <f t="array" ref="B347">ifna(XLOOKUP(A347,'Recent Minutes Tracker'!A:A,'Recent Minutes Tracker'!H:H,""))</f>
        <v/>
      </c>
      <c r="C347" s="144" t="str">
        <f t="array" ref="C347">ifna(XLOOKUP(A347,'Recent Minutes Tracker'!A:A,'Recent Minutes Tracker'!P:P,""))</f>
        <v/>
      </c>
      <c r="D347" s="81">
        <f t="shared" si="1"/>
        <v>0</v>
      </c>
      <c r="E347" s="81">
        <f t="shared" si="2"/>
        <v>0</v>
      </c>
    </row>
    <row r="348">
      <c r="A348" s="129" t="s">
        <v>148</v>
      </c>
      <c r="B348" s="143">
        <f t="array" ref="B348">ifna(XLOOKUP(A348,'Recent Minutes Tracker'!A:A,'Recent Minutes Tracker'!H:H,""))</f>
        <v>1</v>
      </c>
      <c r="C348" s="144">
        <f t="array" ref="C348">ifna(XLOOKUP(A348,'Recent Minutes Tracker'!A:A,'Recent Minutes Tracker'!P:P,""))</f>
        <v>3.333333333</v>
      </c>
      <c r="D348" s="81">
        <f t="shared" si="1"/>
        <v>-2.333333333</v>
      </c>
      <c r="E348" s="81">
        <f t="shared" si="2"/>
        <v>2.333333333</v>
      </c>
    </row>
    <row r="349">
      <c r="A349" s="129" t="s">
        <v>1911</v>
      </c>
      <c r="B349" s="143" t="str">
        <f t="array" ref="B349">ifna(XLOOKUP(A349,'Recent Minutes Tracker'!A:A,'Recent Minutes Tracker'!H:H,""))</f>
        <v/>
      </c>
      <c r="C349" s="144">
        <f t="array" ref="C349">ifna(XLOOKUP(A349,'Recent Minutes Tracker'!A:A,'Recent Minutes Tracker'!P:P,""))</f>
        <v>11.93333333</v>
      </c>
      <c r="D349" s="81">
        <f t="shared" si="1"/>
        <v>-11.93333333</v>
      </c>
      <c r="E349" s="81">
        <f t="shared" si="2"/>
        <v>11.93333333</v>
      </c>
    </row>
    <row r="350">
      <c r="A350" s="129" t="s">
        <v>602</v>
      </c>
      <c r="B350" s="143">
        <f t="array" ref="B350">ifna(XLOOKUP(A350,'Recent Minutes Tracker'!A:A,'Recent Minutes Tracker'!H:H,""))</f>
        <v>33</v>
      </c>
      <c r="C350" s="144">
        <f t="array" ref="C350">ifna(XLOOKUP(A350,'Recent Minutes Tracker'!A:A,'Recent Minutes Tracker'!P:P,""))</f>
        <v>21.86666667</v>
      </c>
      <c r="D350" s="81">
        <f t="shared" si="1"/>
        <v>11.13333333</v>
      </c>
      <c r="E350" s="81">
        <f t="shared" si="2"/>
        <v>11.13333333</v>
      </c>
    </row>
    <row r="351">
      <c r="A351" s="129" t="s">
        <v>1385</v>
      </c>
      <c r="B351" s="143">
        <f t="array" ref="B351">ifna(XLOOKUP(A351,'Recent Minutes Tracker'!A:A,'Recent Minutes Tracker'!H:H,""))</f>
        <v>23</v>
      </c>
      <c r="C351" s="144">
        <f t="array" ref="C351">ifna(XLOOKUP(A351,'Recent Minutes Tracker'!A:A,'Recent Minutes Tracker'!P:P,""))</f>
        <v>18.8</v>
      </c>
      <c r="D351" s="81">
        <f t="shared" si="1"/>
        <v>4.2</v>
      </c>
      <c r="E351" s="81">
        <f t="shared" si="2"/>
        <v>4.2</v>
      </c>
    </row>
    <row r="352">
      <c r="A352" s="129" t="s">
        <v>286</v>
      </c>
      <c r="B352" s="143">
        <f t="array" ref="B352">ifna(XLOOKUP(A352,'Recent Minutes Tracker'!A:A,'Recent Minutes Tracker'!H:H,""))</f>
        <v>6</v>
      </c>
      <c r="C352" s="144">
        <f t="array" ref="C352">ifna(XLOOKUP(A352,'Recent Minutes Tracker'!A:A,'Recent Minutes Tracker'!P:P,""))</f>
        <v>9.133333333</v>
      </c>
      <c r="D352" s="81">
        <f t="shared" si="1"/>
        <v>-3.133333333</v>
      </c>
      <c r="E352" s="81">
        <f t="shared" si="2"/>
        <v>3.133333333</v>
      </c>
    </row>
    <row r="353">
      <c r="A353" s="129" t="s">
        <v>137</v>
      </c>
      <c r="B353" s="143" t="str">
        <f t="array" ref="B353">ifna(XLOOKUP(A353,'Recent Minutes Tracker'!A:A,'Recent Minutes Tracker'!H:H,""))</f>
        <v/>
      </c>
      <c r="C353" s="144" t="str">
        <f t="array" ref="C353">ifna(XLOOKUP(A353,'Recent Minutes Tracker'!A:A,'Recent Minutes Tracker'!P:P,""))</f>
        <v/>
      </c>
      <c r="D353" s="81">
        <f t="shared" si="1"/>
        <v>0</v>
      </c>
      <c r="E353" s="81">
        <f t="shared" si="2"/>
        <v>0</v>
      </c>
    </row>
    <row r="354">
      <c r="A354" s="129" t="s">
        <v>579</v>
      </c>
      <c r="B354" s="143" t="str">
        <f t="array" ref="B354">ifna(XLOOKUP(A354,'Recent Minutes Tracker'!A:A,'Recent Minutes Tracker'!H:H,""))</f>
        <v/>
      </c>
      <c r="C354" s="144">
        <f t="array" ref="C354">ifna(XLOOKUP(A354,'Recent Minutes Tracker'!A:A,'Recent Minutes Tracker'!P:P,""))</f>
        <v>4</v>
      </c>
      <c r="D354" s="81">
        <f t="shared" si="1"/>
        <v>-4</v>
      </c>
      <c r="E354" s="81">
        <f t="shared" si="2"/>
        <v>4</v>
      </c>
    </row>
    <row r="355">
      <c r="A355" s="129" t="s">
        <v>488</v>
      </c>
      <c r="B355" s="143" t="str">
        <f t="array" ref="B355">ifna(XLOOKUP(A355,'Recent Minutes Tracker'!A:A,'Recent Minutes Tracker'!H:H,""))</f>
        <v/>
      </c>
      <c r="C355" s="144" t="str">
        <f t="array" ref="C355">ifna(XLOOKUP(A355,'Recent Minutes Tracker'!A:A,'Recent Minutes Tracker'!P:P,""))</f>
        <v/>
      </c>
      <c r="D355" s="81">
        <f t="shared" si="1"/>
        <v>0</v>
      </c>
      <c r="E355" s="81">
        <f t="shared" si="2"/>
        <v>0</v>
      </c>
    </row>
    <row r="356">
      <c r="A356" s="129" t="s">
        <v>485</v>
      </c>
      <c r="B356" s="143" t="str">
        <f t="array" ref="B356">ifna(XLOOKUP(A356,'Recent Minutes Tracker'!A:A,'Recent Minutes Tracker'!H:H,""))</f>
        <v/>
      </c>
      <c r="C356" s="144">
        <f t="array" ref="C356">ifna(XLOOKUP(A356,'Recent Minutes Tracker'!A:A,'Recent Minutes Tracker'!P:P,""))</f>
        <v>6.5</v>
      </c>
      <c r="D356" s="81">
        <f t="shared" si="1"/>
        <v>-6.5</v>
      </c>
      <c r="E356" s="81">
        <f t="shared" si="2"/>
        <v>6.5</v>
      </c>
    </row>
    <row r="357">
      <c r="A357" s="129" t="s">
        <v>377</v>
      </c>
      <c r="B357" s="143" t="str">
        <f t="array" ref="B357">ifna(XLOOKUP(A357,'Recent Minutes Tracker'!A:A,'Recent Minutes Tracker'!H:H,""))</f>
        <v/>
      </c>
      <c r="C357" s="144">
        <f t="array" ref="C357">ifna(XLOOKUP(A357,'Recent Minutes Tracker'!A:A,'Recent Minutes Tracker'!P:P,""))</f>
        <v>0.8333333333</v>
      </c>
      <c r="D357" s="81">
        <f t="shared" si="1"/>
        <v>-0.8333333333</v>
      </c>
      <c r="E357" s="81">
        <f t="shared" si="2"/>
        <v>0.8333333333</v>
      </c>
    </row>
    <row r="358">
      <c r="A358" s="129" t="s">
        <v>262</v>
      </c>
      <c r="B358" s="143" t="str">
        <f t="array" ref="B358">ifna(XLOOKUP(A358,'Recent Minutes Tracker'!A:A,'Recent Minutes Tracker'!H:H,""))</f>
        <v/>
      </c>
      <c r="C358" s="144">
        <f t="array" ref="C358">ifna(XLOOKUP(A358,'Recent Minutes Tracker'!A:A,'Recent Minutes Tracker'!P:P,""))</f>
        <v>0</v>
      </c>
      <c r="D358" s="81">
        <f t="shared" si="1"/>
        <v>0</v>
      </c>
      <c r="E358" s="81">
        <f t="shared" si="2"/>
        <v>0</v>
      </c>
    </row>
    <row r="359">
      <c r="A359" s="129" t="s">
        <v>331</v>
      </c>
      <c r="B359" s="143" t="str">
        <f t="array" ref="B359">ifna(XLOOKUP(A359,'Recent Minutes Tracker'!A:A,'Recent Minutes Tracker'!H:H,""))</f>
        <v/>
      </c>
      <c r="C359" s="144" t="str">
        <f t="array" ref="C359">ifna(XLOOKUP(A359,'Recent Minutes Tracker'!A:A,'Recent Minutes Tracker'!P:P,""))</f>
        <v/>
      </c>
      <c r="D359" s="81">
        <f t="shared" si="1"/>
        <v>0</v>
      </c>
      <c r="E359" s="81">
        <f t="shared" si="2"/>
        <v>0</v>
      </c>
    </row>
    <row r="360">
      <c r="A360" s="129" t="s">
        <v>1825</v>
      </c>
      <c r="B360" s="143">
        <f t="array" ref="B360">ifna(XLOOKUP(A360,'Recent Minutes Tracker'!A:A,'Recent Minutes Tracker'!H:H,""))</f>
        <v>1</v>
      </c>
      <c r="C360" s="144">
        <f t="array" ref="C360">ifna(XLOOKUP(A360,'Recent Minutes Tracker'!A:A,'Recent Minutes Tracker'!P:P,""))</f>
        <v>1</v>
      </c>
      <c r="D360" s="81">
        <f t="shared" si="1"/>
        <v>0</v>
      </c>
      <c r="E360" s="81">
        <f t="shared" si="2"/>
        <v>0</v>
      </c>
    </row>
    <row r="361">
      <c r="A361" s="129" t="s">
        <v>1854</v>
      </c>
      <c r="B361" s="143">
        <f t="array" ref="B361">ifna(XLOOKUP(A361,'Recent Minutes Tracker'!A:A,'Recent Minutes Tracker'!H:H,""))</f>
        <v>30</v>
      </c>
      <c r="C361" s="144">
        <f t="array" ref="C361">ifna(XLOOKUP(A361,'Recent Minutes Tracker'!A:A,'Recent Minutes Tracker'!P:P,""))</f>
        <v>31.5</v>
      </c>
      <c r="D361" s="81">
        <f t="shared" si="1"/>
        <v>-1.5</v>
      </c>
      <c r="E361" s="81">
        <f t="shared" si="2"/>
        <v>1.5</v>
      </c>
    </row>
    <row r="362">
      <c r="A362" s="129" t="s">
        <v>1862</v>
      </c>
      <c r="B362" s="143" t="str">
        <f t="array" ref="B362">ifna(XLOOKUP(A362,'Recent Minutes Tracker'!A:A,'Recent Minutes Tracker'!H:H,""))</f>
        <v/>
      </c>
      <c r="C362" s="144">
        <f t="array" ref="C362">ifna(XLOOKUP(A362,'Recent Minutes Tracker'!A:A,'Recent Minutes Tracker'!P:P,""))</f>
        <v>4.833333333</v>
      </c>
      <c r="D362" s="81">
        <f t="shared" si="1"/>
        <v>-4.833333333</v>
      </c>
      <c r="E362" s="81">
        <f t="shared" si="2"/>
        <v>4.833333333</v>
      </c>
    </row>
    <row r="363">
      <c r="A363" s="129" t="s">
        <v>459</v>
      </c>
      <c r="B363" s="143" t="str">
        <f t="array" ref="B363">ifna(XLOOKUP(A363,'Recent Minutes Tracker'!A:A,'Recent Minutes Tracker'!H:H,""))</f>
        <v/>
      </c>
      <c r="C363" s="144">
        <f t="array" ref="C363">ifna(XLOOKUP(A363,'Recent Minutes Tracker'!A:A,'Recent Minutes Tracker'!P:P,""))</f>
        <v>3.433333333</v>
      </c>
      <c r="D363" s="81">
        <f t="shared" si="1"/>
        <v>-3.433333333</v>
      </c>
      <c r="E363" s="81">
        <f t="shared" si="2"/>
        <v>3.433333333</v>
      </c>
    </row>
    <row r="364">
      <c r="A364" s="129" t="s">
        <v>409</v>
      </c>
      <c r="B364" s="143" t="str">
        <f t="array" ref="B364">ifna(XLOOKUP(A364,'Recent Minutes Tracker'!A:A,'Recent Minutes Tracker'!H:H,""))</f>
        <v/>
      </c>
      <c r="C364" s="144">
        <f t="array" ref="C364">ifna(XLOOKUP(A364,'Recent Minutes Tracker'!A:A,'Recent Minutes Tracker'!P:P,""))</f>
        <v>9.333333333</v>
      </c>
      <c r="D364" s="81">
        <f t="shared" si="1"/>
        <v>-9.333333333</v>
      </c>
      <c r="E364" s="81">
        <f t="shared" si="2"/>
        <v>9.333333333</v>
      </c>
    </row>
    <row r="365">
      <c r="A365" s="129" t="s">
        <v>269</v>
      </c>
      <c r="B365" s="143">
        <f t="array" ref="B365">ifna(XLOOKUP(A365,'Recent Minutes Tracker'!A:A,'Recent Minutes Tracker'!H:H,""))</f>
        <v>6</v>
      </c>
      <c r="C365" s="144" t="str">
        <f t="array" ref="C365">ifna(XLOOKUP(A365,'Recent Minutes Tracker'!A:A,'Recent Minutes Tracker'!P:P,""))</f>
        <v/>
      </c>
      <c r="D365" s="81">
        <f t="shared" si="1"/>
        <v>6</v>
      </c>
      <c r="E365" s="81">
        <f t="shared" si="2"/>
        <v>6</v>
      </c>
    </row>
    <row r="366">
      <c r="A366" s="129" t="s">
        <v>1928</v>
      </c>
      <c r="B366" s="143">
        <f t="array" ref="B366">ifna(XLOOKUP(A366,'Recent Minutes Tracker'!A:A,'Recent Minutes Tracker'!H:H,""))</f>
        <v>3</v>
      </c>
      <c r="C366" s="144">
        <f t="array" ref="C366">ifna(XLOOKUP(A366,'Recent Minutes Tracker'!A:A,'Recent Minutes Tracker'!P:P,""))</f>
        <v>2.833333333</v>
      </c>
      <c r="D366" s="81">
        <f t="shared" si="1"/>
        <v>0.1666666667</v>
      </c>
      <c r="E366" s="81">
        <f t="shared" si="2"/>
        <v>0.1666666667</v>
      </c>
    </row>
    <row r="367">
      <c r="A367" s="129" t="s">
        <v>509</v>
      </c>
      <c r="B367" s="143" t="str">
        <f t="array" ref="B367">ifna(XLOOKUP(A367,'Recent Minutes Tracker'!A:A,'Recent Minutes Tracker'!H:H,""))</f>
        <v/>
      </c>
      <c r="C367" s="144" t="str">
        <f t="array" ref="C367">ifna(XLOOKUP(A367,'Recent Minutes Tracker'!A:A,'Recent Minutes Tracker'!P:P,""))</f>
        <v/>
      </c>
      <c r="D367" s="81">
        <f t="shared" si="1"/>
        <v>0</v>
      </c>
      <c r="E367" s="81">
        <f t="shared" si="2"/>
        <v>0</v>
      </c>
    </row>
    <row r="368">
      <c r="A368" s="129" t="s">
        <v>248</v>
      </c>
      <c r="B368" s="143">
        <f t="array" ref="B368">ifna(XLOOKUP(A368,'Recent Minutes Tracker'!A:A,'Recent Minutes Tracker'!H:H,""))</f>
        <v>5</v>
      </c>
      <c r="C368" s="144">
        <f t="array" ref="C368">ifna(XLOOKUP(A368,'Recent Minutes Tracker'!A:A,'Recent Minutes Tracker'!P:P,""))</f>
        <v>5.5</v>
      </c>
      <c r="D368" s="81">
        <f t="shared" si="1"/>
        <v>-0.5</v>
      </c>
      <c r="E368" s="81">
        <f t="shared" si="2"/>
        <v>0.5</v>
      </c>
    </row>
    <row r="369">
      <c r="A369" s="129" t="s">
        <v>1900</v>
      </c>
      <c r="B369" s="143">
        <f t="array" ref="B369">ifna(XLOOKUP(A369,'Recent Minutes Tracker'!A:A,'Recent Minutes Tracker'!H:H,""))</f>
        <v>15</v>
      </c>
      <c r="C369" s="144">
        <f t="array" ref="C369">ifna(XLOOKUP(A369,'Recent Minutes Tracker'!A:A,'Recent Minutes Tracker'!P:P,""))</f>
        <v>12.53333333</v>
      </c>
      <c r="D369" s="81">
        <f t="shared" si="1"/>
        <v>2.466666667</v>
      </c>
      <c r="E369" s="81">
        <f t="shared" si="2"/>
        <v>2.466666667</v>
      </c>
    </row>
    <row r="370">
      <c r="A370" s="129" t="s">
        <v>528</v>
      </c>
      <c r="B370" s="143" t="str">
        <f t="array" ref="B370">ifna(XLOOKUP(A370,'Recent Minutes Tracker'!A:A,'Recent Minutes Tracker'!H:H,""))</f>
        <v/>
      </c>
      <c r="C370" s="144">
        <f t="array" ref="C370">ifna(XLOOKUP(A370,'Recent Minutes Tracker'!A:A,'Recent Minutes Tracker'!P:P,""))</f>
        <v>3</v>
      </c>
      <c r="D370" s="81">
        <f t="shared" si="1"/>
        <v>-3</v>
      </c>
      <c r="E370" s="81">
        <f t="shared" si="2"/>
        <v>3</v>
      </c>
    </row>
    <row r="371">
      <c r="A371" s="129" t="s">
        <v>526</v>
      </c>
      <c r="B371" s="143" t="str">
        <f t="array" ref="B371">ifna(XLOOKUP(A371,'Recent Minutes Tracker'!A:A,'Recent Minutes Tracker'!H:H,""))</f>
        <v/>
      </c>
      <c r="C371" s="144">
        <f t="array" ref="C371">ifna(XLOOKUP(A371,'Recent Minutes Tracker'!A:A,'Recent Minutes Tracker'!P:P,""))</f>
        <v>1</v>
      </c>
      <c r="D371" s="81">
        <f t="shared" si="1"/>
        <v>-1</v>
      </c>
      <c r="E371" s="81">
        <f t="shared" si="2"/>
        <v>1</v>
      </c>
    </row>
    <row r="372">
      <c r="A372" s="129" t="s">
        <v>1903</v>
      </c>
      <c r="B372" s="143" t="str">
        <f t="array" ref="B372">ifna(XLOOKUP(A372,'Recent Minutes Tracker'!A:A,'Recent Minutes Tracker'!H:H,""))</f>
        <v/>
      </c>
      <c r="C372" s="144">
        <f t="array" ref="C372">ifna(XLOOKUP(A372,'Recent Minutes Tracker'!A:A,'Recent Minutes Tracker'!P:P,""))</f>
        <v>3</v>
      </c>
      <c r="D372" s="81">
        <f t="shared" si="1"/>
        <v>-3</v>
      </c>
      <c r="E372" s="81">
        <f t="shared" si="2"/>
        <v>3</v>
      </c>
    </row>
    <row r="373">
      <c r="A373" s="129" t="s">
        <v>180</v>
      </c>
      <c r="B373" s="143">
        <f t="array" ref="B373">ifna(XLOOKUP(A373,'Recent Minutes Tracker'!A:A,'Recent Minutes Tracker'!H:H,""))</f>
        <v>7</v>
      </c>
      <c r="C373" s="144" t="str">
        <f t="array" ref="C373">ifna(XLOOKUP(A373,'Recent Minutes Tracker'!A:A,'Recent Minutes Tracker'!P:P,""))</f>
        <v/>
      </c>
      <c r="D373" s="81">
        <f t="shared" si="1"/>
        <v>7</v>
      </c>
      <c r="E373" s="81">
        <f t="shared" si="2"/>
        <v>7</v>
      </c>
    </row>
    <row r="374">
      <c r="A374" s="129" t="s">
        <v>1904</v>
      </c>
      <c r="B374" s="143" t="str">
        <f t="array" ref="B374">ifna(XLOOKUP(A374,'Recent Minutes Tracker'!A:A,'Recent Minutes Tracker'!H:H,""))</f>
        <v/>
      </c>
      <c r="C374" s="144">
        <f t="array" ref="C374">ifna(XLOOKUP(A374,'Recent Minutes Tracker'!A:A,'Recent Minutes Tracker'!P:P,""))</f>
        <v>5.333333333</v>
      </c>
      <c r="D374" s="81">
        <f t="shared" si="1"/>
        <v>-5.333333333</v>
      </c>
      <c r="E374" s="81">
        <f t="shared" si="2"/>
        <v>5.333333333</v>
      </c>
    </row>
    <row r="375">
      <c r="A375" s="129" t="s">
        <v>572</v>
      </c>
      <c r="B375" s="143" t="str">
        <f t="array" ref="B375">ifna(XLOOKUP(A375,'Recent Minutes Tracker'!A:A,'Recent Minutes Tracker'!H:H,""))</f>
        <v/>
      </c>
      <c r="C375" s="144" t="str">
        <f t="array" ref="C375">ifna(XLOOKUP(A375,'Recent Minutes Tracker'!A:A,'Recent Minutes Tracker'!P:P,""))</f>
        <v/>
      </c>
      <c r="D375" s="81">
        <f t="shared" si="1"/>
        <v>0</v>
      </c>
      <c r="E375" s="81">
        <f t="shared" si="2"/>
        <v>0</v>
      </c>
    </row>
    <row r="376">
      <c r="A376" s="129" t="s">
        <v>334</v>
      </c>
      <c r="B376" s="143" t="str">
        <f t="array" ref="B376">ifna(XLOOKUP(A376,'Recent Minutes Tracker'!A:A,'Recent Minutes Tracker'!H:H,""))</f>
        <v/>
      </c>
      <c r="C376" s="144">
        <f t="array" ref="C376">ifna(XLOOKUP(A376,'Recent Minutes Tracker'!A:A,'Recent Minutes Tracker'!P:P,""))</f>
        <v>1.9</v>
      </c>
      <c r="D376" s="81">
        <f t="shared" si="1"/>
        <v>-1.9</v>
      </c>
      <c r="E376" s="81">
        <f t="shared" si="2"/>
        <v>1.9</v>
      </c>
    </row>
    <row r="377">
      <c r="A377" s="129" t="s">
        <v>259</v>
      </c>
      <c r="B377" s="143" t="str">
        <f t="array" ref="B377">ifna(XLOOKUP(A377,'Recent Minutes Tracker'!A:A,'Recent Minutes Tracker'!H:H,""))</f>
        <v/>
      </c>
      <c r="C377" s="144">
        <f t="array" ref="C377">ifna(XLOOKUP(A377,'Recent Minutes Tracker'!A:A,'Recent Minutes Tracker'!P:P,""))</f>
        <v>1.266666667</v>
      </c>
      <c r="D377" s="81">
        <f t="shared" si="1"/>
        <v>-1.266666667</v>
      </c>
      <c r="E377" s="81">
        <f t="shared" si="2"/>
        <v>1.266666667</v>
      </c>
    </row>
    <row r="378">
      <c r="A378" s="129" t="s">
        <v>101</v>
      </c>
      <c r="B378" s="143" t="str">
        <f t="array" ref="B378">ifna(XLOOKUP(A378,'Recent Minutes Tracker'!A:A,'Recent Minutes Tracker'!H:H,""))</f>
        <v/>
      </c>
      <c r="C378" s="144">
        <f t="array" ref="C378">ifna(XLOOKUP(A378,'Recent Minutes Tracker'!A:A,'Recent Minutes Tracker'!P:P,""))</f>
        <v>7.833333333</v>
      </c>
      <c r="D378" s="81">
        <f t="shared" si="1"/>
        <v>-7.833333333</v>
      </c>
      <c r="E378" s="81">
        <f t="shared" si="2"/>
        <v>7.833333333</v>
      </c>
    </row>
    <row r="379">
      <c r="A379" s="129" t="s">
        <v>141</v>
      </c>
      <c r="B379" s="143">
        <f t="array" ref="B379">ifna(XLOOKUP(A379,'Recent Minutes Tracker'!A:A,'Recent Minutes Tracker'!H:H,""))</f>
        <v>3</v>
      </c>
      <c r="C379" s="144">
        <f t="array" ref="C379">ifna(XLOOKUP(A379,'Recent Minutes Tracker'!A:A,'Recent Minutes Tracker'!P:P,""))</f>
        <v>5.566666667</v>
      </c>
      <c r="D379" s="81">
        <f t="shared" si="1"/>
        <v>-2.566666667</v>
      </c>
      <c r="E379" s="81">
        <f t="shared" si="2"/>
        <v>2.566666667</v>
      </c>
    </row>
    <row r="380">
      <c r="A380" s="129" t="s">
        <v>1381</v>
      </c>
      <c r="B380" s="143" t="str">
        <f t="array" ref="B380">ifna(XLOOKUP(A380,'Recent Minutes Tracker'!A:A,'Recent Minutes Tracker'!H:H,""))</f>
        <v/>
      </c>
      <c r="C380" s="144">
        <f t="array" ref="C380">ifna(XLOOKUP(A380,'Recent Minutes Tracker'!A:A,'Recent Minutes Tracker'!P:P,""))</f>
        <v>5.966666667</v>
      </c>
      <c r="D380" s="81">
        <f t="shared" si="1"/>
        <v>-5.966666667</v>
      </c>
      <c r="E380" s="81">
        <f t="shared" si="2"/>
        <v>5.966666667</v>
      </c>
    </row>
    <row r="381">
      <c r="A381" s="129" t="s">
        <v>270</v>
      </c>
      <c r="B381" s="143">
        <f t="array" ref="B381">ifna(XLOOKUP(A381,'Recent Minutes Tracker'!A:A,'Recent Minutes Tracker'!H:H,""))</f>
        <v>12</v>
      </c>
      <c r="C381" s="144">
        <f t="array" ref="C381">ifna(XLOOKUP(A381,'Recent Minutes Tracker'!A:A,'Recent Minutes Tracker'!P:P,""))</f>
        <v>6.433333333</v>
      </c>
      <c r="D381" s="81">
        <f t="shared" si="1"/>
        <v>5.566666667</v>
      </c>
      <c r="E381" s="81">
        <f t="shared" si="2"/>
        <v>5.566666667</v>
      </c>
    </row>
    <row r="382">
      <c r="A382" s="129" t="s">
        <v>1908</v>
      </c>
      <c r="B382" s="143">
        <f t="array" ref="B382">ifna(XLOOKUP(A382,'Recent Minutes Tracker'!A:A,'Recent Minutes Tracker'!H:H,""))</f>
        <v>4</v>
      </c>
      <c r="C382" s="144">
        <f t="array" ref="C382">ifna(XLOOKUP(A382,'Recent Minutes Tracker'!A:A,'Recent Minutes Tracker'!P:P,""))</f>
        <v>8.6</v>
      </c>
      <c r="D382" s="81">
        <f t="shared" si="1"/>
        <v>-4.6</v>
      </c>
      <c r="E382" s="81">
        <f t="shared" si="2"/>
        <v>4.6</v>
      </c>
    </row>
    <row r="383">
      <c r="A383" s="129" t="s">
        <v>411</v>
      </c>
      <c r="B383" s="143">
        <f t="array" ref="B383">ifna(XLOOKUP(A383,'Recent Minutes Tracker'!A:A,'Recent Minutes Tracker'!H:H,""))</f>
        <v>19</v>
      </c>
      <c r="C383" s="144" t="str">
        <f t="array" ref="C383">ifna(XLOOKUP(A383,'Recent Minutes Tracker'!A:A,'Recent Minutes Tracker'!P:P,""))</f>
        <v/>
      </c>
      <c r="D383" s="81">
        <f t="shared" si="1"/>
        <v>19</v>
      </c>
      <c r="E383" s="81">
        <f t="shared" si="2"/>
        <v>19</v>
      </c>
    </row>
    <row r="384">
      <c r="A384" s="129" t="s">
        <v>392</v>
      </c>
      <c r="B384" s="143" t="str">
        <f t="array" ref="B384">ifna(XLOOKUP(A384,'Recent Minutes Tracker'!A:A,'Recent Minutes Tracker'!H:H,""))</f>
        <v/>
      </c>
      <c r="C384" s="144">
        <f t="array" ref="C384">ifna(XLOOKUP(A384,'Recent Minutes Tracker'!A:A,'Recent Minutes Tracker'!P:P,""))</f>
        <v>0</v>
      </c>
      <c r="D384" s="81">
        <f t="shared" si="1"/>
        <v>0</v>
      </c>
      <c r="E384" s="81">
        <f t="shared" si="2"/>
        <v>0</v>
      </c>
    </row>
    <row r="385">
      <c r="A385" s="129" t="s">
        <v>256</v>
      </c>
      <c r="B385" s="143" t="str">
        <f t="array" ref="B385">ifna(XLOOKUP(A385,'Recent Minutes Tracker'!A:A,'Recent Minutes Tracker'!H:H,""))</f>
        <v/>
      </c>
      <c r="C385" s="144">
        <f t="array" ref="C385">ifna(XLOOKUP(A385,'Recent Minutes Tracker'!A:A,'Recent Minutes Tracker'!P:P,""))</f>
        <v>2.733333333</v>
      </c>
      <c r="D385" s="81">
        <f t="shared" si="1"/>
        <v>-2.733333333</v>
      </c>
      <c r="E385" s="81">
        <f t="shared" si="2"/>
        <v>2.733333333</v>
      </c>
    </row>
    <row r="386">
      <c r="A386" s="129" t="s">
        <v>600</v>
      </c>
      <c r="B386" s="143">
        <f t="array" ref="B386">ifna(XLOOKUP(A386,'Recent Minutes Tracker'!A:A,'Recent Minutes Tracker'!H:H,""))</f>
        <v>9</v>
      </c>
      <c r="C386" s="144">
        <f t="array" ref="C386">ifna(XLOOKUP(A386,'Recent Minutes Tracker'!A:A,'Recent Minutes Tracker'!P:P,""))</f>
        <v>18.96666667</v>
      </c>
      <c r="D386" s="81">
        <f t="shared" si="1"/>
        <v>-9.966666667</v>
      </c>
      <c r="E386" s="81">
        <f t="shared" si="2"/>
        <v>9.966666667</v>
      </c>
    </row>
    <row r="387">
      <c r="A387" s="129" t="s">
        <v>632</v>
      </c>
      <c r="B387" s="143" t="str">
        <f t="array" ref="B387">ifna(XLOOKUP(A387,'Recent Minutes Tracker'!A:A,'Recent Minutes Tracker'!H:H,""))</f>
        <v/>
      </c>
      <c r="C387" s="144">
        <f t="array" ref="C387">ifna(XLOOKUP(A387,'Recent Minutes Tracker'!A:A,'Recent Minutes Tracker'!P:P,""))</f>
        <v>0</v>
      </c>
      <c r="D387" s="81">
        <f t="shared" si="1"/>
        <v>0</v>
      </c>
      <c r="E387" s="81">
        <f t="shared" si="2"/>
        <v>0</v>
      </c>
    </row>
    <row r="388">
      <c r="A388" s="129" t="s">
        <v>329</v>
      </c>
      <c r="B388" s="143" t="str">
        <f t="array" ref="B388">ifna(XLOOKUP(A388,'Recent Minutes Tracker'!A:A,'Recent Minutes Tracker'!H:H,""))</f>
        <v/>
      </c>
      <c r="C388" s="144">
        <f t="array" ref="C388">ifna(XLOOKUP(A388,'Recent Minutes Tracker'!A:A,'Recent Minutes Tracker'!P:P,""))</f>
        <v>34.1</v>
      </c>
      <c r="D388" s="81">
        <f t="shared" si="1"/>
        <v>-34.1</v>
      </c>
      <c r="E388" s="81">
        <f t="shared" si="2"/>
        <v>34.1</v>
      </c>
    </row>
    <row r="389">
      <c r="A389" s="129" t="s">
        <v>309</v>
      </c>
      <c r="B389" s="143" t="str">
        <f t="array" ref="B389">ifna(XLOOKUP(A389,'Recent Minutes Tracker'!A:A,'Recent Minutes Tracker'!H:H,""))</f>
        <v/>
      </c>
      <c r="C389" s="144">
        <f t="array" ref="C389">ifna(XLOOKUP(A389,'Recent Minutes Tracker'!A:A,'Recent Minutes Tracker'!P:P,""))</f>
        <v>25.76666667</v>
      </c>
      <c r="D389" s="81">
        <f t="shared" si="1"/>
        <v>-25.76666667</v>
      </c>
      <c r="E389" s="81">
        <f t="shared" si="2"/>
        <v>25.76666667</v>
      </c>
    </row>
    <row r="390">
      <c r="A390" s="129" t="s">
        <v>301</v>
      </c>
      <c r="B390" s="143">
        <f t="array" ref="B390">ifna(XLOOKUP(A390,'Recent Minutes Tracker'!A:A,'Recent Minutes Tracker'!H:H,""))</f>
        <v>31</v>
      </c>
      <c r="C390" s="144">
        <f t="array" ref="C390">ifna(XLOOKUP(A390,'Recent Minutes Tracker'!A:A,'Recent Minutes Tracker'!P:P,""))</f>
        <v>28</v>
      </c>
      <c r="D390" s="81">
        <f t="shared" si="1"/>
        <v>3</v>
      </c>
      <c r="E390" s="81">
        <f t="shared" si="2"/>
        <v>3</v>
      </c>
    </row>
    <row r="391">
      <c r="A391" s="129" t="s">
        <v>564</v>
      </c>
      <c r="B391" s="143">
        <f t="array" ref="B391">ifna(XLOOKUP(A391,'Recent Minutes Tracker'!A:A,'Recent Minutes Tracker'!H:H,""))</f>
        <v>36</v>
      </c>
      <c r="C391" s="144">
        <f t="array" ref="C391">ifna(XLOOKUP(A391,'Recent Minutes Tracker'!A:A,'Recent Minutes Tracker'!P:P,""))</f>
        <v>37.06666667</v>
      </c>
      <c r="D391" s="81">
        <f t="shared" si="1"/>
        <v>-1.066666667</v>
      </c>
      <c r="E391" s="81">
        <f t="shared" si="2"/>
        <v>1.066666667</v>
      </c>
    </row>
    <row r="392">
      <c r="A392" s="129" t="s">
        <v>117</v>
      </c>
      <c r="B392" s="143">
        <f t="array" ref="B392">ifna(XLOOKUP(A392,'Recent Minutes Tracker'!A:A,'Recent Minutes Tracker'!H:H,""))</f>
        <v>35</v>
      </c>
      <c r="C392" s="144">
        <f t="array" ref="C392">ifna(XLOOKUP(A392,'Recent Minutes Tracker'!A:A,'Recent Minutes Tracker'!P:P,""))</f>
        <v>35.03333333</v>
      </c>
      <c r="D392" s="81">
        <f t="shared" si="1"/>
        <v>-0.03333333333</v>
      </c>
      <c r="E392" s="81">
        <f t="shared" si="2"/>
        <v>0.03333333333</v>
      </c>
    </row>
    <row r="393">
      <c r="A393" s="129" t="s">
        <v>354</v>
      </c>
      <c r="B393" s="143" t="str">
        <f t="array" ref="B393">ifna(XLOOKUP(A393,'Recent Minutes Tracker'!A:A,'Recent Minutes Tracker'!H:H,""))</f>
        <v/>
      </c>
      <c r="C393" s="144">
        <f t="array" ref="C393">ifna(XLOOKUP(A393,'Recent Minutes Tracker'!A:A,'Recent Minutes Tracker'!P:P,""))</f>
        <v>16.9</v>
      </c>
      <c r="D393" s="81">
        <f t="shared" si="1"/>
        <v>-16.9</v>
      </c>
      <c r="E393" s="81">
        <f t="shared" si="2"/>
        <v>16.9</v>
      </c>
    </row>
    <row r="394">
      <c r="A394" s="129" t="s">
        <v>265</v>
      </c>
      <c r="B394" s="143" t="str">
        <f t="array" ref="B394">ifna(XLOOKUP(A394,'Recent Minutes Tracker'!A:A,'Recent Minutes Tracker'!H:H,""))</f>
        <v/>
      </c>
      <c r="C394" s="144">
        <f t="array" ref="C394">ifna(XLOOKUP(A394,'Recent Minutes Tracker'!A:A,'Recent Minutes Tracker'!P:P,""))</f>
        <v>13.33333333</v>
      </c>
      <c r="D394" s="81">
        <f t="shared" si="1"/>
        <v>-13.33333333</v>
      </c>
      <c r="E394" s="81">
        <f t="shared" si="2"/>
        <v>13.33333333</v>
      </c>
    </row>
    <row r="395">
      <c r="A395" s="129" t="s">
        <v>537</v>
      </c>
      <c r="B395" s="143" t="str">
        <f t="array" ref="B395">ifna(XLOOKUP(A395,'Recent Minutes Tracker'!A:A,'Recent Minutes Tracker'!H:H,""))</f>
        <v/>
      </c>
      <c r="C395" s="144" t="str">
        <f t="array" ref="C395">ifna(XLOOKUP(A395,'Recent Minutes Tracker'!A:A,'Recent Minutes Tracker'!P:P,""))</f>
        <v/>
      </c>
      <c r="D395" s="81">
        <f t="shared" si="1"/>
        <v>0</v>
      </c>
      <c r="E395" s="81">
        <f t="shared" si="2"/>
        <v>0</v>
      </c>
    </row>
    <row r="396">
      <c r="A396" s="129" t="s">
        <v>512</v>
      </c>
      <c r="B396" s="143" t="str">
        <f t="array" ref="B396">ifna(XLOOKUP(A396,'Recent Minutes Tracker'!A:A,'Recent Minutes Tracker'!H:H,""))</f>
        <v/>
      </c>
      <c r="C396" s="144" t="str">
        <f t="array" ref="C396">ifna(XLOOKUP(A396,'Recent Minutes Tracker'!A:A,'Recent Minutes Tracker'!P:P,""))</f>
        <v/>
      </c>
      <c r="D396" s="81">
        <f t="shared" si="1"/>
        <v>0</v>
      </c>
      <c r="E396" s="81">
        <f t="shared" si="2"/>
        <v>0</v>
      </c>
    </row>
    <row r="397">
      <c r="A397" s="129" t="s">
        <v>1897</v>
      </c>
      <c r="B397" s="143">
        <f t="array" ref="B397">ifna(XLOOKUP(A397,'Recent Minutes Tracker'!A:A,'Recent Minutes Tracker'!H:H,""))</f>
        <v>33</v>
      </c>
      <c r="C397" s="144">
        <f t="array" ref="C397">ifna(XLOOKUP(A397,'Recent Minutes Tracker'!A:A,'Recent Minutes Tracker'!P:P,""))</f>
        <v>15.86666667</v>
      </c>
      <c r="D397" s="81">
        <f t="shared" si="1"/>
        <v>17.13333333</v>
      </c>
      <c r="E397" s="81">
        <f t="shared" si="2"/>
        <v>17.13333333</v>
      </c>
    </row>
    <row r="398">
      <c r="A398" s="129" t="s">
        <v>592</v>
      </c>
      <c r="B398" s="143" t="str">
        <f t="array" ref="B398">ifna(XLOOKUP(A398,'Recent Minutes Tracker'!A:A,'Recent Minutes Tracker'!H:H,""))</f>
        <v/>
      </c>
      <c r="C398" s="144">
        <f t="array" ref="C398">ifna(XLOOKUP(A398,'Recent Minutes Tracker'!A:A,'Recent Minutes Tracker'!P:P,""))</f>
        <v>9.966666667</v>
      </c>
      <c r="D398" s="81">
        <f t="shared" si="1"/>
        <v>-9.966666667</v>
      </c>
      <c r="E398" s="81">
        <f t="shared" si="2"/>
        <v>9.966666667</v>
      </c>
    </row>
    <row r="399">
      <c r="A399" s="129" t="s">
        <v>577</v>
      </c>
      <c r="B399" s="143">
        <f t="array" ref="B399">ifna(XLOOKUP(A399,'Recent Minutes Tracker'!A:A,'Recent Minutes Tracker'!H:H,""))</f>
        <v>11</v>
      </c>
      <c r="C399" s="144">
        <f t="array" ref="C399">ifna(XLOOKUP(A399,'Recent Minutes Tracker'!A:A,'Recent Minutes Tracker'!P:P,""))</f>
        <v>10</v>
      </c>
      <c r="D399" s="81">
        <f t="shared" si="1"/>
        <v>1</v>
      </c>
      <c r="E399" s="81">
        <f t="shared" si="2"/>
        <v>1</v>
      </c>
    </row>
    <row r="400">
      <c r="A400" s="129" t="s">
        <v>591</v>
      </c>
      <c r="B400" s="143">
        <f t="array" ref="B400">ifna(XLOOKUP(A400,'Recent Minutes Tracker'!A:A,'Recent Minutes Tracker'!H:H,""))</f>
        <v>24</v>
      </c>
      <c r="C400" s="144">
        <f t="array" ref="C400">ifna(XLOOKUP(A400,'Recent Minutes Tracker'!A:A,'Recent Minutes Tracker'!P:P,""))</f>
        <v>23.86666667</v>
      </c>
      <c r="D400" s="81">
        <f t="shared" si="1"/>
        <v>0.1333333333</v>
      </c>
      <c r="E400" s="81">
        <f t="shared" si="2"/>
        <v>0.1333333333</v>
      </c>
    </row>
    <row r="401">
      <c r="A401" s="129" t="s">
        <v>1845</v>
      </c>
      <c r="B401" s="143" t="str">
        <f t="array" ref="B401">ifna(XLOOKUP(A401,'Recent Minutes Tracker'!A:A,'Recent Minutes Tracker'!H:H,""))</f>
        <v/>
      </c>
      <c r="C401" s="144">
        <f t="array" ref="C401">ifna(XLOOKUP(A401,'Recent Minutes Tracker'!A:A,'Recent Minutes Tracker'!P:P,""))</f>
        <v>29</v>
      </c>
      <c r="D401" s="81">
        <f t="shared" si="1"/>
        <v>-29</v>
      </c>
      <c r="E401" s="81">
        <f t="shared" si="2"/>
        <v>29</v>
      </c>
    </row>
    <row r="402">
      <c r="A402" s="129" t="s">
        <v>442</v>
      </c>
      <c r="B402" s="143" t="str">
        <f t="array" ref="B402">ifna(XLOOKUP(A402,'Recent Minutes Tracker'!A:A,'Recent Minutes Tracker'!H:H,""))</f>
        <v/>
      </c>
      <c r="C402" s="144">
        <f t="array" ref="C402">ifna(XLOOKUP(A402,'Recent Minutes Tracker'!A:A,'Recent Minutes Tracker'!P:P,""))</f>
        <v>5.333333333</v>
      </c>
      <c r="D402" s="81">
        <f t="shared" si="1"/>
        <v>-5.333333333</v>
      </c>
      <c r="E402" s="81">
        <f t="shared" si="2"/>
        <v>5.333333333</v>
      </c>
    </row>
    <row r="403">
      <c r="A403" s="129" t="s">
        <v>435</v>
      </c>
      <c r="B403" s="143" t="str">
        <f t="array" ref="B403">ifna(XLOOKUP(A403,'Recent Minutes Tracker'!A:A,'Recent Minutes Tracker'!H:H,""))</f>
        <v/>
      </c>
      <c r="C403" s="144">
        <f t="array" ref="C403">ifna(XLOOKUP(A403,'Recent Minutes Tracker'!A:A,'Recent Minutes Tracker'!P:P,""))</f>
        <v>5.166666667</v>
      </c>
      <c r="D403" s="81">
        <f t="shared" si="1"/>
        <v>-5.166666667</v>
      </c>
      <c r="E403" s="81">
        <f t="shared" si="2"/>
        <v>5.166666667</v>
      </c>
    </row>
    <row r="404">
      <c r="A404" s="129" t="s">
        <v>437</v>
      </c>
      <c r="B404" s="143" t="str">
        <f t="array" ref="B404">ifna(XLOOKUP(A404,'Recent Minutes Tracker'!A:A,'Recent Minutes Tracker'!H:H,""))</f>
        <v/>
      </c>
      <c r="C404" s="144">
        <f t="array" ref="C404">ifna(XLOOKUP(A404,'Recent Minutes Tracker'!A:A,'Recent Minutes Tracker'!P:P,""))</f>
        <v>4.333333333</v>
      </c>
      <c r="D404" s="81">
        <f t="shared" si="1"/>
        <v>-4.333333333</v>
      </c>
      <c r="E404" s="81">
        <f t="shared" si="2"/>
        <v>4.333333333</v>
      </c>
    </row>
    <row r="405">
      <c r="A405" s="129" t="s">
        <v>340</v>
      </c>
      <c r="B405" s="143" t="str">
        <f t="array" ref="B405">ifna(XLOOKUP(A405,'Recent Minutes Tracker'!A:A,'Recent Minutes Tracker'!H:H,""))</f>
        <v/>
      </c>
      <c r="C405" s="144">
        <f t="array" ref="C405">ifna(XLOOKUP(A405,'Recent Minutes Tracker'!A:A,'Recent Minutes Tracker'!P:P,""))</f>
        <v>6</v>
      </c>
      <c r="D405" s="81">
        <f t="shared" si="1"/>
        <v>-6</v>
      </c>
      <c r="E405" s="81">
        <f t="shared" si="2"/>
        <v>6</v>
      </c>
    </row>
    <row r="406">
      <c r="A406" s="129" t="s">
        <v>1902</v>
      </c>
      <c r="B406" s="143" t="str">
        <f t="array" ref="B406">ifna(XLOOKUP(A406,'Recent Minutes Tracker'!A:A,'Recent Minutes Tracker'!H:H,""))</f>
        <v/>
      </c>
      <c r="C406" s="144">
        <f t="array" ref="C406">ifna(XLOOKUP(A406,'Recent Minutes Tracker'!A:A,'Recent Minutes Tracker'!P:P,""))</f>
        <v>3.5</v>
      </c>
      <c r="D406" s="81">
        <f t="shared" si="1"/>
        <v>-3.5</v>
      </c>
      <c r="E406" s="81">
        <f t="shared" si="2"/>
        <v>3.5</v>
      </c>
    </row>
    <row r="407">
      <c r="A407" s="129" t="s">
        <v>1898</v>
      </c>
      <c r="B407" s="143">
        <f t="array" ref="B407">ifna(XLOOKUP(A407,'Recent Minutes Tracker'!A:A,'Recent Minutes Tracker'!H:H,""))</f>
        <v>16</v>
      </c>
      <c r="C407" s="144">
        <f t="array" ref="C407">ifna(XLOOKUP(A407,'Recent Minutes Tracker'!A:A,'Recent Minutes Tracker'!P:P,""))</f>
        <v>14.63333333</v>
      </c>
      <c r="D407" s="81">
        <f t="shared" si="1"/>
        <v>1.366666667</v>
      </c>
      <c r="E407" s="81">
        <f t="shared" si="2"/>
        <v>1.366666667</v>
      </c>
    </row>
    <row r="408">
      <c r="A408" s="129" t="s">
        <v>1905</v>
      </c>
      <c r="B408" s="143" t="str">
        <f t="array" ref="B408">ifna(XLOOKUP(A408,'Recent Minutes Tracker'!A:A,'Recent Minutes Tracker'!H:H,""))</f>
        <v/>
      </c>
      <c r="C408" s="144">
        <f t="array" ref="C408">ifna(XLOOKUP(A408,'Recent Minutes Tracker'!A:A,'Recent Minutes Tracker'!P:P,""))</f>
        <v>2</v>
      </c>
      <c r="D408" s="81">
        <f t="shared" si="1"/>
        <v>-2</v>
      </c>
      <c r="E408" s="81">
        <f t="shared" si="2"/>
        <v>2</v>
      </c>
    </row>
    <row r="409">
      <c r="A409" s="129" t="s">
        <v>355</v>
      </c>
      <c r="B409" s="143" t="str">
        <f t="array" ref="B409">ifna(XLOOKUP(A409,'Recent Minutes Tracker'!A:A,'Recent Minutes Tracker'!H:H,""))</f>
        <v/>
      </c>
      <c r="C409" s="144">
        <f t="array" ref="C409">ifna(XLOOKUP(A409,'Recent Minutes Tracker'!A:A,'Recent Minutes Tracker'!P:P,""))</f>
        <v>2.433333333</v>
      </c>
      <c r="D409" s="81">
        <f t="shared" si="1"/>
        <v>-2.433333333</v>
      </c>
      <c r="E409" s="81">
        <f t="shared" si="2"/>
        <v>2.433333333</v>
      </c>
    </row>
    <row r="410">
      <c r="A410" s="129" t="s">
        <v>487</v>
      </c>
      <c r="B410" s="143" t="str">
        <f t="array" ref="B410">ifna(XLOOKUP(A410,'Recent Minutes Tracker'!A:A,'Recent Minutes Tracker'!H:H,""))</f>
        <v/>
      </c>
      <c r="C410" s="144">
        <f t="array" ref="C410">ifna(XLOOKUP(A410,'Recent Minutes Tracker'!A:A,'Recent Minutes Tracker'!P:P,""))</f>
        <v>3.333333333</v>
      </c>
      <c r="D410" s="81">
        <f t="shared" si="1"/>
        <v>-3.333333333</v>
      </c>
      <c r="E410" s="81">
        <f t="shared" si="2"/>
        <v>3.333333333</v>
      </c>
    </row>
    <row r="411">
      <c r="A411" s="129" t="s">
        <v>257</v>
      </c>
      <c r="B411" s="143" t="str">
        <f t="array" ref="B411">ifna(XLOOKUP(A411,'Recent Minutes Tracker'!A:A,'Recent Minutes Tracker'!H:H,""))</f>
        <v/>
      </c>
      <c r="C411" s="144" t="str">
        <f t="array" ref="C411">ifna(XLOOKUP(A411,'Recent Minutes Tracker'!A:A,'Recent Minutes Tracker'!P:P,""))</f>
        <v/>
      </c>
      <c r="D411" s="81">
        <f t="shared" si="1"/>
        <v>0</v>
      </c>
      <c r="E411" s="81">
        <f t="shared" si="2"/>
        <v>0</v>
      </c>
    </row>
    <row r="412">
      <c r="A412" s="129" t="s">
        <v>626</v>
      </c>
      <c r="B412" s="143" t="str">
        <f t="array" ref="B412">ifna(XLOOKUP(A412,'Recent Minutes Tracker'!A:A,'Recent Minutes Tracker'!H:H,""))</f>
        <v/>
      </c>
      <c r="C412" s="144">
        <f t="array" ref="C412">ifna(XLOOKUP(A412,'Recent Minutes Tracker'!A:A,'Recent Minutes Tracker'!P:P,""))</f>
        <v>0</v>
      </c>
      <c r="D412" s="81">
        <f t="shared" si="1"/>
        <v>0</v>
      </c>
      <c r="E412" s="81">
        <f t="shared" si="2"/>
        <v>0</v>
      </c>
    </row>
    <row r="413">
      <c r="A413" s="129" t="s">
        <v>406</v>
      </c>
      <c r="B413" s="143" t="str">
        <f t="array" ref="B413">ifna(XLOOKUP(A413,'Recent Minutes Tracker'!A:A,'Recent Minutes Tracker'!H:H,""))</f>
        <v/>
      </c>
      <c r="C413" s="144">
        <f t="array" ref="C413">ifna(XLOOKUP(A413,'Recent Minutes Tracker'!A:A,'Recent Minutes Tracker'!P:P,""))</f>
        <v>0</v>
      </c>
      <c r="D413" s="81">
        <f t="shared" si="1"/>
        <v>0</v>
      </c>
      <c r="E413" s="81">
        <f t="shared" si="2"/>
        <v>0</v>
      </c>
    </row>
    <row r="414">
      <c r="A414" s="129" t="s">
        <v>380</v>
      </c>
      <c r="B414" s="143" t="str">
        <f t="array" ref="B414">ifna(XLOOKUP(A414,'Recent Minutes Tracker'!A:A,'Recent Minutes Tracker'!H:H,""))</f>
        <v/>
      </c>
      <c r="C414" s="144">
        <f t="array" ref="C414">ifna(XLOOKUP(A414,'Recent Minutes Tracker'!A:A,'Recent Minutes Tracker'!P:P,""))</f>
        <v>3.666666667</v>
      </c>
      <c r="D414" s="81">
        <f t="shared" si="1"/>
        <v>-3.666666667</v>
      </c>
      <c r="E414" s="81">
        <f t="shared" si="2"/>
        <v>3.666666667</v>
      </c>
    </row>
    <row r="415">
      <c r="A415" s="129" t="s">
        <v>608</v>
      </c>
      <c r="B415" s="143">
        <f t="array" ref="B415">ifna(XLOOKUP(A415,'Recent Minutes Tracker'!A:A,'Recent Minutes Tracker'!H:H,""))</f>
        <v>5</v>
      </c>
      <c r="C415" s="144" t="str">
        <f t="array" ref="C415">ifna(XLOOKUP(A415,'Recent Minutes Tracker'!A:A,'Recent Minutes Tracker'!P:P,""))</f>
        <v/>
      </c>
      <c r="D415" s="81">
        <f t="shared" si="1"/>
        <v>5</v>
      </c>
      <c r="E415" s="81">
        <f t="shared" si="2"/>
        <v>5</v>
      </c>
    </row>
    <row r="416">
      <c r="A416" s="129" t="s">
        <v>634</v>
      </c>
      <c r="B416" s="143">
        <f t="array" ref="B416">ifna(XLOOKUP(A416,'Recent Minutes Tracker'!A:A,'Recent Minutes Tracker'!H:H,""))</f>
        <v>3</v>
      </c>
      <c r="C416" s="144">
        <f t="array" ref="C416">ifna(XLOOKUP(A416,'Recent Minutes Tracker'!A:A,'Recent Minutes Tracker'!P:P,""))</f>
        <v>18.3</v>
      </c>
      <c r="D416" s="81">
        <f t="shared" si="1"/>
        <v>-15.3</v>
      </c>
      <c r="E416" s="81">
        <f t="shared" si="2"/>
        <v>15.3</v>
      </c>
    </row>
    <row r="417">
      <c r="A417" s="129" t="s">
        <v>629</v>
      </c>
      <c r="B417" s="143" t="str">
        <f t="array" ref="B417">ifna(XLOOKUP(A417,'Recent Minutes Tracker'!A:A,'Recent Minutes Tracker'!H:H,""))</f>
        <v/>
      </c>
      <c r="C417" s="144">
        <f t="array" ref="C417">ifna(XLOOKUP(A417,'Recent Minutes Tracker'!A:A,'Recent Minutes Tracker'!P:P,""))</f>
        <v>4.266666667</v>
      </c>
      <c r="D417" s="81">
        <f t="shared" si="1"/>
        <v>-4.266666667</v>
      </c>
      <c r="E417" s="81">
        <f t="shared" si="2"/>
        <v>4.266666667</v>
      </c>
    </row>
    <row r="418">
      <c r="A418" s="129" t="s">
        <v>366</v>
      </c>
      <c r="B418" s="143" t="str">
        <f t="array" ref="B418">ifna(XLOOKUP(A418,'Recent Minutes Tracker'!A:A,'Recent Minutes Tracker'!H:H,""))</f>
        <v/>
      </c>
      <c r="C418" s="144">
        <f t="array" ref="C418">ifna(XLOOKUP(A418,'Recent Minutes Tracker'!A:A,'Recent Minutes Tracker'!P:P,""))</f>
        <v>0</v>
      </c>
      <c r="D418" s="81">
        <f t="shared" si="1"/>
        <v>0</v>
      </c>
      <c r="E418" s="81">
        <f t="shared" si="2"/>
        <v>0</v>
      </c>
    </row>
    <row r="419">
      <c r="A419" s="129" t="s">
        <v>626</v>
      </c>
      <c r="B419" s="143" t="str">
        <f t="array" ref="B419">ifna(XLOOKUP(A419,'Recent Minutes Tracker'!A:A,'Recent Minutes Tracker'!H:H,""))</f>
        <v/>
      </c>
      <c r="C419" s="144">
        <f t="array" ref="C419">ifna(XLOOKUP(A419,'Recent Minutes Tracker'!A:A,'Recent Minutes Tracker'!P:P,""))</f>
        <v>0</v>
      </c>
      <c r="D419" s="81">
        <f t="shared" si="1"/>
        <v>0</v>
      </c>
      <c r="E419" s="81">
        <f t="shared" si="2"/>
        <v>0</v>
      </c>
    </row>
    <row r="420">
      <c r="A420" s="129" t="s">
        <v>1842</v>
      </c>
      <c r="B420" s="143" t="str">
        <f t="array" ref="B420">ifna(XLOOKUP(A420,'Recent Minutes Tracker'!A:A,'Recent Minutes Tracker'!H:H,""))</f>
        <v/>
      </c>
      <c r="C420" s="144">
        <f t="array" ref="C420">ifna(XLOOKUP(A420,'Recent Minutes Tracker'!A:A,'Recent Minutes Tracker'!P:P,""))</f>
        <v>1</v>
      </c>
      <c r="D420" s="81">
        <f t="shared" si="1"/>
        <v>-1</v>
      </c>
      <c r="E420" s="81">
        <f t="shared" si="2"/>
        <v>1</v>
      </c>
    </row>
    <row r="421">
      <c r="A421" s="129" t="s">
        <v>622</v>
      </c>
      <c r="B421" s="143" t="str">
        <f t="array" ref="B421">ifna(XLOOKUP(A421,'Recent Minutes Tracker'!A:A,'Recent Minutes Tracker'!H:H,""))</f>
        <v/>
      </c>
      <c r="C421" s="144">
        <f t="array" ref="C421">ifna(XLOOKUP(A421,'Recent Minutes Tracker'!A:A,'Recent Minutes Tracker'!P:P,""))</f>
        <v>0</v>
      </c>
      <c r="D421" s="81">
        <f t="shared" si="1"/>
        <v>0</v>
      </c>
      <c r="E421" s="81">
        <f t="shared" si="2"/>
        <v>0</v>
      </c>
    </row>
    <row r="422">
      <c r="A422" s="129" t="s">
        <v>620</v>
      </c>
      <c r="B422" s="143" t="str">
        <f t="array" ref="B422">ifna(XLOOKUP(A422,'Recent Minutes Tracker'!A:A,'Recent Minutes Tracker'!H:H,""))</f>
        <v/>
      </c>
      <c r="C422" s="144">
        <f t="array" ref="C422">ifna(XLOOKUP(A422,'Recent Minutes Tracker'!A:A,'Recent Minutes Tracker'!P:P,""))</f>
        <v>0</v>
      </c>
      <c r="D422" s="81">
        <f t="shared" si="1"/>
        <v>0</v>
      </c>
      <c r="E422" s="81">
        <f t="shared" si="2"/>
        <v>0</v>
      </c>
    </row>
    <row r="423">
      <c r="A423" s="129" t="s">
        <v>614</v>
      </c>
      <c r="B423" s="143">
        <f t="array" ref="B423">ifna(XLOOKUP(A423,'Recent Minutes Tracker'!A:A,'Recent Minutes Tracker'!H:H,""))</f>
        <v>38</v>
      </c>
      <c r="C423" s="144">
        <f t="array" ref="C423">ifna(XLOOKUP(A423,'Recent Minutes Tracker'!A:A,'Recent Minutes Tracker'!P:P,""))</f>
        <v>34</v>
      </c>
      <c r="D423" s="81">
        <f t="shared" si="1"/>
        <v>4</v>
      </c>
      <c r="E423" s="81">
        <f t="shared" si="2"/>
        <v>4</v>
      </c>
    </row>
    <row r="424">
      <c r="A424" s="129" t="s">
        <v>212</v>
      </c>
      <c r="B424" s="143" t="str">
        <f t="array" ref="B424">ifna(XLOOKUP(A424,'Recent Minutes Tracker'!A:A,'Recent Minutes Tracker'!H:H,""))</f>
        <v/>
      </c>
      <c r="C424" s="144">
        <f t="array" ref="C424">ifna(XLOOKUP(A424,'Recent Minutes Tracker'!A:A,'Recent Minutes Tracker'!P:P,""))</f>
        <v>0</v>
      </c>
      <c r="D424" s="81">
        <f t="shared" si="1"/>
        <v>0</v>
      </c>
      <c r="E424" s="81">
        <f t="shared" si="2"/>
        <v>0</v>
      </c>
    </row>
    <row r="425">
      <c r="A425" s="129" t="s">
        <v>1927</v>
      </c>
      <c r="B425" s="143" t="str">
        <f t="array" ref="B425">ifna(XLOOKUP(A425,'Recent Minutes Tracker'!A:A,'Recent Minutes Tracker'!H:H,""))</f>
        <v/>
      </c>
      <c r="C425" s="144">
        <f t="array" ref="C425">ifna(XLOOKUP(A425,'Recent Minutes Tracker'!A:A,'Recent Minutes Tracker'!P:P,""))</f>
        <v>4.3</v>
      </c>
      <c r="D425" s="81">
        <f t="shared" si="1"/>
        <v>-4.3</v>
      </c>
      <c r="E425" s="81">
        <f t="shared" si="2"/>
        <v>4.3</v>
      </c>
    </row>
    <row r="426">
      <c r="A426" s="129" t="s">
        <v>613</v>
      </c>
      <c r="B426" s="143" t="str">
        <f t="array" ref="B426">ifna(XLOOKUP(A426,'Recent Minutes Tracker'!A:A,'Recent Minutes Tracker'!H:H,""))</f>
        <v/>
      </c>
      <c r="C426" s="144">
        <f t="array" ref="C426">ifna(XLOOKUP(A426,'Recent Minutes Tracker'!A:A,'Recent Minutes Tracker'!P:P,""))</f>
        <v>0</v>
      </c>
      <c r="D426" s="81">
        <f t="shared" si="1"/>
        <v>0</v>
      </c>
      <c r="E426" s="81">
        <f t="shared" si="2"/>
        <v>0</v>
      </c>
    </row>
    <row r="427">
      <c r="A427" s="129" t="s">
        <v>174</v>
      </c>
      <c r="B427" s="143" t="str">
        <f t="array" ref="B427">ifna(XLOOKUP(A427,'Recent Minutes Tracker'!A:A,'Recent Minutes Tracker'!H:H,""))</f>
        <v/>
      </c>
      <c r="C427" s="144">
        <f t="array" ref="C427">ifna(XLOOKUP(A427,'Recent Minutes Tracker'!A:A,'Recent Minutes Tracker'!P:P,""))</f>
        <v>0</v>
      </c>
      <c r="D427" s="81">
        <f t="shared" si="1"/>
        <v>0</v>
      </c>
      <c r="E427" s="81">
        <f t="shared" si="2"/>
        <v>0</v>
      </c>
    </row>
    <row r="428">
      <c r="A428" s="129" t="s">
        <v>541</v>
      </c>
      <c r="B428" s="143">
        <f t="array" ref="B428">ifna(XLOOKUP(A428,'Recent Minutes Tracker'!A:A,'Recent Minutes Tracker'!H:H,""))</f>
        <v>7</v>
      </c>
      <c r="C428" s="144">
        <f t="array" ref="C428">ifna(XLOOKUP(A428,'Recent Minutes Tracker'!A:A,'Recent Minutes Tracker'!P:P,""))</f>
        <v>14.7</v>
      </c>
      <c r="D428" s="81">
        <f t="shared" si="1"/>
        <v>-7.7</v>
      </c>
      <c r="E428" s="81">
        <f t="shared" si="2"/>
        <v>7.7</v>
      </c>
    </row>
    <row r="429">
      <c r="A429" s="129" t="s">
        <v>1913</v>
      </c>
      <c r="B429" s="143" t="str">
        <f t="array" ref="B429">ifna(XLOOKUP(A429,'Recent Minutes Tracker'!A:A,'Recent Minutes Tracker'!H:H,""))</f>
        <v/>
      </c>
      <c r="C429" s="144">
        <f t="array" ref="C429">ifna(XLOOKUP(A429,'Recent Minutes Tracker'!A:A,'Recent Minutes Tracker'!P:P,""))</f>
        <v>1.666666667</v>
      </c>
      <c r="D429" s="81">
        <f t="shared" si="1"/>
        <v>-1.666666667</v>
      </c>
      <c r="E429" s="81">
        <f t="shared" si="2"/>
        <v>1.666666667</v>
      </c>
    </row>
    <row r="430">
      <c r="A430" s="129" t="s">
        <v>599</v>
      </c>
      <c r="B430" s="143">
        <f t="array" ref="B430">ifna(XLOOKUP(A430,'Recent Minutes Tracker'!A:A,'Recent Minutes Tracker'!H:H,""))</f>
        <v>43</v>
      </c>
      <c r="C430" s="144">
        <f t="array" ref="C430">ifna(XLOOKUP(A430,'Recent Minutes Tracker'!A:A,'Recent Minutes Tracker'!P:P,""))</f>
        <v>37.1</v>
      </c>
      <c r="D430" s="81">
        <f t="shared" si="1"/>
        <v>5.9</v>
      </c>
      <c r="E430" s="81">
        <f t="shared" si="2"/>
        <v>5.9</v>
      </c>
    </row>
    <row r="431">
      <c r="A431" s="129" t="s">
        <v>159</v>
      </c>
      <c r="B431" s="143" t="str">
        <f t="array" ref="B431">ifna(XLOOKUP(A431,'Recent Minutes Tracker'!A:A,'Recent Minutes Tracker'!H:H,""))</f>
        <v/>
      </c>
      <c r="C431" s="144">
        <f t="array" ref="C431">ifna(XLOOKUP(A431,'Recent Minutes Tracker'!A:A,'Recent Minutes Tracker'!P:P,""))</f>
        <v>10.5</v>
      </c>
      <c r="D431" s="81">
        <f t="shared" si="1"/>
        <v>-10.5</v>
      </c>
      <c r="E431" s="81">
        <f t="shared" si="2"/>
        <v>10.5</v>
      </c>
    </row>
    <row r="432">
      <c r="A432" s="129" t="s">
        <v>560</v>
      </c>
      <c r="B432" s="143" t="str">
        <f t="array" ref="B432">ifna(XLOOKUP(A432,'Recent Minutes Tracker'!A:A,'Recent Minutes Tracker'!H:H,""))</f>
        <v/>
      </c>
      <c r="C432" s="144">
        <f t="array" ref="C432">ifna(XLOOKUP(A432,'Recent Minutes Tracker'!A:A,'Recent Minutes Tracker'!P:P,""))</f>
        <v>0</v>
      </c>
      <c r="D432" s="81">
        <f t="shared" si="1"/>
        <v>0</v>
      </c>
      <c r="E432" s="81">
        <f t="shared" si="2"/>
        <v>0</v>
      </c>
    </row>
    <row r="433">
      <c r="A433" s="129" t="s">
        <v>401</v>
      </c>
      <c r="B433" s="143" t="str">
        <f t="array" ref="B433">ifna(XLOOKUP(A433,'Recent Minutes Tracker'!A:A,'Recent Minutes Tracker'!H:H,""))</f>
        <v/>
      </c>
      <c r="C433" s="144">
        <f t="array" ref="C433">ifna(XLOOKUP(A433,'Recent Minutes Tracker'!A:A,'Recent Minutes Tracker'!P:P,""))</f>
        <v>14</v>
      </c>
      <c r="D433" s="81">
        <f t="shared" si="1"/>
        <v>-14</v>
      </c>
      <c r="E433" s="81">
        <f t="shared" si="2"/>
        <v>14</v>
      </c>
    </row>
    <row r="434">
      <c r="A434" s="129" t="s">
        <v>585</v>
      </c>
      <c r="B434" s="143">
        <f t="array" ref="B434">ifna(XLOOKUP(A434,'Recent Minutes Tracker'!A:A,'Recent Minutes Tracker'!H:H,""))</f>
        <v>3</v>
      </c>
      <c r="C434" s="144">
        <f t="array" ref="C434">ifna(XLOOKUP(A434,'Recent Minutes Tracker'!A:A,'Recent Minutes Tracker'!P:P,""))</f>
        <v>10.23333333</v>
      </c>
      <c r="D434" s="81">
        <f t="shared" si="1"/>
        <v>-7.233333333</v>
      </c>
      <c r="E434" s="81">
        <f t="shared" si="2"/>
        <v>7.233333333</v>
      </c>
    </row>
    <row r="435">
      <c r="A435" s="129" t="s">
        <v>583</v>
      </c>
      <c r="B435" s="143" t="str">
        <f t="array" ref="B435">ifna(XLOOKUP(A435,'Recent Minutes Tracker'!A:A,'Recent Minutes Tracker'!H:H,""))</f>
        <v/>
      </c>
      <c r="C435" s="144">
        <f t="array" ref="C435">ifna(XLOOKUP(A435,'Recent Minutes Tracker'!A:A,'Recent Minutes Tracker'!P:P,""))</f>
        <v>0</v>
      </c>
      <c r="D435" s="81">
        <f t="shared" si="1"/>
        <v>0</v>
      </c>
      <c r="E435" s="81">
        <f t="shared" si="2"/>
        <v>0</v>
      </c>
    </row>
    <row r="436">
      <c r="A436" s="129" t="s">
        <v>295</v>
      </c>
      <c r="B436" s="143" t="str">
        <f t="array" ref="B436">ifna(XLOOKUP(A436,'Recent Minutes Tracker'!A:A,'Recent Minutes Tracker'!H:H,""))</f>
        <v/>
      </c>
      <c r="C436" s="144">
        <f t="array" ref="C436">ifna(XLOOKUP(A436,'Recent Minutes Tracker'!A:A,'Recent Minutes Tracker'!P:P,""))</f>
        <v>5.833333333</v>
      </c>
      <c r="D436" s="81">
        <f t="shared" si="1"/>
        <v>-5.833333333</v>
      </c>
      <c r="E436" s="81">
        <f t="shared" si="2"/>
        <v>5.833333333</v>
      </c>
    </row>
    <row r="437">
      <c r="A437" s="129" t="s">
        <v>577</v>
      </c>
      <c r="B437" s="143">
        <f t="array" ref="B437">ifna(XLOOKUP(A437,'Recent Minutes Tracker'!A:A,'Recent Minutes Tracker'!H:H,""))</f>
        <v>11</v>
      </c>
      <c r="C437" s="144">
        <f t="array" ref="C437">ifna(XLOOKUP(A437,'Recent Minutes Tracker'!A:A,'Recent Minutes Tracker'!P:P,""))</f>
        <v>10</v>
      </c>
      <c r="D437" s="81">
        <f t="shared" si="1"/>
        <v>1</v>
      </c>
      <c r="E437" s="81">
        <f t="shared" si="2"/>
        <v>1</v>
      </c>
    </row>
    <row r="438">
      <c r="A438" s="129" t="s">
        <v>1914</v>
      </c>
      <c r="B438" s="143" t="str">
        <f t="array" ref="B438">ifna(XLOOKUP(A438,'Recent Minutes Tracker'!A:A,'Recent Minutes Tracker'!H:H,""))</f>
        <v/>
      </c>
      <c r="C438" s="144">
        <f t="array" ref="C438">ifna(XLOOKUP(A438,'Recent Minutes Tracker'!A:A,'Recent Minutes Tracker'!P:P,""))</f>
        <v>0</v>
      </c>
      <c r="D438" s="81">
        <f t="shared" si="1"/>
        <v>0</v>
      </c>
      <c r="E438" s="81">
        <f t="shared" si="2"/>
        <v>0</v>
      </c>
    </row>
    <row r="439">
      <c r="A439" s="129" t="s">
        <v>1387</v>
      </c>
      <c r="B439" s="143">
        <f t="array" ref="B439">ifna(XLOOKUP(A439,'Recent Minutes Tracker'!A:A,'Recent Minutes Tracker'!H:H,""))</f>
        <v>17</v>
      </c>
      <c r="C439" s="144">
        <f t="array" ref="C439">ifna(XLOOKUP(A439,'Recent Minutes Tracker'!A:A,'Recent Minutes Tracker'!P:P,""))</f>
        <v>14.63333333</v>
      </c>
      <c r="D439" s="81">
        <f t="shared" si="1"/>
        <v>2.366666667</v>
      </c>
      <c r="E439" s="81">
        <f t="shared" si="2"/>
        <v>2.366666667</v>
      </c>
    </row>
    <row r="440">
      <c r="A440" s="129" t="s">
        <v>225</v>
      </c>
      <c r="B440" s="143" t="str">
        <f t="array" ref="B440">ifna(XLOOKUP(A440,'Recent Minutes Tracker'!A:A,'Recent Minutes Tracker'!H:H,""))</f>
        <v/>
      </c>
      <c r="C440" s="144">
        <f t="array" ref="C440">ifna(XLOOKUP(A440,'Recent Minutes Tracker'!A:A,'Recent Minutes Tracker'!P:P,""))</f>
        <v>0</v>
      </c>
      <c r="D440" s="81">
        <f t="shared" si="1"/>
        <v>0</v>
      </c>
      <c r="E440" s="81">
        <f t="shared" si="2"/>
        <v>0</v>
      </c>
    </row>
    <row r="441">
      <c r="A441" s="129" t="s">
        <v>563</v>
      </c>
      <c r="B441" s="143">
        <f t="array" ref="B441">ifna(XLOOKUP(A441,'Recent Minutes Tracker'!A:A,'Recent Minutes Tracker'!H:H,""))</f>
        <v>31</v>
      </c>
      <c r="C441" s="144">
        <f t="array" ref="C441">ifna(XLOOKUP(A441,'Recent Minutes Tracker'!A:A,'Recent Minutes Tracker'!P:P,""))</f>
        <v>20.06666667</v>
      </c>
      <c r="D441" s="81">
        <f t="shared" si="1"/>
        <v>10.93333333</v>
      </c>
      <c r="E441" s="81">
        <f t="shared" si="2"/>
        <v>10.93333333</v>
      </c>
    </row>
    <row r="442">
      <c r="A442" s="129" t="s">
        <v>606</v>
      </c>
      <c r="B442" s="143">
        <f t="array" ref="B442">ifna(XLOOKUP(A442,'Recent Minutes Tracker'!A:A,'Recent Minutes Tracker'!H:H,""))</f>
        <v>9</v>
      </c>
      <c r="C442" s="144">
        <f t="array" ref="C442">ifna(XLOOKUP(A442,'Recent Minutes Tracker'!A:A,'Recent Minutes Tracker'!P:P,""))</f>
        <v>20.16666667</v>
      </c>
      <c r="D442" s="81">
        <f t="shared" si="1"/>
        <v>-11.16666667</v>
      </c>
      <c r="E442" s="81">
        <f t="shared" si="2"/>
        <v>11.16666667</v>
      </c>
    </row>
    <row r="443">
      <c r="A443" s="129" t="s">
        <v>552</v>
      </c>
      <c r="B443" s="143" t="str">
        <f t="array" ref="B443">ifna(XLOOKUP(A443,'Recent Minutes Tracker'!A:A,'Recent Minutes Tracker'!H:H,""))</f>
        <v/>
      </c>
      <c r="C443" s="144">
        <f t="array" ref="C443">ifna(XLOOKUP(A443,'Recent Minutes Tracker'!A:A,'Recent Minutes Tracker'!P:P,""))</f>
        <v>24.4</v>
      </c>
      <c r="D443" s="81">
        <f t="shared" si="1"/>
        <v>-24.4</v>
      </c>
      <c r="E443" s="81">
        <f t="shared" si="2"/>
        <v>24.4</v>
      </c>
    </row>
    <row r="444">
      <c r="A444" s="129" t="s">
        <v>551</v>
      </c>
      <c r="B444" s="143">
        <f t="array" ref="B444">ifna(XLOOKUP(A444,'Recent Minutes Tracker'!A:A,'Recent Minutes Tracker'!H:H,""))</f>
        <v>2</v>
      </c>
      <c r="C444" s="144">
        <f t="array" ref="C444">ifna(XLOOKUP(A444,'Recent Minutes Tracker'!A:A,'Recent Minutes Tracker'!P:P,""))</f>
        <v>1.7</v>
      </c>
      <c r="D444" s="81">
        <f t="shared" si="1"/>
        <v>0.3</v>
      </c>
      <c r="E444" s="81">
        <f t="shared" si="2"/>
        <v>0.3</v>
      </c>
    </row>
    <row r="445">
      <c r="A445" s="129" t="s">
        <v>545</v>
      </c>
      <c r="B445" s="143" t="str">
        <f t="array" ref="B445">ifna(XLOOKUP(A445,'Recent Minutes Tracker'!A:A,'Recent Minutes Tracker'!H:H,""))</f>
        <v/>
      </c>
      <c r="C445" s="144">
        <f t="array" ref="C445">ifna(XLOOKUP(A445,'Recent Minutes Tracker'!A:A,'Recent Minutes Tracker'!P:P,""))</f>
        <v>5.333333333</v>
      </c>
      <c r="D445" s="81">
        <f t="shared" si="1"/>
        <v>-5.333333333</v>
      </c>
      <c r="E445" s="81">
        <f t="shared" si="2"/>
        <v>5.333333333</v>
      </c>
    </row>
    <row r="446">
      <c r="A446" s="129" t="s">
        <v>534</v>
      </c>
      <c r="B446" s="143" t="str">
        <f t="array" ref="B446">ifna(XLOOKUP(A446,'Recent Minutes Tracker'!A:A,'Recent Minutes Tracker'!H:H,""))</f>
        <v/>
      </c>
      <c r="C446" s="144">
        <f t="array" ref="C446">ifna(XLOOKUP(A446,'Recent Minutes Tracker'!A:A,'Recent Minutes Tracker'!P:P,""))</f>
        <v>6</v>
      </c>
      <c r="D446" s="81">
        <f t="shared" si="1"/>
        <v>-6</v>
      </c>
      <c r="E446" s="81">
        <f t="shared" si="2"/>
        <v>6</v>
      </c>
    </row>
    <row r="447">
      <c r="A447" s="129" t="s">
        <v>544</v>
      </c>
      <c r="B447" s="143" t="str">
        <f t="array" ref="B447">ifna(XLOOKUP(A447,'Recent Minutes Tracker'!A:A,'Recent Minutes Tracker'!H:H,""))</f>
        <v/>
      </c>
      <c r="C447" s="144">
        <f t="array" ref="C447">ifna(XLOOKUP(A447,'Recent Minutes Tracker'!A:A,'Recent Minutes Tracker'!P:P,""))</f>
        <v>0</v>
      </c>
      <c r="D447" s="81">
        <f t="shared" si="1"/>
        <v>0</v>
      </c>
      <c r="E447" s="81">
        <f t="shared" si="2"/>
        <v>0</v>
      </c>
    </row>
    <row r="448">
      <c r="A448" s="129" t="s">
        <v>1895</v>
      </c>
      <c r="B448" s="143" t="str">
        <f t="array" ref="B448">ifna(XLOOKUP(A448,'Recent Minutes Tracker'!A:A,'Recent Minutes Tracker'!H:H,""))</f>
        <v/>
      </c>
      <c r="C448" s="144">
        <f t="array" ref="C448">ifna(XLOOKUP(A448,'Recent Minutes Tracker'!A:A,'Recent Minutes Tracker'!P:P,""))</f>
        <v>11</v>
      </c>
      <c r="D448" s="81">
        <f t="shared" si="1"/>
        <v>-11</v>
      </c>
      <c r="E448" s="81">
        <f t="shared" si="2"/>
        <v>11</v>
      </c>
    </row>
    <row r="449">
      <c r="A449" s="129" t="s">
        <v>542</v>
      </c>
      <c r="B449" s="143" t="str">
        <f t="array" ref="B449">ifna(XLOOKUP(A449,'Recent Minutes Tracker'!A:A,'Recent Minutes Tracker'!H:H,""))</f>
        <v/>
      </c>
      <c r="C449" s="144">
        <f t="array" ref="C449">ifna(XLOOKUP(A449,'Recent Minutes Tracker'!A:A,'Recent Minutes Tracker'!P:P,""))</f>
        <v>0</v>
      </c>
      <c r="D449" s="81">
        <f t="shared" si="1"/>
        <v>0</v>
      </c>
      <c r="E449" s="81">
        <f t="shared" si="2"/>
        <v>0</v>
      </c>
    </row>
    <row r="450">
      <c r="A450" s="129" t="s">
        <v>530</v>
      </c>
      <c r="B450" s="143" t="str">
        <f t="array" ref="B450">ifna(XLOOKUP(A450,'Recent Minutes Tracker'!A:A,'Recent Minutes Tracker'!H:H,""))</f>
        <v/>
      </c>
      <c r="C450" s="144">
        <f t="array" ref="C450">ifna(XLOOKUP(A450,'Recent Minutes Tracker'!A:A,'Recent Minutes Tracker'!P:P,""))</f>
        <v>0</v>
      </c>
      <c r="D450" s="81">
        <f t="shared" si="1"/>
        <v>0</v>
      </c>
      <c r="E450" s="81">
        <f t="shared" si="2"/>
        <v>0</v>
      </c>
    </row>
    <row r="451">
      <c r="A451" s="129" t="s">
        <v>573</v>
      </c>
      <c r="B451" s="143" t="str">
        <f t="array" ref="B451">ifna(XLOOKUP(A451,'Recent Minutes Tracker'!A:A,'Recent Minutes Tracker'!H:H,""))</f>
        <v/>
      </c>
      <c r="C451" s="144">
        <f t="array" ref="C451">ifna(XLOOKUP(A451,'Recent Minutes Tracker'!A:A,'Recent Minutes Tracker'!P:P,""))</f>
        <v>0</v>
      </c>
      <c r="D451" s="81">
        <f t="shared" si="1"/>
        <v>0</v>
      </c>
      <c r="E451" s="81">
        <f t="shared" si="2"/>
        <v>0</v>
      </c>
    </row>
    <row r="452">
      <c r="A452" s="129" t="s">
        <v>1915</v>
      </c>
      <c r="B452" s="143" t="str">
        <f t="array" ref="B452">ifna(XLOOKUP(A452,'Recent Minutes Tracker'!A:A,'Recent Minutes Tracker'!H:H,""))</f>
        <v/>
      </c>
      <c r="C452" s="144">
        <f t="array" ref="C452">ifna(XLOOKUP(A452,'Recent Minutes Tracker'!A:A,'Recent Minutes Tracker'!P:P,""))</f>
        <v>0</v>
      </c>
      <c r="D452" s="81">
        <f t="shared" si="1"/>
        <v>0</v>
      </c>
      <c r="E452" s="81">
        <f t="shared" si="2"/>
        <v>0</v>
      </c>
    </row>
    <row r="453">
      <c r="A453" s="129" t="s">
        <v>604</v>
      </c>
      <c r="B453" s="143">
        <f t="array" ref="B453">ifna(XLOOKUP(A453,'Recent Minutes Tracker'!A:A,'Recent Minutes Tracker'!H:H,""))</f>
        <v>32</v>
      </c>
      <c r="C453" s="144">
        <f t="array" ref="C453">ifna(XLOOKUP(A453,'Recent Minutes Tracker'!A:A,'Recent Minutes Tracker'!P:P,""))</f>
        <v>31.1</v>
      </c>
      <c r="D453" s="81">
        <f t="shared" si="1"/>
        <v>0.9</v>
      </c>
      <c r="E453" s="81">
        <f t="shared" si="2"/>
        <v>0.9</v>
      </c>
    </row>
    <row r="454">
      <c r="A454" s="129" t="s">
        <v>558</v>
      </c>
      <c r="B454" s="143" t="str">
        <f t="array" ref="B454">ifna(XLOOKUP(A454,'Recent Minutes Tracker'!A:A,'Recent Minutes Tracker'!H:H,""))</f>
        <v/>
      </c>
      <c r="C454" s="144">
        <f t="array" ref="C454">ifna(XLOOKUP(A454,'Recent Minutes Tracker'!A:A,'Recent Minutes Tracker'!P:P,""))</f>
        <v>0</v>
      </c>
      <c r="D454" s="81">
        <f t="shared" si="1"/>
        <v>0</v>
      </c>
      <c r="E454" s="81">
        <f t="shared" si="2"/>
        <v>0</v>
      </c>
    </row>
    <row r="455">
      <c r="A455" s="129" t="s">
        <v>527</v>
      </c>
      <c r="B455" s="143">
        <f t="array" ref="B455">ifna(XLOOKUP(A455,'Recent Minutes Tracker'!A:A,'Recent Minutes Tracker'!H:H,""))</f>
        <v>30</v>
      </c>
      <c r="C455" s="144">
        <f t="array" ref="C455">ifna(XLOOKUP(A455,'Recent Minutes Tracker'!A:A,'Recent Minutes Tracker'!P:P,""))</f>
        <v>32.5</v>
      </c>
      <c r="D455" s="81">
        <f t="shared" si="1"/>
        <v>-2.5</v>
      </c>
      <c r="E455" s="81">
        <f t="shared" si="2"/>
        <v>2.5</v>
      </c>
    </row>
    <row r="456">
      <c r="A456" s="129" t="s">
        <v>521</v>
      </c>
      <c r="B456" s="143" t="str">
        <f t="array" ref="B456">ifna(XLOOKUP(A456,'Recent Minutes Tracker'!A:A,'Recent Minutes Tracker'!H:H,""))</f>
        <v/>
      </c>
      <c r="C456" s="144">
        <f t="array" ref="C456">ifna(XLOOKUP(A456,'Recent Minutes Tracker'!A:A,'Recent Minutes Tracker'!P:P,""))</f>
        <v>0</v>
      </c>
      <c r="D456" s="81">
        <f t="shared" si="1"/>
        <v>0</v>
      </c>
      <c r="E456" s="81">
        <f t="shared" si="2"/>
        <v>0</v>
      </c>
    </row>
    <row r="457">
      <c r="A457" s="129" t="s">
        <v>520</v>
      </c>
      <c r="B457" s="143" t="str">
        <f t="array" ref="B457">ifna(XLOOKUP(A457,'Recent Minutes Tracker'!A:A,'Recent Minutes Tracker'!H:H,""))</f>
        <v/>
      </c>
      <c r="C457" s="144">
        <f t="array" ref="C457">ifna(XLOOKUP(A457,'Recent Minutes Tracker'!A:A,'Recent Minutes Tracker'!P:P,""))</f>
        <v>0</v>
      </c>
      <c r="D457" s="81">
        <f t="shared" si="1"/>
        <v>0</v>
      </c>
      <c r="E457" s="81">
        <f t="shared" si="2"/>
        <v>0</v>
      </c>
    </row>
    <row r="458">
      <c r="A458" s="129" t="s">
        <v>197</v>
      </c>
      <c r="B458" s="143">
        <f t="array" ref="B458">ifna(XLOOKUP(A458,'Recent Minutes Tracker'!A:A,'Recent Minutes Tracker'!H:H,""))</f>
        <v>33</v>
      </c>
      <c r="C458" s="144">
        <f t="array" ref="C458">ifna(XLOOKUP(A458,'Recent Minutes Tracker'!A:A,'Recent Minutes Tracker'!P:P,""))</f>
        <v>31.23333333</v>
      </c>
      <c r="D458" s="81">
        <f t="shared" si="1"/>
        <v>1.766666667</v>
      </c>
      <c r="E458" s="81">
        <f t="shared" si="2"/>
        <v>1.766666667</v>
      </c>
    </row>
    <row r="459">
      <c r="A459" s="129" t="s">
        <v>631</v>
      </c>
      <c r="B459" s="143" t="str">
        <f t="array" ref="B459">ifna(XLOOKUP(A459,'Recent Minutes Tracker'!A:A,'Recent Minutes Tracker'!H:H,""))</f>
        <v/>
      </c>
      <c r="C459" s="144">
        <f t="array" ref="C459">ifna(XLOOKUP(A459,'Recent Minutes Tracker'!A:A,'Recent Minutes Tracker'!P:P,""))</f>
        <v>0</v>
      </c>
      <c r="D459" s="81">
        <f t="shared" si="1"/>
        <v>0</v>
      </c>
      <c r="E459" s="81">
        <f t="shared" si="2"/>
        <v>0</v>
      </c>
    </row>
    <row r="460">
      <c r="A460" s="129" t="s">
        <v>409</v>
      </c>
      <c r="B460" s="143" t="str">
        <f t="array" ref="B460">ifna(XLOOKUP(A460,'Recent Minutes Tracker'!A:A,'Recent Minutes Tracker'!H:H,""))</f>
        <v/>
      </c>
      <c r="C460" s="144">
        <f t="array" ref="C460">ifna(XLOOKUP(A460,'Recent Minutes Tracker'!A:A,'Recent Minutes Tracker'!P:P,""))</f>
        <v>9.333333333</v>
      </c>
      <c r="D460" s="81">
        <f t="shared" si="1"/>
        <v>-9.333333333</v>
      </c>
      <c r="E460" s="81">
        <f t="shared" si="2"/>
        <v>9.333333333</v>
      </c>
    </row>
    <row r="461">
      <c r="A461" s="129" t="s">
        <v>507</v>
      </c>
      <c r="B461" s="143">
        <f t="array" ref="B461">ifna(XLOOKUP(A461,'Recent Minutes Tracker'!A:A,'Recent Minutes Tracker'!H:H,""))</f>
        <v>19</v>
      </c>
      <c r="C461" s="144">
        <f t="array" ref="C461">ifna(XLOOKUP(A461,'Recent Minutes Tracker'!A:A,'Recent Minutes Tracker'!P:P,""))</f>
        <v>14.43333333</v>
      </c>
      <c r="D461" s="81">
        <f t="shared" si="1"/>
        <v>4.566666667</v>
      </c>
      <c r="E461" s="81">
        <f t="shared" si="2"/>
        <v>4.566666667</v>
      </c>
    </row>
    <row r="462">
      <c r="A462" s="129" t="s">
        <v>426</v>
      </c>
      <c r="B462" s="143" t="str">
        <f t="array" ref="B462">ifna(XLOOKUP(A462,'Recent Minutes Tracker'!A:A,'Recent Minutes Tracker'!H:H,""))</f>
        <v/>
      </c>
      <c r="C462" s="144">
        <f t="array" ref="C462">ifna(XLOOKUP(A462,'Recent Minutes Tracker'!A:A,'Recent Minutes Tracker'!P:P,""))</f>
        <v>7.766666667</v>
      </c>
      <c r="D462" s="81">
        <f t="shared" si="1"/>
        <v>-7.766666667</v>
      </c>
      <c r="E462" s="81">
        <f t="shared" si="2"/>
        <v>7.766666667</v>
      </c>
    </row>
    <row r="463">
      <c r="A463" s="129" t="s">
        <v>501</v>
      </c>
      <c r="B463" s="143">
        <f t="array" ref="B463">ifna(XLOOKUP(A463,'Recent Minutes Tracker'!A:A,'Recent Minutes Tracker'!H:H,""))</f>
        <v>21</v>
      </c>
      <c r="C463" s="144">
        <f t="array" ref="C463">ifna(XLOOKUP(A463,'Recent Minutes Tracker'!A:A,'Recent Minutes Tracker'!P:P,""))</f>
        <v>18.4</v>
      </c>
      <c r="D463" s="81">
        <f t="shared" si="1"/>
        <v>2.6</v>
      </c>
      <c r="E463" s="81">
        <f t="shared" si="2"/>
        <v>2.6</v>
      </c>
    </row>
    <row r="464">
      <c r="A464" s="129" t="s">
        <v>495</v>
      </c>
      <c r="B464" s="143" t="str">
        <f t="array" ref="B464">ifna(XLOOKUP(A464,'Recent Minutes Tracker'!A:A,'Recent Minutes Tracker'!H:H,""))</f>
        <v/>
      </c>
      <c r="C464" s="144">
        <f t="array" ref="C464">ifna(XLOOKUP(A464,'Recent Minutes Tracker'!A:A,'Recent Minutes Tracker'!P:P,""))</f>
        <v>0</v>
      </c>
      <c r="D464" s="81">
        <f t="shared" si="1"/>
        <v>0</v>
      </c>
      <c r="E464" s="81">
        <f t="shared" si="2"/>
        <v>0</v>
      </c>
    </row>
    <row r="465">
      <c r="A465" s="129" t="s">
        <v>493</v>
      </c>
      <c r="B465" s="143">
        <f t="array" ref="B465">ifna(XLOOKUP(A465,'Recent Minutes Tracker'!A:A,'Recent Minutes Tracker'!H:H,""))</f>
        <v>36</v>
      </c>
      <c r="C465" s="144">
        <f t="array" ref="C465">ifna(XLOOKUP(A465,'Recent Minutes Tracker'!A:A,'Recent Minutes Tracker'!P:P,""))</f>
        <v>32.56666667</v>
      </c>
      <c r="D465" s="81">
        <f t="shared" si="1"/>
        <v>3.433333333</v>
      </c>
      <c r="E465" s="81">
        <f t="shared" si="2"/>
        <v>3.433333333</v>
      </c>
    </row>
    <row r="466">
      <c r="A466" s="129" t="s">
        <v>492</v>
      </c>
      <c r="B466" s="143" t="str">
        <f t="array" ref="B466">ifna(XLOOKUP(A466,'Recent Minutes Tracker'!A:A,'Recent Minutes Tracker'!H:H,""))</f>
        <v/>
      </c>
      <c r="C466" s="144">
        <f t="array" ref="C466">ifna(XLOOKUP(A466,'Recent Minutes Tracker'!A:A,'Recent Minutes Tracker'!P:P,""))</f>
        <v>8.333333333</v>
      </c>
      <c r="D466" s="81">
        <f t="shared" si="1"/>
        <v>-8.333333333</v>
      </c>
      <c r="E466" s="81">
        <f t="shared" si="2"/>
        <v>8.333333333</v>
      </c>
    </row>
    <row r="467">
      <c r="A467" s="129" t="s">
        <v>505</v>
      </c>
      <c r="B467" s="143" t="str">
        <f t="array" ref="B467">ifna(XLOOKUP(A467,'Recent Minutes Tracker'!A:A,'Recent Minutes Tracker'!H:H,""))</f>
        <v/>
      </c>
      <c r="C467" s="144">
        <f t="array" ref="C467">ifna(XLOOKUP(A467,'Recent Minutes Tracker'!A:A,'Recent Minutes Tracker'!P:P,""))</f>
        <v>2.666666667</v>
      </c>
      <c r="D467" s="81">
        <f t="shared" si="1"/>
        <v>-2.666666667</v>
      </c>
      <c r="E467" s="81">
        <f t="shared" si="2"/>
        <v>2.666666667</v>
      </c>
    </row>
    <row r="468">
      <c r="A468" s="129" t="s">
        <v>1857</v>
      </c>
      <c r="B468" s="143" t="str">
        <f t="array" ref="B468">ifna(XLOOKUP(A468,'Recent Minutes Tracker'!A:A,'Recent Minutes Tracker'!H:H,""))</f>
        <v/>
      </c>
      <c r="C468" s="144">
        <f t="array" ref="C468">ifna(XLOOKUP(A468,'Recent Minutes Tracker'!A:A,'Recent Minutes Tracker'!P:P,""))</f>
        <v>14.83333333</v>
      </c>
      <c r="D468" s="81">
        <f t="shared" si="1"/>
        <v>-14.83333333</v>
      </c>
      <c r="E468" s="81">
        <f t="shared" si="2"/>
        <v>14.83333333</v>
      </c>
    </row>
    <row r="469">
      <c r="A469" s="129" t="s">
        <v>484</v>
      </c>
      <c r="B469" s="143">
        <f t="array" ref="B469">ifna(XLOOKUP(A469,'Recent Minutes Tracker'!A:A,'Recent Minutes Tracker'!H:H,""))</f>
        <v>21</v>
      </c>
      <c r="C469" s="144">
        <f t="array" ref="C469">ifna(XLOOKUP(A469,'Recent Minutes Tracker'!A:A,'Recent Minutes Tracker'!P:P,""))</f>
        <v>14.33333333</v>
      </c>
      <c r="D469" s="81">
        <f t="shared" si="1"/>
        <v>6.666666667</v>
      </c>
      <c r="E469" s="81">
        <f t="shared" si="2"/>
        <v>6.666666667</v>
      </c>
    </row>
    <row r="470">
      <c r="A470" s="129" t="s">
        <v>481</v>
      </c>
      <c r="B470" s="143">
        <f t="array" ref="B470">ifna(XLOOKUP(A470,'Recent Minutes Tracker'!A:A,'Recent Minutes Tracker'!H:H,""))</f>
        <v>13</v>
      </c>
      <c r="C470" s="144" t="str">
        <f t="array" ref="C470">ifna(XLOOKUP(A470,'Recent Minutes Tracker'!A:A,'Recent Minutes Tracker'!P:P,""))</f>
        <v/>
      </c>
      <c r="D470" s="81">
        <f t="shared" si="1"/>
        <v>13</v>
      </c>
      <c r="E470" s="81">
        <f t="shared" si="2"/>
        <v>13</v>
      </c>
    </row>
    <row r="471">
      <c r="A471" s="129" t="s">
        <v>477</v>
      </c>
      <c r="B471" s="143">
        <f t="array" ref="B471">ifna(XLOOKUP(A471,'Recent Minutes Tracker'!A:A,'Recent Minutes Tracker'!H:H,""))</f>
        <v>21</v>
      </c>
      <c r="C471" s="144">
        <f t="array" ref="C471">ifna(XLOOKUP(A471,'Recent Minutes Tracker'!A:A,'Recent Minutes Tracker'!P:P,""))</f>
        <v>20</v>
      </c>
      <c r="D471" s="81">
        <f t="shared" si="1"/>
        <v>1</v>
      </c>
      <c r="E471" s="81">
        <f t="shared" si="2"/>
        <v>1</v>
      </c>
    </row>
    <row r="472">
      <c r="A472" s="129" t="s">
        <v>1888</v>
      </c>
      <c r="B472" s="143">
        <f t="array" ref="B472">ifna(XLOOKUP(A472,'Recent Minutes Tracker'!A:A,'Recent Minutes Tracker'!H:H,""))</f>
        <v>30</v>
      </c>
      <c r="C472" s="144">
        <f t="array" ref="C472">ifna(XLOOKUP(A472,'Recent Minutes Tracker'!A:A,'Recent Minutes Tracker'!P:P,""))</f>
        <v>24.8</v>
      </c>
      <c r="D472" s="81">
        <f t="shared" si="1"/>
        <v>5.2</v>
      </c>
      <c r="E472" s="81">
        <f t="shared" si="2"/>
        <v>5.2</v>
      </c>
    </row>
    <row r="473">
      <c r="A473" s="129" t="s">
        <v>568</v>
      </c>
      <c r="B473" s="143" t="str">
        <f t="array" ref="B473">ifna(XLOOKUP(A473,'Recent Minutes Tracker'!A:A,'Recent Minutes Tracker'!H:H,""))</f>
        <v/>
      </c>
      <c r="C473" s="144">
        <f t="array" ref="C473">ifna(XLOOKUP(A473,'Recent Minutes Tracker'!A:A,'Recent Minutes Tracker'!P:P,""))</f>
        <v>0</v>
      </c>
      <c r="D473" s="81">
        <f t="shared" si="1"/>
        <v>0</v>
      </c>
      <c r="E473" s="81">
        <f t="shared" si="2"/>
        <v>0</v>
      </c>
    </row>
    <row r="474">
      <c r="A474" s="129" t="s">
        <v>568</v>
      </c>
      <c r="B474" s="143" t="str">
        <f t="array" ref="B474">ifna(XLOOKUP(A474,'Recent Minutes Tracker'!A:A,'Recent Minutes Tracker'!H:H,""))</f>
        <v/>
      </c>
      <c r="C474" s="144">
        <f t="array" ref="C474">ifna(XLOOKUP(A474,'Recent Minutes Tracker'!A:A,'Recent Minutes Tracker'!P:P,""))</f>
        <v>0</v>
      </c>
      <c r="D474" s="81">
        <f t="shared" si="1"/>
        <v>0</v>
      </c>
      <c r="E474" s="81">
        <f t="shared" si="2"/>
        <v>0</v>
      </c>
    </row>
    <row r="475">
      <c r="A475" s="129" t="s">
        <v>1916</v>
      </c>
      <c r="B475" s="143" t="str">
        <f t="array" ref="B475">ifna(XLOOKUP(A475,'Recent Minutes Tracker'!A:A,'Recent Minutes Tracker'!H:H,""))</f>
        <v/>
      </c>
      <c r="C475" s="144">
        <f t="array" ref="C475">ifna(XLOOKUP(A475,'Recent Minutes Tracker'!A:A,'Recent Minutes Tracker'!P:P,""))</f>
        <v>0</v>
      </c>
      <c r="D475" s="81">
        <f t="shared" si="1"/>
        <v>0</v>
      </c>
      <c r="E475" s="81">
        <f t="shared" si="2"/>
        <v>0</v>
      </c>
    </row>
    <row r="476">
      <c r="A476" s="129" t="s">
        <v>444</v>
      </c>
      <c r="B476" s="143">
        <f t="array" ref="B476">ifna(XLOOKUP(A476,'Recent Minutes Tracker'!A:A,'Recent Minutes Tracker'!H:H,""))</f>
        <v>19</v>
      </c>
      <c r="C476" s="144">
        <f t="array" ref="C476">ifna(XLOOKUP(A476,'Recent Minutes Tracker'!A:A,'Recent Minutes Tracker'!P:P,""))</f>
        <v>19.46666667</v>
      </c>
      <c r="D476" s="81">
        <f t="shared" si="1"/>
        <v>-0.4666666667</v>
      </c>
      <c r="E476" s="81">
        <f t="shared" si="2"/>
        <v>0.4666666667</v>
      </c>
    </row>
    <row r="477">
      <c r="A477" s="129" t="s">
        <v>464</v>
      </c>
      <c r="B477" s="143">
        <f t="array" ref="B477">ifna(XLOOKUP(A477,'Recent Minutes Tracker'!A:A,'Recent Minutes Tracker'!H:H,""))</f>
        <v>35</v>
      </c>
      <c r="C477" s="144">
        <f t="array" ref="C477">ifna(XLOOKUP(A477,'Recent Minutes Tracker'!A:A,'Recent Minutes Tracker'!P:P,""))</f>
        <v>32.03333333</v>
      </c>
      <c r="D477" s="81">
        <f t="shared" si="1"/>
        <v>2.966666667</v>
      </c>
      <c r="E477" s="81">
        <f t="shared" si="2"/>
        <v>2.966666667</v>
      </c>
    </row>
    <row r="478">
      <c r="A478" s="129" t="s">
        <v>461</v>
      </c>
      <c r="B478" s="143" t="str">
        <f t="array" ref="B478">ifna(XLOOKUP(A478,'Recent Minutes Tracker'!A:A,'Recent Minutes Tracker'!H:H,""))</f>
        <v/>
      </c>
      <c r="C478" s="144">
        <f t="array" ref="C478">ifna(XLOOKUP(A478,'Recent Minutes Tracker'!A:A,'Recent Minutes Tracker'!P:P,""))</f>
        <v>11.26666667</v>
      </c>
      <c r="D478" s="81">
        <f t="shared" si="1"/>
        <v>-11.26666667</v>
      </c>
      <c r="E478" s="81">
        <f t="shared" si="2"/>
        <v>11.26666667</v>
      </c>
    </row>
    <row r="479">
      <c r="A479" s="129" t="s">
        <v>458</v>
      </c>
      <c r="B479" s="143">
        <f t="array" ref="B479">ifna(XLOOKUP(A479,'Recent Minutes Tracker'!A:A,'Recent Minutes Tracker'!H:H,""))</f>
        <v>14</v>
      </c>
      <c r="C479" s="144">
        <f t="array" ref="C479">ifna(XLOOKUP(A479,'Recent Minutes Tracker'!A:A,'Recent Minutes Tracker'!P:P,""))</f>
        <v>21.1</v>
      </c>
      <c r="D479" s="81">
        <f t="shared" si="1"/>
        <v>-7.1</v>
      </c>
      <c r="E479" s="81">
        <f t="shared" si="2"/>
        <v>7.1</v>
      </c>
    </row>
    <row r="480">
      <c r="A480" s="129" t="s">
        <v>343</v>
      </c>
      <c r="B480" s="143" t="str">
        <f t="array" ref="B480">ifna(XLOOKUP(A480,'Recent Minutes Tracker'!A:A,'Recent Minutes Tracker'!H:H,""))</f>
        <v/>
      </c>
      <c r="C480" s="144">
        <f t="array" ref="C480">ifna(XLOOKUP(A480,'Recent Minutes Tracker'!A:A,'Recent Minutes Tracker'!P:P,""))</f>
        <v>22.23333333</v>
      </c>
      <c r="D480" s="81">
        <f t="shared" si="1"/>
        <v>-22.23333333</v>
      </c>
      <c r="E480" s="81">
        <f t="shared" si="2"/>
        <v>22.23333333</v>
      </c>
    </row>
    <row r="481">
      <c r="A481" s="129" t="s">
        <v>455</v>
      </c>
      <c r="B481" s="143" t="str">
        <f t="array" ref="B481">ifna(XLOOKUP(A481,'Recent Minutes Tracker'!A:A,'Recent Minutes Tracker'!H:H,""))</f>
        <v/>
      </c>
      <c r="C481" s="144">
        <f t="array" ref="C481">ifna(XLOOKUP(A481,'Recent Minutes Tracker'!A:A,'Recent Minutes Tracker'!P:P,""))</f>
        <v>0</v>
      </c>
      <c r="D481" s="81">
        <f t="shared" si="1"/>
        <v>0</v>
      </c>
      <c r="E481" s="81">
        <f t="shared" si="2"/>
        <v>0</v>
      </c>
    </row>
    <row r="482">
      <c r="A482" s="129" t="s">
        <v>1836</v>
      </c>
      <c r="B482" s="143">
        <f t="array" ref="B482">ifna(XLOOKUP(A482,'Recent Minutes Tracker'!A:A,'Recent Minutes Tracker'!H:H,""))</f>
        <v>19</v>
      </c>
      <c r="C482" s="144">
        <f t="array" ref="C482">ifna(XLOOKUP(A482,'Recent Minutes Tracker'!A:A,'Recent Minutes Tracker'!P:P,""))</f>
        <v>19.5</v>
      </c>
      <c r="D482" s="81">
        <f t="shared" si="1"/>
        <v>-0.5</v>
      </c>
      <c r="E482" s="81">
        <f t="shared" si="2"/>
        <v>0.5</v>
      </c>
    </row>
    <row r="483">
      <c r="A483" s="129" t="s">
        <v>454</v>
      </c>
      <c r="B483" s="143" t="str">
        <f t="array" ref="B483">ifna(XLOOKUP(A483,'Recent Minutes Tracker'!A:A,'Recent Minutes Tracker'!H:H,""))</f>
        <v/>
      </c>
      <c r="C483" s="144">
        <f t="array" ref="C483">ifna(XLOOKUP(A483,'Recent Minutes Tracker'!A:A,'Recent Minutes Tracker'!P:P,""))</f>
        <v>0</v>
      </c>
      <c r="D483" s="81">
        <f t="shared" si="1"/>
        <v>0</v>
      </c>
      <c r="E483" s="81">
        <f t="shared" si="2"/>
        <v>0</v>
      </c>
    </row>
    <row r="484">
      <c r="A484" s="129" t="s">
        <v>463</v>
      </c>
      <c r="B484" s="143" t="str">
        <f t="array" ref="B484">ifna(XLOOKUP(A484,'Recent Minutes Tracker'!A:A,'Recent Minutes Tracker'!H:H,""))</f>
        <v/>
      </c>
      <c r="C484" s="144">
        <f t="array" ref="C484">ifna(XLOOKUP(A484,'Recent Minutes Tracker'!A:A,'Recent Minutes Tracker'!P:P,""))</f>
        <v>7</v>
      </c>
      <c r="D484" s="81">
        <f t="shared" si="1"/>
        <v>-7</v>
      </c>
      <c r="E484" s="81">
        <f t="shared" si="2"/>
        <v>7</v>
      </c>
    </row>
    <row r="485">
      <c r="A485" s="129" t="s">
        <v>1917</v>
      </c>
      <c r="B485" s="143" t="str">
        <f t="array" ref="B485">ifna(XLOOKUP(A485,'Recent Minutes Tracker'!A:A,'Recent Minutes Tracker'!H:H,""))</f>
        <v/>
      </c>
      <c r="C485" s="144">
        <f t="array" ref="C485">ifna(XLOOKUP(A485,'Recent Minutes Tracker'!A:A,'Recent Minutes Tracker'!P:P,""))</f>
        <v>0</v>
      </c>
      <c r="D485" s="81">
        <f t="shared" si="1"/>
        <v>0</v>
      </c>
      <c r="E485" s="81">
        <f t="shared" si="2"/>
        <v>0</v>
      </c>
    </row>
    <row r="486">
      <c r="A486" s="129" t="s">
        <v>628</v>
      </c>
      <c r="B486" s="143" t="str">
        <f t="array" ref="B486">ifna(XLOOKUP(A486,'Recent Minutes Tracker'!A:A,'Recent Minutes Tracker'!H:H,""))</f>
        <v/>
      </c>
      <c r="C486" s="144">
        <f t="array" ref="C486">ifna(XLOOKUP(A486,'Recent Minutes Tracker'!A:A,'Recent Minutes Tracker'!P:P,""))</f>
        <v>6.033333333</v>
      </c>
      <c r="D486" s="81">
        <f t="shared" si="1"/>
        <v>-6.033333333</v>
      </c>
      <c r="E486" s="81">
        <f t="shared" si="2"/>
        <v>6.033333333</v>
      </c>
    </row>
    <row r="487">
      <c r="A487" s="129" t="s">
        <v>628</v>
      </c>
      <c r="B487" s="143" t="str">
        <f t="array" ref="B487">ifna(XLOOKUP(A487,'Recent Minutes Tracker'!A:A,'Recent Minutes Tracker'!H:H,""))</f>
        <v/>
      </c>
      <c r="C487" s="144">
        <f t="array" ref="C487">ifna(XLOOKUP(A487,'Recent Minutes Tracker'!A:A,'Recent Minutes Tracker'!P:P,""))</f>
        <v>6.033333333</v>
      </c>
      <c r="D487" s="81">
        <f t="shared" si="1"/>
        <v>-6.033333333</v>
      </c>
      <c r="E487" s="81">
        <f t="shared" si="2"/>
        <v>6.033333333</v>
      </c>
    </row>
    <row r="488">
      <c r="A488" s="129" t="s">
        <v>524</v>
      </c>
      <c r="B488" s="143">
        <f t="array" ref="B488">ifna(XLOOKUP(A488,'Recent Minutes Tracker'!A:A,'Recent Minutes Tracker'!H:H,""))</f>
        <v>22</v>
      </c>
      <c r="C488" s="144" t="str">
        <f t="array" ref="C488">ifna(XLOOKUP(A488,'Recent Minutes Tracker'!A:A,'Recent Minutes Tracker'!P:P,""))</f>
        <v/>
      </c>
      <c r="D488" s="81">
        <f t="shared" si="1"/>
        <v>22</v>
      </c>
      <c r="E488" s="81">
        <f t="shared" si="2"/>
        <v>22</v>
      </c>
    </row>
    <row r="489">
      <c r="A489" s="129" t="s">
        <v>283</v>
      </c>
      <c r="B489" s="143">
        <f t="array" ref="B489">ifna(XLOOKUP(A489,'Recent Minutes Tracker'!A:A,'Recent Minutes Tracker'!H:H,""))</f>
        <v>14</v>
      </c>
      <c r="C489" s="144">
        <f t="array" ref="C489">ifna(XLOOKUP(A489,'Recent Minutes Tracker'!A:A,'Recent Minutes Tracker'!P:P,""))</f>
        <v>18.23333333</v>
      </c>
      <c r="D489" s="81">
        <f t="shared" si="1"/>
        <v>-4.233333333</v>
      </c>
      <c r="E489" s="81">
        <f t="shared" si="2"/>
        <v>4.233333333</v>
      </c>
    </row>
    <row r="490">
      <c r="A490" s="129" t="s">
        <v>408</v>
      </c>
      <c r="B490" s="143" t="str">
        <f t="array" ref="B490">ifna(XLOOKUP(A490,'Recent Minutes Tracker'!A:A,'Recent Minutes Tracker'!H:H,""))</f>
        <v/>
      </c>
      <c r="C490" s="144">
        <f t="array" ref="C490">ifna(XLOOKUP(A490,'Recent Minutes Tracker'!A:A,'Recent Minutes Tracker'!P:P,""))</f>
        <v>0</v>
      </c>
      <c r="D490" s="81">
        <f t="shared" si="1"/>
        <v>0</v>
      </c>
      <c r="E490" s="81">
        <f t="shared" si="2"/>
        <v>0</v>
      </c>
    </row>
    <row r="491">
      <c r="A491" s="129" t="s">
        <v>1918</v>
      </c>
      <c r="B491" s="143" t="str">
        <f t="array" ref="B491">ifna(XLOOKUP(A491,'Recent Minutes Tracker'!A:A,'Recent Minutes Tracker'!H:H,""))</f>
        <v/>
      </c>
      <c r="C491" s="144">
        <f t="array" ref="C491">ifna(XLOOKUP(A491,'Recent Minutes Tracker'!A:A,'Recent Minutes Tracker'!P:P,""))</f>
        <v>0</v>
      </c>
      <c r="D491" s="81">
        <f t="shared" si="1"/>
        <v>0</v>
      </c>
      <c r="E491" s="81">
        <f t="shared" si="2"/>
        <v>0</v>
      </c>
    </row>
    <row r="492">
      <c r="A492" s="129" t="s">
        <v>1919</v>
      </c>
      <c r="B492" s="143" t="str">
        <f t="array" ref="B492">ifna(XLOOKUP(A492,'Recent Minutes Tracker'!A:A,'Recent Minutes Tracker'!H:H,""))</f>
        <v/>
      </c>
      <c r="C492" s="144">
        <f t="array" ref="C492">ifna(XLOOKUP(A492,'Recent Minutes Tracker'!A:A,'Recent Minutes Tracker'!P:P,""))</f>
        <v>1.333333333</v>
      </c>
      <c r="D492" s="81">
        <f t="shared" si="1"/>
        <v>-1.333333333</v>
      </c>
      <c r="E492" s="81">
        <f t="shared" si="2"/>
        <v>1.333333333</v>
      </c>
    </row>
    <row r="493">
      <c r="A493" s="129" t="s">
        <v>1851</v>
      </c>
      <c r="B493" s="143" t="str">
        <f t="array" ref="B493">ifna(XLOOKUP(A493,'Recent Minutes Tracker'!A:A,'Recent Minutes Tracker'!H:H,""))</f>
        <v/>
      </c>
      <c r="C493" s="144">
        <f t="array" ref="C493">ifna(XLOOKUP(A493,'Recent Minutes Tracker'!A:A,'Recent Minutes Tracker'!P:P,""))</f>
        <v>0</v>
      </c>
      <c r="D493" s="81">
        <f t="shared" si="1"/>
        <v>0</v>
      </c>
      <c r="E493" s="81">
        <f t="shared" si="2"/>
        <v>0</v>
      </c>
    </row>
    <row r="494">
      <c r="A494" s="129" t="s">
        <v>431</v>
      </c>
      <c r="B494" s="143" t="str">
        <f t="array" ref="B494">ifna(XLOOKUP(A494,'Recent Minutes Tracker'!A:A,'Recent Minutes Tracker'!H:H,""))</f>
        <v/>
      </c>
      <c r="C494" s="144">
        <f t="array" ref="C494">ifna(XLOOKUP(A494,'Recent Minutes Tracker'!A:A,'Recent Minutes Tracker'!P:P,""))</f>
        <v>0</v>
      </c>
      <c r="D494" s="81">
        <f t="shared" si="1"/>
        <v>0</v>
      </c>
      <c r="E494" s="81">
        <f t="shared" si="2"/>
        <v>0</v>
      </c>
    </row>
    <row r="495">
      <c r="A495" s="129" t="s">
        <v>457</v>
      </c>
      <c r="B495" s="143" t="str">
        <f t="array" ref="B495">ifna(XLOOKUP(A495,'Recent Minutes Tracker'!A:A,'Recent Minutes Tracker'!H:H,""))</f>
        <v/>
      </c>
      <c r="C495" s="144" t="str">
        <f t="array" ref="C495">ifna(XLOOKUP(A495,'Recent Minutes Tracker'!A:A,'Recent Minutes Tracker'!P:P,""))</f>
        <v/>
      </c>
      <c r="D495" s="81">
        <f t="shared" si="1"/>
        <v>0</v>
      </c>
      <c r="E495" s="81">
        <f t="shared" si="2"/>
        <v>0</v>
      </c>
    </row>
    <row r="496">
      <c r="A496" s="129" t="s">
        <v>425</v>
      </c>
      <c r="B496" s="143" t="str">
        <f t="array" ref="B496">ifna(XLOOKUP(A496,'Recent Minutes Tracker'!A:A,'Recent Minutes Tracker'!H:H,""))</f>
        <v/>
      </c>
      <c r="C496" s="144">
        <f t="array" ref="C496">ifna(XLOOKUP(A496,'Recent Minutes Tracker'!A:A,'Recent Minutes Tracker'!P:P,""))</f>
        <v>1.333333333</v>
      </c>
      <c r="D496" s="81">
        <f t="shared" si="1"/>
        <v>-1.333333333</v>
      </c>
      <c r="E496" s="81">
        <f t="shared" si="2"/>
        <v>1.333333333</v>
      </c>
    </row>
    <row r="497">
      <c r="A497" s="129" t="s">
        <v>425</v>
      </c>
      <c r="B497" s="143" t="str">
        <f t="array" ref="B497">ifna(XLOOKUP(A497,'Recent Minutes Tracker'!A:A,'Recent Minutes Tracker'!H:H,""))</f>
        <v/>
      </c>
      <c r="C497" s="144">
        <f t="array" ref="C497">ifna(XLOOKUP(A497,'Recent Minutes Tracker'!A:A,'Recent Minutes Tracker'!P:P,""))</f>
        <v>1.333333333</v>
      </c>
      <c r="D497" s="81">
        <f t="shared" si="1"/>
        <v>-1.333333333</v>
      </c>
      <c r="E497" s="81">
        <f t="shared" si="2"/>
        <v>1.333333333</v>
      </c>
    </row>
    <row r="498">
      <c r="A498" s="129" t="s">
        <v>130</v>
      </c>
      <c r="B498" s="143" t="str">
        <f t="array" ref="B498">ifna(XLOOKUP(A498,'Recent Minutes Tracker'!A:A,'Recent Minutes Tracker'!H:H,""))</f>
        <v/>
      </c>
      <c r="C498" s="144" t="str">
        <f t="array" ref="C498">ifna(XLOOKUP(A498,'Recent Minutes Tracker'!A:A,'Recent Minutes Tracker'!P:P,""))</f>
        <v/>
      </c>
      <c r="D498" s="81">
        <f t="shared" si="1"/>
        <v>0</v>
      </c>
      <c r="E498" s="81">
        <f t="shared" si="2"/>
        <v>0</v>
      </c>
    </row>
    <row r="499">
      <c r="A499" s="129" t="s">
        <v>376</v>
      </c>
      <c r="B499" s="143" t="str">
        <f t="array" ref="B499">ifna(XLOOKUP(A499,'Recent Minutes Tracker'!A:A,'Recent Minutes Tracker'!H:H,""))</f>
        <v/>
      </c>
      <c r="C499" s="144">
        <f t="array" ref="C499">ifna(XLOOKUP(A499,'Recent Minutes Tracker'!A:A,'Recent Minutes Tracker'!P:P,""))</f>
        <v>1.666666667</v>
      </c>
      <c r="D499" s="81">
        <f t="shared" si="1"/>
        <v>-1.666666667</v>
      </c>
      <c r="E499" s="81">
        <f t="shared" si="2"/>
        <v>1.666666667</v>
      </c>
    </row>
    <row r="500">
      <c r="A500" s="129" t="s">
        <v>456</v>
      </c>
      <c r="B500" s="143">
        <f t="array" ref="B500">ifna(XLOOKUP(A500,'Recent Minutes Tracker'!A:A,'Recent Minutes Tracker'!H:H,""))</f>
        <v>2</v>
      </c>
      <c r="C500" s="144">
        <f t="array" ref="C500">ifna(XLOOKUP(A500,'Recent Minutes Tracker'!A:A,'Recent Minutes Tracker'!P:P,""))</f>
        <v>3.4</v>
      </c>
      <c r="D500" s="81">
        <f t="shared" si="1"/>
        <v>-1.4</v>
      </c>
      <c r="E500" s="81">
        <f t="shared" si="2"/>
        <v>1.4</v>
      </c>
    </row>
    <row r="501">
      <c r="A501" s="129" t="s">
        <v>420</v>
      </c>
      <c r="B501" s="143">
        <f t="array" ref="B501">ifna(XLOOKUP(A501,'Recent Minutes Tracker'!A:A,'Recent Minutes Tracker'!H:H,""))</f>
        <v>13</v>
      </c>
      <c r="C501" s="144">
        <f t="array" ref="C501">ifna(XLOOKUP(A501,'Recent Minutes Tracker'!A:A,'Recent Minutes Tracker'!P:P,""))</f>
        <v>27.6</v>
      </c>
      <c r="D501" s="81">
        <f t="shared" si="1"/>
        <v>-14.6</v>
      </c>
      <c r="E501" s="81">
        <f t="shared" si="2"/>
        <v>14.6</v>
      </c>
    </row>
    <row r="502">
      <c r="A502" s="129" t="s">
        <v>419</v>
      </c>
      <c r="B502" s="143">
        <f t="array" ref="B502">ifna(XLOOKUP(A502,'Recent Minutes Tracker'!A:A,'Recent Minutes Tracker'!H:H,""))</f>
        <v>31</v>
      </c>
      <c r="C502" s="144">
        <f t="array" ref="C502">ifna(XLOOKUP(A502,'Recent Minutes Tracker'!A:A,'Recent Minutes Tracker'!P:P,""))</f>
        <v>33.36666667</v>
      </c>
      <c r="D502" s="81">
        <f t="shared" si="1"/>
        <v>-2.366666667</v>
      </c>
      <c r="E502" s="81">
        <f t="shared" si="2"/>
        <v>2.366666667</v>
      </c>
    </row>
    <row r="503">
      <c r="A503" s="129" t="s">
        <v>418</v>
      </c>
      <c r="B503" s="143">
        <f t="array" ref="B503">ifna(XLOOKUP(A503,'Recent Minutes Tracker'!A:A,'Recent Minutes Tracker'!H:H,""))</f>
        <v>43</v>
      </c>
      <c r="C503" s="144">
        <f t="array" ref="C503">ifna(XLOOKUP(A503,'Recent Minutes Tracker'!A:A,'Recent Minutes Tracker'!P:P,""))</f>
        <v>29.33333333</v>
      </c>
      <c r="D503" s="81">
        <f t="shared" si="1"/>
        <v>13.66666667</v>
      </c>
      <c r="E503" s="81">
        <f t="shared" si="2"/>
        <v>13.66666667</v>
      </c>
    </row>
    <row r="504">
      <c r="A504" s="129" t="s">
        <v>1920</v>
      </c>
      <c r="B504" s="143" t="str">
        <f t="array" ref="B504">ifna(XLOOKUP(A504,'Recent Minutes Tracker'!A:A,'Recent Minutes Tracker'!H:H,""))</f>
        <v/>
      </c>
      <c r="C504" s="144">
        <f t="array" ref="C504">ifna(XLOOKUP(A504,'Recent Minutes Tracker'!A:A,'Recent Minutes Tracker'!P:P,""))</f>
        <v>4</v>
      </c>
      <c r="D504" s="81">
        <f t="shared" si="1"/>
        <v>-4</v>
      </c>
      <c r="E504" s="81">
        <f t="shared" si="2"/>
        <v>4</v>
      </c>
    </row>
    <row r="505">
      <c r="A505" s="129" t="s">
        <v>413</v>
      </c>
      <c r="B505" s="143">
        <f t="array" ref="B505">ifna(XLOOKUP(A505,'Recent Minutes Tracker'!A:A,'Recent Minutes Tracker'!H:H,""))</f>
        <v>5</v>
      </c>
      <c r="C505" s="144" t="str">
        <f t="array" ref="C505">ifna(XLOOKUP(A505,'Recent Minutes Tracker'!A:A,'Recent Minutes Tracker'!P:P,""))</f>
        <v/>
      </c>
      <c r="D505" s="81">
        <f t="shared" si="1"/>
        <v>5</v>
      </c>
      <c r="E505" s="81">
        <f t="shared" si="2"/>
        <v>5</v>
      </c>
    </row>
    <row r="506">
      <c r="A506" s="129" t="s">
        <v>592</v>
      </c>
      <c r="B506" s="143" t="str">
        <f t="array" ref="B506">ifna(XLOOKUP(A506,'Recent Minutes Tracker'!A:A,'Recent Minutes Tracker'!H:H,""))</f>
        <v/>
      </c>
      <c r="C506" s="144">
        <f t="array" ref="C506">ifna(XLOOKUP(A506,'Recent Minutes Tracker'!A:A,'Recent Minutes Tracker'!P:P,""))</f>
        <v>9.966666667</v>
      </c>
      <c r="D506" s="81">
        <f t="shared" si="1"/>
        <v>-9.966666667</v>
      </c>
      <c r="E506" s="81">
        <f t="shared" si="2"/>
        <v>9.966666667</v>
      </c>
    </row>
    <row r="507">
      <c r="A507" s="129" t="s">
        <v>406</v>
      </c>
      <c r="B507" s="143" t="str">
        <f t="array" ref="B507">ifna(XLOOKUP(A507,'Recent Minutes Tracker'!A:A,'Recent Minutes Tracker'!H:H,""))</f>
        <v/>
      </c>
      <c r="C507" s="144">
        <f t="array" ref="C507">ifna(XLOOKUP(A507,'Recent Minutes Tracker'!A:A,'Recent Minutes Tracker'!P:P,""))</f>
        <v>0</v>
      </c>
      <c r="D507" s="81">
        <f t="shared" si="1"/>
        <v>0</v>
      </c>
      <c r="E507" s="81">
        <f t="shared" si="2"/>
        <v>0</v>
      </c>
    </row>
    <row r="508">
      <c r="A508" s="129" t="s">
        <v>1385</v>
      </c>
      <c r="B508" s="143">
        <f t="array" ref="B508">ifna(XLOOKUP(A508,'Recent Minutes Tracker'!A:A,'Recent Minutes Tracker'!H:H,""))</f>
        <v>23</v>
      </c>
      <c r="C508" s="144">
        <f t="array" ref="C508">ifna(XLOOKUP(A508,'Recent Minutes Tracker'!A:A,'Recent Minutes Tracker'!P:P,""))</f>
        <v>18.8</v>
      </c>
      <c r="D508" s="81">
        <f t="shared" si="1"/>
        <v>4.2</v>
      </c>
      <c r="E508" s="81">
        <f t="shared" si="2"/>
        <v>4.2</v>
      </c>
    </row>
    <row r="509">
      <c r="A509" s="129" t="s">
        <v>396</v>
      </c>
      <c r="B509" s="143" t="str">
        <f t="array" ref="B509">ifna(XLOOKUP(A509,'Recent Minutes Tracker'!A:A,'Recent Minutes Tracker'!H:H,""))</f>
        <v/>
      </c>
      <c r="C509" s="144">
        <f t="array" ref="C509">ifna(XLOOKUP(A509,'Recent Minutes Tracker'!A:A,'Recent Minutes Tracker'!P:P,""))</f>
        <v>0</v>
      </c>
      <c r="D509" s="81">
        <f t="shared" si="1"/>
        <v>0</v>
      </c>
      <c r="E509" s="81">
        <f t="shared" si="2"/>
        <v>0</v>
      </c>
    </row>
    <row r="510">
      <c r="A510" s="129" t="s">
        <v>395</v>
      </c>
      <c r="B510" s="143">
        <f t="array" ref="B510">ifna(XLOOKUP(A510,'Recent Minutes Tracker'!A:A,'Recent Minutes Tracker'!H:H,""))</f>
        <v>33</v>
      </c>
      <c r="C510" s="144">
        <f t="array" ref="C510">ifna(XLOOKUP(A510,'Recent Minutes Tracker'!A:A,'Recent Minutes Tracker'!P:P,""))</f>
        <v>31.43333333</v>
      </c>
      <c r="D510" s="81">
        <f t="shared" si="1"/>
        <v>1.566666667</v>
      </c>
      <c r="E510" s="81">
        <f t="shared" si="2"/>
        <v>1.566666667</v>
      </c>
    </row>
    <row r="511">
      <c r="A511" s="129" t="s">
        <v>392</v>
      </c>
      <c r="B511" s="143" t="str">
        <f t="array" ref="B511">ifna(XLOOKUP(A511,'Recent Minutes Tracker'!A:A,'Recent Minutes Tracker'!H:H,""))</f>
        <v/>
      </c>
      <c r="C511" s="144">
        <f t="array" ref="C511">ifna(XLOOKUP(A511,'Recent Minutes Tracker'!A:A,'Recent Minutes Tracker'!P:P,""))</f>
        <v>0</v>
      </c>
      <c r="D511" s="81">
        <f t="shared" si="1"/>
        <v>0</v>
      </c>
      <c r="E511" s="81">
        <f t="shared" si="2"/>
        <v>0</v>
      </c>
    </row>
    <row r="512">
      <c r="A512" s="129" t="s">
        <v>120</v>
      </c>
      <c r="B512" s="143" t="str">
        <f t="array" ref="B512">ifna(XLOOKUP(A512,'Recent Minutes Tracker'!A:A,'Recent Minutes Tracker'!H:H,""))</f>
        <v/>
      </c>
      <c r="C512" s="144">
        <f t="array" ref="C512">ifna(XLOOKUP(A512,'Recent Minutes Tracker'!A:A,'Recent Minutes Tracker'!P:P,""))</f>
        <v>0</v>
      </c>
      <c r="D512" s="81">
        <f t="shared" si="1"/>
        <v>0</v>
      </c>
      <c r="E512" s="81">
        <f t="shared" si="2"/>
        <v>0</v>
      </c>
    </row>
    <row r="513">
      <c r="A513" s="129" t="s">
        <v>389</v>
      </c>
      <c r="B513" s="143" t="str">
        <f t="array" ref="B513">ifna(XLOOKUP(A513,'Recent Minutes Tracker'!A:A,'Recent Minutes Tracker'!H:H,""))</f>
        <v/>
      </c>
      <c r="C513" s="144">
        <f t="array" ref="C513">ifna(XLOOKUP(A513,'Recent Minutes Tracker'!A:A,'Recent Minutes Tracker'!P:P,""))</f>
        <v>28.8</v>
      </c>
      <c r="D513" s="81">
        <f t="shared" si="1"/>
        <v>-28.8</v>
      </c>
      <c r="E513" s="81">
        <f t="shared" si="2"/>
        <v>28.8</v>
      </c>
    </row>
    <row r="514">
      <c r="A514" s="129" t="s">
        <v>443</v>
      </c>
      <c r="B514" s="143" t="str">
        <f t="array" ref="B514">ifna(XLOOKUP(A514,'Recent Minutes Tracker'!A:A,'Recent Minutes Tracker'!H:H,""))</f>
        <v/>
      </c>
      <c r="C514" s="144">
        <f t="array" ref="C514">ifna(XLOOKUP(A514,'Recent Minutes Tracker'!A:A,'Recent Minutes Tracker'!P:P,""))</f>
        <v>6</v>
      </c>
      <c r="D514" s="81">
        <f t="shared" si="1"/>
        <v>-6</v>
      </c>
      <c r="E514" s="81">
        <f t="shared" si="2"/>
        <v>6</v>
      </c>
    </row>
    <row r="515">
      <c r="A515" s="129" t="s">
        <v>1907</v>
      </c>
      <c r="B515" s="143" t="str">
        <f t="array" ref="B515">ifna(XLOOKUP(A515,'Recent Minutes Tracker'!A:A,'Recent Minutes Tracker'!H:H,""))</f>
        <v/>
      </c>
      <c r="C515" s="144">
        <f t="array" ref="C515">ifna(XLOOKUP(A515,'Recent Minutes Tracker'!A:A,'Recent Minutes Tracker'!P:P,""))</f>
        <v>12</v>
      </c>
      <c r="D515" s="81">
        <f t="shared" si="1"/>
        <v>-12</v>
      </c>
      <c r="E515" s="81">
        <f t="shared" si="2"/>
        <v>12</v>
      </c>
    </row>
    <row r="516">
      <c r="A516" s="129" t="s">
        <v>1907</v>
      </c>
      <c r="B516" s="143" t="str">
        <f t="array" ref="B516">ifna(XLOOKUP(A516,'Recent Minutes Tracker'!A:A,'Recent Minutes Tracker'!H:H,""))</f>
        <v/>
      </c>
      <c r="C516" s="144">
        <f t="array" ref="C516">ifna(XLOOKUP(A516,'Recent Minutes Tracker'!A:A,'Recent Minutes Tracker'!P:P,""))</f>
        <v>12</v>
      </c>
      <c r="D516" s="81">
        <f t="shared" si="1"/>
        <v>-12</v>
      </c>
      <c r="E516" s="81">
        <f t="shared" si="2"/>
        <v>12</v>
      </c>
    </row>
    <row r="517">
      <c r="A517" s="129" t="s">
        <v>382</v>
      </c>
      <c r="B517" s="143" t="str">
        <f t="array" ref="B517">ifna(XLOOKUP(A517,'Recent Minutes Tracker'!A:A,'Recent Minutes Tracker'!H:H,""))</f>
        <v/>
      </c>
      <c r="C517" s="144">
        <f t="array" ref="C517">ifna(XLOOKUP(A517,'Recent Minutes Tracker'!A:A,'Recent Minutes Tracker'!P:P,""))</f>
        <v>0</v>
      </c>
      <c r="D517" s="81">
        <f t="shared" si="1"/>
        <v>0</v>
      </c>
      <c r="E517" s="81">
        <f t="shared" si="2"/>
        <v>0</v>
      </c>
    </row>
    <row r="518">
      <c r="A518" s="129" t="s">
        <v>378</v>
      </c>
      <c r="B518" s="143" t="str">
        <f t="array" ref="B518">ifna(XLOOKUP(A518,'Recent Minutes Tracker'!A:A,'Recent Minutes Tracker'!H:H,""))</f>
        <v/>
      </c>
      <c r="C518" s="144">
        <f t="array" ref="C518">ifna(XLOOKUP(A518,'Recent Minutes Tracker'!A:A,'Recent Minutes Tracker'!P:P,""))</f>
        <v>0</v>
      </c>
      <c r="D518" s="81">
        <f t="shared" si="1"/>
        <v>0</v>
      </c>
      <c r="E518" s="81">
        <f t="shared" si="2"/>
        <v>0</v>
      </c>
    </row>
    <row r="519">
      <c r="A519" s="129" t="s">
        <v>1898</v>
      </c>
      <c r="B519" s="143">
        <f t="array" ref="B519">ifna(XLOOKUP(A519,'Recent Minutes Tracker'!A:A,'Recent Minutes Tracker'!H:H,""))</f>
        <v>16</v>
      </c>
      <c r="C519" s="144">
        <f t="array" ref="C519">ifna(XLOOKUP(A519,'Recent Minutes Tracker'!A:A,'Recent Minutes Tracker'!P:P,""))</f>
        <v>14.63333333</v>
      </c>
      <c r="D519" s="81">
        <f t="shared" si="1"/>
        <v>1.366666667</v>
      </c>
      <c r="E519" s="81">
        <f t="shared" si="2"/>
        <v>1.366666667</v>
      </c>
    </row>
    <row r="520">
      <c r="A520" s="129" t="s">
        <v>1898</v>
      </c>
      <c r="B520" s="143">
        <f t="array" ref="B520">ifna(XLOOKUP(A520,'Recent Minutes Tracker'!A:A,'Recent Minutes Tracker'!H:H,""))</f>
        <v>16</v>
      </c>
      <c r="C520" s="144">
        <f t="array" ref="C520">ifna(XLOOKUP(A520,'Recent Minutes Tracker'!A:A,'Recent Minutes Tracker'!P:P,""))</f>
        <v>14.63333333</v>
      </c>
      <c r="D520" s="81">
        <f t="shared" si="1"/>
        <v>1.366666667</v>
      </c>
      <c r="E520" s="81">
        <f t="shared" si="2"/>
        <v>1.366666667</v>
      </c>
    </row>
    <row r="521">
      <c r="A521" s="129" t="s">
        <v>367</v>
      </c>
      <c r="B521" s="143" t="str">
        <f t="array" ref="B521">ifna(XLOOKUP(A521,'Recent Minutes Tracker'!A:A,'Recent Minutes Tracker'!H:H,""))</f>
        <v/>
      </c>
      <c r="C521" s="144">
        <f t="array" ref="C521">ifna(XLOOKUP(A521,'Recent Minutes Tracker'!A:A,'Recent Minutes Tracker'!P:P,""))</f>
        <v>0</v>
      </c>
      <c r="D521" s="81">
        <f t="shared" si="1"/>
        <v>0</v>
      </c>
      <c r="E521" s="81">
        <f t="shared" si="2"/>
        <v>0</v>
      </c>
    </row>
    <row r="522">
      <c r="A522" s="129" t="s">
        <v>1852</v>
      </c>
      <c r="B522" s="143">
        <f t="array" ref="B522">ifna(XLOOKUP(A522,'Recent Minutes Tracker'!A:A,'Recent Minutes Tracker'!H:H,""))</f>
        <v>25</v>
      </c>
      <c r="C522" s="144">
        <f t="array" ref="C522">ifna(XLOOKUP(A522,'Recent Minutes Tracker'!A:A,'Recent Minutes Tracker'!P:P,""))</f>
        <v>24.03333333</v>
      </c>
      <c r="D522" s="81">
        <f t="shared" si="1"/>
        <v>0.9666666667</v>
      </c>
      <c r="E522" s="81">
        <f t="shared" si="2"/>
        <v>0.9666666667</v>
      </c>
    </row>
    <row r="523">
      <c r="A523" s="129" t="s">
        <v>362</v>
      </c>
      <c r="B523" s="143" t="str">
        <f t="array" ref="B523">ifna(XLOOKUP(A523,'Recent Minutes Tracker'!A:A,'Recent Minutes Tracker'!H:H,""))</f>
        <v/>
      </c>
      <c r="C523" s="144" t="str">
        <f t="array" ref="C523">ifna(XLOOKUP(A523,'Recent Minutes Tracker'!A:A,'Recent Minutes Tracker'!P:P,""))</f>
        <v/>
      </c>
      <c r="D523" s="81">
        <f t="shared" si="1"/>
        <v>0</v>
      </c>
      <c r="E523" s="81">
        <f t="shared" si="2"/>
        <v>0</v>
      </c>
    </row>
    <row r="524">
      <c r="A524" s="129" t="s">
        <v>359</v>
      </c>
      <c r="B524" s="143">
        <f t="array" ref="B524">ifna(XLOOKUP(A524,'Recent Minutes Tracker'!A:A,'Recent Minutes Tracker'!H:H,""))</f>
        <v>18</v>
      </c>
      <c r="C524" s="144" t="str">
        <f t="array" ref="C524">ifna(XLOOKUP(A524,'Recent Minutes Tracker'!A:A,'Recent Minutes Tracker'!P:P,""))</f>
        <v/>
      </c>
      <c r="D524" s="81">
        <f t="shared" si="1"/>
        <v>18</v>
      </c>
      <c r="E524" s="81">
        <f t="shared" si="2"/>
        <v>18</v>
      </c>
    </row>
    <row r="525">
      <c r="A525" s="129" t="s">
        <v>350</v>
      </c>
      <c r="B525" s="143" t="str">
        <f t="array" ref="B525">ifna(XLOOKUP(A525,'Recent Minutes Tracker'!A:A,'Recent Minutes Tracker'!H:H,""))</f>
        <v/>
      </c>
      <c r="C525" s="144">
        <f t="array" ref="C525">ifna(XLOOKUP(A525,'Recent Minutes Tracker'!A:A,'Recent Minutes Tracker'!P:P,""))</f>
        <v>0</v>
      </c>
      <c r="D525" s="81">
        <f t="shared" si="1"/>
        <v>0</v>
      </c>
      <c r="E525" s="81">
        <f t="shared" si="2"/>
        <v>0</v>
      </c>
    </row>
    <row r="526">
      <c r="A526" s="129" t="s">
        <v>349</v>
      </c>
      <c r="B526" s="143">
        <f t="array" ref="B526">ifna(XLOOKUP(A526,'Recent Minutes Tracker'!A:A,'Recent Minutes Tracker'!H:H,""))</f>
        <v>13</v>
      </c>
      <c r="C526" s="144" t="str">
        <f t="array" ref="C526">ifna(XLOOKUP(A526,'Recent Minutes Tracker'!A:A,'Recent Minutes Tracker'!P:P,""))</f>
        <v/>
      </c>
      <c r="D526" s="81">
        <f t="shared" si="1"/>
        <v>13</v>
      </c>
      <c r="E526" s="81">
        <f t="shared" si="2"/>
        <v>13</v>
      </c>
    </row>
    <row r="527">
      <c r="A527" s="129" t="s">
        <v>566</v>
      </c>
      <c r="B527" s="143">
        <f t="array" ref="B527">ifna(XLOOKUP(A527,'Recent Minutes Tracker'!A:A,'Recent Minutes Tracker'!H:H,""))</f>
        <v>23</v>
      </c>
      <c r="C527" s="144">
        <f t="array" ref="C527">ifna(XLOOKUP(A527,'Recent Minutes Tracker'!A:A,'Recent Minutes Tracker'!P:P,""))</f>
        <v>7.433333333</v>
      </c>
      <c r="D527" s="81">
        <f t="shared" si="1"/>
        <v>15.56666667</v>
      </c>
      <c r="E527" s="81">
        <f t="shared" si="2"/>
        <v>15.56666667</v>
      </c>
    </row>
    <row r="528">
      <c r="A528" s="129" t="s">
        <v>344</v>
      </c>
      <c r="B528" s="143" t="str">
        <f t="array" ref="B528">ifna(XLOOKUP(A528,'Recent Minutes Tracker'!A:A,'Recent Minutes Tracker'!H:H,""))</f>
        <v/>
      </c>
      <c r="C528" s="144" t="str">
        <f t="array" ref="C528">ifna(XLOOKUP(A528,'Recent Minutes Tracker'!A:A,'Recent Minutes Tracker'!P:P,""))</f>
        <v/>
      </c>
      <c r="D528" s="81">
        <f t="shared" si="1"/>
        <v>0</v>
      </c>
      <c r="E528" s="81">
        <f t="shared" si="2"/>
        <v>0</v>
      </c>
    </row>
    <row r="529">
      <c r="A529" s="129" t="s">
        <v>335</v>
      </c>
      <c r="B529" s="143" t="str">
        <f t="array" ref="B529">ifna(XLOOKUP(A529,'Recent Minutes Tracker'!A:A,'Recent Minutes Tracker'!H:H,""))</f>
        <v/>
      </c>
      <c r="C529" s="144">
        <f t="array" ref="C529">ifna(XLOOKUP(A529,'Recent Minutes Tracker'!A:A,'Recent Minutes Tracker'!P:P,""))</f>
        <v>0</v>
      </c>
      <c r="D529" s="81">
        <f t="shared" si="1"/>
        <v>0</v>
      </c>
      <c r="E529" s="81">
        <f t="shared" si="2"/>
        <v>0</v>
      </c>
    </row>
    <row r="530">
      <c r="A530" s="129" t="s">
        <v>1841</v>
      </c>
      <c r="B530" s="143">
        <f t="array" ref="B530">ifna(XLOOKUP(A530,'Recent Minutes Tracker'!A:A,'Recent Minutes Tracker'!H:H,""))</f>
        <v>33</v>
      </c>
      <c r="C530" s="144">
        <f t="array" ref="C530">ifna(XLOOKUP(A530,'Recent Minutes Tracker'!A:A,'Recent Minutes Tracker'!P:P,""))</f>
        <v>26.4</v>
      </c>
      <c r="D530" s="81">
        <f t="shared" si="1"/>
        <v>6.6</v>
      </c>
      <c r="E530" s="81">
        <f t="shared" si="2"/>
        <v>6.6</v>
      </c>
    </row>
    <row r="531">
      <c r="A531" s="129" t="s">
        <v>1921</v>
      </c>
      <c r="B531" s="143" t="str">
        <f t="array" ref="B531">ifna(XLOOKUP(A531,'Recent Minutes Tracker'!A:A,'Recent Minutes Tracker'!H:H,""))</f>
        <v/>
      </c>
      <c r="C531" s="144">
        <f t="array" ref="C531">ifna(XLOOKUP(A531,'Recent Minutes Tracker'!A:A,'Recent Minutes Tracker'!P:P,""))</f>
        <v>0</v>
      </c>
      <c r="D531" s="81">
        <f t="shared" si="1"/>
        <v>0</v>
      </c>
      <c r="E531" s="81">
        <f t="shared" si="2"/>
        <v>0</v>
      </c>
    </row>
    <row r="532">
      <c r="A532" s="129" t="s">
        <v>502</v>
      </c>
      <c r="B532" s="143" t="str">
        <f t="array" ref="B532">ifna(XLOOKUP(A532,'Recent Minutes Tracker'!A:A,'Recent Minutes Tracker'!H:H,""))</f>
        <v/>
      </c>
      <c r="C532" s="144">
        <f t="array" ref="C532">ifna(XLOOKUP(A532,'Recent Minutes Tracker'!A:A,'Recent Minutes Tracker'!P:P,""))</f>
        <v>1.166666667</v>
      </c>
      <c r="D532" s="81">
        <f t="shared" si="1"/>
        <v>-1.166666667</v>
      </c>
      <c r="E532" s="81">
        <f t="shared" si="2"/>
        <v>1.166666667</v>
      </c>
    </row>
    <row r="533">
      <c r="A533" s="129" t="s">
        <v>515</v>
      </c>
      <c r="B533" s="143" t="str">
        <f t="array" ref="B533">ifna(XLOOKUP(A533,'Recent Minutes Tracker'!A:A,'Recent Minutes Tracker'!H:H,""))</f>
        <v/>
      </c>
      <c r="C533" s="144">
        <f t="array" ref="C533">ifna(XLOOKUP(A533,'Recent Minutes Tracker'!A:A,'Recent Minutes Tracker'!P:P,""))</f>
        <v>4</v>
      </c>
      <c r="D533" s="81">
        <f t="shared" si="1"/>
        <v>-4</v>
      </c>
      <c r="E533" s="81">
        <f t="shared" si="2"/>
        <v>4</v>
      </c>
    </row>
    <row r="534">
      <c r="A534" s="129" t="s">
        <v>251</v>
      </c>
      <c r="B534" s="143" t="str">
        <f t="array" ref="B534">ifna(XLOOKUP(A534,'Recent Minutes Tracker'!A:A,'Recent Minutes Tracker'!H:H,""))</f>
        <v/>
      </c>
      <c r="C534" s="144">
        <f t="array" ref="C534">ifna(XLOOKUP(A534,'Recent Minutes Tracker'!A:A,'Recent Minutes Tracker'!P:P,""))</f>
        <v>1.666666667</v>
      </c>
      <c r="D534" s="81">
        <f t="shared" si="1"/>
        <v>-1.666666667</v>
      </c>
      <c r="E534" s="81">
        <f t="shared" si="2"/>
        <v>1.666666667</v>
      </c>
    </row>
    <row r="535">
      <c r="A535" s="129" t="s">
        <v>390</v>
      </c>
      <c r="B535" s="143" t="str">
        <f t="array" ref="B535">ifna(XLOOKUP(A535,'Recent Minutes Tracker'!A:A,'Recent Minutes Tracker'!H:H,""))</f>
        <v/>
      </c>
      <c r="C535" s="144">
        <f t="array" ref="C535">ifna(XLOOKUP(A535,'Recent Minutes Tracker'!A:A,'Recent Minutes Tracker'!P:P,""))</f>
        <v>0</v>
      </c>
      <c r="D535" s="81">
        <f t="shared" si="1"/>
        <v>0</v>
      </c>
      <c r="E535" s="81">
        <f t="shared" si="2"/>
        <v>0</v>
      </c>
    </row>
    <row r="536">
      <c r="A536" s="129" t="s">
        <v>1922</v>
      </c>
      <c r="B536" s="143" t="str">
        <f t="array" ref="B536">ifna(XLOOKUP(A536,'Recent Minutes Tracker'!A:A,'Recent Minutes Tracker'!H:H,""))</f>
        <v/>
      </c>
      <c r="C536" s="144">
        <f t="array" ref="C536">ifna(XLOOKUP(A536,'Recent Minutes Tracker'!A:A,'Recent Minutes Tracker'!P:P,""))</f>
        <v>5</v>
      </c>
      <c r="D536" s="81">
        <f t="shared" si="1"/>
        <v>-5</v>
      </c>
      <c r="E536" s="81">
        <f t="shared" si="2"/>
        <v>5</v>
      </c>
    </row>
    <row r="537">
      <c r="A537" s="129" t="s">
        <v>332</v>
      </c>
      <c r="B537" s="143">
        <f t="array" ref="B537">ifna(XLOOKUP(A537,'Recent Minutes Tracker'!A:A,'Recent Minutes Tracker'!H:H,""))</f>
        <v>20</v>
      </c>
      <c r="C537" s="144">
        <f t="array" ref="C537">ifna(XLOOKUP(A537,'Recent Minutes Tracker'!A:A,'Recent Minutes Tracker'!P:P,""))</f>
        <v>20.26666667</v>
      </c>
      <c r="D537" s="81">
        <f t="shared" si="1"/>
        <v>-0.2666666667</v>
      </c>
      <c r="E537" s="81">
        <f t="shared" si="2"/>
        <v>0.2666666667</v>
      </c>
    </row>
    <row r="538">
      <c r="A538" s="129" t="s">
        <v>549</v>
      </c>
      <c r="B538" s="143">
        <f t="array" ref="B538">ifna(XLOOKUP(A538,'Recent Minutes Tracker'!A:A,'Recent Minutes Tracker'!H:H,""))</f>
        <v>36</v>
      </c>
      <c r="C538" s="144">
        <f t="array" ref="C538">ifna(XLOOKUP(A538,'Recent Minutes Tracker'!A:A,'Recent Minutes Tracker'!P:P,""))</f>
        <v>34.5</v>
      </c>
      <c r="D538" s="81">
        <f t="shared" si="1"/>
        <v>1.5</v>
      </c>
      <c r="E538" s="81">
        <f t="shared" si="2"/>
        <v>1.5</v>
      </c>
    </row>
    <row r="539">
      <c r="A539" s="129" t="s">
        <v>192</v>
      </c>
      <c r="B539" s="143" t="str">
        <f t="array" ref="B539">ifna(XLOOKUP(A539,'Recent Minutes Tracker'!A:A,'Recent Minutes Tracker'!H:H,""))</f>
        <v/>
      </c>
      <c r="C539" s="144">
        <f t="array" ref="C539">ifna(XLOOKUP(A539,'Recent Minutes Tracker'!A:A,'Recent Minutes Tracker'!P:P,""))</f>
        <v>15.63333333</v>
      </c>
      <c r="D539" s="81">
        <f t="shared" si="1"/>
        <v>-15.63333333</v>
      </c>
      <c r="E539" s="81">
        <f t="shared" si="2"/>
        <v>15.63333333</v>
      </c>
    </row>
    <row r="540">
      <c r="A540" s="129" t="s">
        <v>280</v>
      </c>
      <c r="B540" s="143" t="str">
        <f t="array" ref="B540">ifna(XLOOKUP(A540,'Recent Minutes Tracker'!A:A,'Recent Minutes Tracker'!H:H,""))</f>
        <v/>
      </c>
      <c r="C540" s="144">
        <f t="array" ref="C540">ifna(XLOOKUP(A540,'Recent Minutes Tracker'!A:A,'Recent Minutes Tracker'!P:P,""))</f>
        <v>9.333333333</v>
      </c>
      <c r="D540" s="81">
        <f t="shared" si="1"/>
        <v>-9.333333333</v>
      </c>
      <c r="E540" s="81">
        <f t="shared" si="2"/>
        <v>9.333333333</v>
      </c>
    </row>
    <row r="541">
      <c r="A541" s="129" t="s">
        <v>1923</v>
      </c>
      <c r="B541" s="143" t="str">
        <f t="array" ref="B541">ifna(XLOOKUP(A541,'Recent Minutes Tracker'!A:A,'Recent Minutes Tracker'!H:H,""))</f>
        <v/>
      </c>
      <c r="C541" s="144">
        <f t="array" ref="C541">ifna(XLOOKUP(A541,'Recent Minutes Tracker'!A:A,'Recent Minutes Tracker'!P:P,""))</f>
        <v>0</v>
      </c>
      <c r="D541" s="81">
        <f t="shared" si="1"/>
        <v>0</v>
      </c>
      <c r="E541" s="81">
        <f t="shared" si="2"/>
        <v>0</v>
      </c>
    </row>
    <row r="542">
      <c r="A542" s="129" t="s">
        <v>290</v>
      </c>
      <c r="B542" s="143" t="str">
        <f t="array" ref="B542">ifna(XLOOKUP(A542,'Recent Minutes Tracker'!A:A,'Recent Minutes Tracker'!H:H,""))</f>
        <v/>
      </c>
      <c r="C542" s="144">
        <f t="array" ref="C542">ifna(XLOOKUP(A542,'Recent Minutes Tracker'!A:A,'Recent Minutes Tracker'!P:P,""))</f>
        <v>1</v>
      </c>
      <c r="D542" s="81">
        <f t="shared" si="1"/>
        <v>-1</v>
      </c>
      <c r="E542" s="81">
        <f t="shared" si="2"/>
        <v>1</v>
      </c>
    </row>
    <row r="543">
      <c r="A543" s="129" t="s">
        <v>289</v>
      </c>
      <c r="B543" s="143" t="str">
        <f t="array" ref="B543">ifna(XLOOKUP(A543,'Recent Minutes Tracker'!A:A,'Recent Minutes Tracker'!H:H,""))</f>
        <v/>
      </c>
      <c r="C543" s="144">
        <f t="array" ref="C543">ifna(XLOOKUP(A543,'Recent Minutes Tracker'!A:A,'Recent Minutes Tracker'!P:P,""))</f>
        <v>4</v>
      </c>
      <c r="D543" s="81">
        <f t="shared" si="1"/>
        <v>-4</v>
      </c>
      <c r="E543" s="81">
        <f t="shared" si="2"/>
        <v>4</v>
      </c>
    </row>
    <row r="544">
      <c r="A544" s="129" t="s">
        <v>603</v>
      </c>
      <c r="B544" s="143" t="str">
        <f t="array" ref="B544">ifna(XLOOKUP(A544,'Recent Minutes Tracker'!A:A,'Recent Minutes Tracker'!H:H,""))</f>
        <v/>
      </c>
      <c r="C544" s="144" t="str">
        <f t="array" ref="C544">ifna(XLOOKUP(A544,'Recent Minutes Tracker'!A:A,'Recent Minutes Tracker'!P:P,""))</f>
        <v/>
      </c>
      <c r="D544" s="81">
        <f t="shared" si="1"/>
        <v>0</v>
      </c>
      <c r="E544" s="81">
        <f t="shared" si="2"/>
        <v>0</v>
      </c>
    </row>
    <row r="545">
      <c r="A545" s="129" t="s">
        <v>415</v>
      </c>
      <c r="B545" s="143">
        <f t="array" ref="B545">ifna(XLOOKUP(A545,'Recent Minutes Tracker'!A:A,'Recent Minutes Tracker'!H:H,""))</f>
        <v>25</v>
      </c>
      <c r="C545" s="144" t="str">
        <f t="array" ref="C545">ifna(XLOOKUP(A545,'Recent Minutes Tracker'!A:A,'Recent Minutes Tracker'!P:P,""))</f>
        <v/>
      </c>
      <c r="D545" s="81">
        <f t="shared" si="1"/>
        <v>25</v>
      </c>
      <c r="E545" s="81">
        <f t="shared" si="2"/>
        <v>25</v>
      </c>
    </row>
    <row r="546">
      <c r="A546" s="129" t="s">
        <v>111</v>
      </c>
      <c r="B546" s="143" t="str">
        <f t="array" ref="B546">ifna(XLOOKUP(A546,'Recent Minutes Tracker'!A:A,'Recent Minutes Tracker'!H:H,""))</f>
        <v/>
      </c>
      <c r="C546" s="144" t="str">
        <f t="array" ref="C546">ifna(XLOOKUP(A546,'Recent Minutes Tracker'!A:A,'Recent Minutes Tracker'!P:P,""))</f>
        <v/>
      </c>
      <c r="D546" s="81">
        <f t="shared" si="1"/>
        <v>0</v>
      </c>
      <c r="E546" s="81">
        <f t="shared" si="2"/>
        <v>0</v>
      </c>
    </row>
    <row r="547">
      <c r="A547" s="129" t="s">
        <v>1855</v>
      </c>
      <c r="B547" s="143" t="str">
        <f t="array" ref="B547">ifna(XLOOKUP(A547,'Recent Minutes Tracker'!A:A,'Recent Minutes Tracker'!H:H,""))</f>
        <v/>
      </c>
      <c r="C547" s="144">
        <f t="array" ref="C547">ifna(XLOOKUP(A547,'Recent Minutes Tracker'!A:A,'Recent Minutes Tracker'!P:P,""))</f>
        <v>14.36666667</v>
      </c>
      <c r="D547" s="81">
        <f t="shared" si="1"/>
        <v>-14.36666667</v>
      </c>
      <c r="E547" s="81">
        <f t="shared" si="2"/>
        <v>14.36666667</v>
      </c>
    </row>
    <row r="548">
      <c r="A548" s="129" t="s">
        <v>279</v>
      </c>
      <c r="B548" s="143">
        <f t="array" ref="B548">ifna(XLOOKUP(A548,'Recent Minutes Tracker'!A:A,'Recent Minutes Tracker'!H:H,""))</f>
        <v>14</v>
      </c>
      <c r="C548" s="144">
        <f t="array" ref="C548">ifna(XLOOKUP(A548,'Recent Minutes Tracker'!A:A,'Recent Minutes Tracker'!P:P,""))</f>
        <v>21.3</v>
      </c>
      <c r="D548" s="81">
        <f t="shared" si="1"/>
        <v>-7.3</v>
      </c>
      <c r="E548" s="81">
        <f t="shared" si="2"/>
        <v>7.3</v>
      </c>
    </row>
    <row r="549">
      <c r="A549" s="129" t="s">
        <v>1392</v>
      </c>
      <c r="B549" s="143" t="str">
        <f t="array" ref="B549">ifna(XLOOKUP(A549,'Recent Minutes Tracker'!A:A,'Recent Minutes Tracker'!H:H,""))</f>
        <v/>
      </c>
      <c r="C549" s="144">
        <f t="array" ref="C549">ifna(XLOOKUP(A549,'Recent Minutes Tracker'!A:A,'Recent Minutes Tracker'!P:P,""))</f>
        <v>0</v>
      </c>
      <c r="D549" s="81">
        <f t="shared" si="1"/>
        <v>0</v>
      </c>
      <c r="E549" s="81">
        <f t="shared" si="2"/>
        <v>0</v>
      </c>
    </row>
    <row r="550">
      <c r="A550" s="129" t="s">
        <v>1885</v>
      </c>
      <c r="B550" s="143" t="str">
        <f t="array" ref="B550">ifna(XLOOKUP(A550,'Recent Minutes Tracker'!A:A,'Recent Minutes Tracker'!H:H,""))</f>
        <v/>
      </c>
      <c r="C550" s="144" t="str">
        <f t="array" ref="C550">ifna(XLOOKUP(A550,'Recent Minutes Tracker'!A:A,'Recent Minutes Tracker'!P:P,""))</f>
        <v/>
      </c>
      <c r="D550" s="81">
        <f t="shared" si="1"/>
        <v>0</v>
      </c>
      <c r="E550" s="81">
        <f t="shared" si="2"/>
        <v>0</v>
      </c>
    </row>
    <row r="551">
      <c r="A551" s="129" t="s">
        <v>271</v>
      </c>
      <c r="B551" s="143">
        <f t="array" ref="B551">ifna(XLOOKUP(A551,'Recent Minutes Tracker'!A:A,'Recent Minutes Tracker'!H:H,""))</f>
        <v>35</v>
      </c>
      <c r="C551" s="144">
        <f t="array" ref="C551">ifna(XLOOKUP(A551,'Recent Minutes Tracker'!A:A,'Recent Minutes Tracker'!P:P,""))</f>
        <v>23.93333333</v>
      </c>
      <c r="D551" s="81">
        <f t="shared" si="1"/>
        <v>11.06666667</v>
      </c>
      <c r="E551" s="81">
        <f t="shared" si="2"/>
        <v>11.06666667</v>
      </c>
    </row>
    <row r="552">
      <c r="A552" s="129" t="s">
        <v>268</v>
      </c>
      <c r="B552" s="143">
        <f t="array" ref="B552">ifna(XLOOKUP(A552,'Recent Minutes Tracker'!A:A,'Recent Minutes Tracker'!H:H,""))</f>
        <v>31</v>
      </c>
      <c r="C552" s="144">
        <f t="array" ref="C552">ifna(XLOOKUP(A552,'Recent Minutes Tracker'!A:A,'Recent Minutes Tracker'!P:P,""))</f>
        <v>28.13333333</v>
      </c>
      <c r="D552" s="81">
        <f t="shared" si="1"/>
        <v>2.866666667</v>
      </c>
      <c r="E552" s="81">
        <f t="shared" si="2"/>
        <v>2.866666667</v>
      </c>
    </row>
    <row r="553">
      <c r="A553" s="129" t="s">
        <v>266</v>
      </c>
      <c r="B553" s="143" t="str">
        <f t="array" ref="B553">ifna(XLOOKUP(A553,'Recent Minutes Tracker'!A:A,'Recent Minutes Tracker'!H:H,""))</f>
        <v/>
      </c>
      <c r="C553" s="144">
        <f t="array" ref="C553">ifna(XLOOKUP(A553,'Recent Minutes Tracker'!A:A,'Recent Minutes Tracker'!P:P,""))</f>
        <v>12.73333333</v>
      </c>
      <c r="D553" s="81">
        <f t="shared" si="1"/>
        <v>-12.73333333</v>
      </c>
      <c r="E553" s="81">
        <f t="shared" si="2"/>
        <v>12.73333333</v>
      </c>
    </row>
    <row r="554">
      <c r="A554" s="129" t="s">
        <v>264</v>
      </c>
      <c r="B554" s="143" t="str">
        <f t="array" ref="B554">ifna(XLOOKUP(A554,'Recent Minutes Tracker'!A:A,'Recent Minutes Tracker'!H:H,""))</f>
        <v/>
      </c>
      <c r="C554" s="144">
        <f t="array" ref="C554">ifna(XLOOKUP(A554,'Recent Minutes Tracker'!A:A,'Recent Minutes Tracker'!P:P,""))</f>
        <v>25.53333333</v>
      </c>
      <c r="D554" s="81">
        <f t="shared" si="1"/>
        <v>-25.53333333</v>
      </c>
      <c r="E554" s="81">
        <f t="shared" si="2"/>
        <v>25.53333333</v>
      </c>
    </row>
    <row r="555">
      <c r="A555" s="129" t="s">
        <v>262</v>
      </c>
      <c r="B555" s="143" t="str">
        <f t="array" ref="B555">ifna(XLOOKUP(A555,'Recent Minutes Tracker'!A:A,'Recent Minutes Tracker'!H:H,""))</f>
        <v/>
      </c>
      <c r="C555" s="144">
        <f t="array" ref="C555">ifna(XLOOKUP(A555,'Recent Minutes Tracker'!A:A,'Recent Minutes Tracker'!P:P,""))</f>
        <v>0</v>
      </c>
      <c r="D555" s="81">
        <f t="shared" si="1"/>
        <v>0</v>
      </c>
      <c r="E555" s="81">
        <f t="shared" si="2"/>
        <v>0</v>
      </c>
    </row>
    <row r="556">
      <c r="A556" s="129" t="s">
        <v>1909</v>
      </c>
      <c r="B556" s="143">
        <f t="array" ref="B556">ifna(XLOOKUP(A556,'Recent Minutes Tracker'!A:A,'Recent Minutes Tracker'!H:H,""))</f>
        <v>9</v>
      </c>
      <c r="C556" s="144">
        <f t="array" ref="C556">ifna(XLOOKUP(A556,'Recent Minutes Tracker'!A:A,'Recent Minutes Tracker'!P:P,""))</f>
        <v>9</v>
      </c>
      <c r="D556" s="81">
        <f t="shared" si="1"/>
        <v>0</v>
      </c>
      <c r="E556" s="81">
        <f t="shared" si="2"/>
        <v>0</v>
      </c>
    </row>
    <row r="557">
      <c r="A557" s="129" t="s">
        <v>1886</v>
      </c>
      <c r="B557" s="143" t="str">
        <f t="array" ref="B557">ifna(XLOOKUP(A557,'Recent Minutes Tracker'!A:A,'Recent Minutes Tracker'!H:H,""))</f>
        <v/>
      </c>
      <c r="C557" s="144" t="str">
        <f t="array" ref="C557">ifna(XLOOKUP(A557,'Recent Minutes Tracker'!A:A,'Recent Minutes Tracker'!P:P,""))</f>
        <v/>
      </c>
      <c r="D557" s="81">
        <f t="shared" si="1"/>
        <v>0</v>
      </c>
      <c r="E557" s="81">
        <f t="shared" si="2"/>
        <v>0</v>
      </c>
    </row>
    <row r="558">
      <c r="A558" s="129" t="s">
        <v>258</v>
      </c>
      <c r="B558" s="143" t="str">
        <f t="array" ref="B558">ifna(XLOOKUP(A558,'Recent Minutes Tracker'!A:A,'Recent Minutes Tracker'!H:H,""))</f>
        <v/>
      </c>
      <c r="C558" s="144">
        <f t="array" ref="C558">ifna(XLOOKUP(A558,'Recent Minutes Tracker'!A:A,'Recent Minutes Tracker'!P:P,""))</f>
        <v>1.1</v>
      </c>
      <c r="D558" s="81">
        <f t="shared" si="1"/>
        <v>-1.1</v>
      </c>
      <c r="E558" s="81">
        <f t="shared" si="2"/>
        <v>1.1</v>
      </c>
    </row>
    <row r="559">
      <c r="A559" s="129" t="s">
        <v>255</v>
      </c>
      <c r="B559" s="143">
        <f t="array" ref="B559">ifna(XLOOKUP(A559,'Recent Minutes Tracker'!A:A,'Recent Minutes Tracker'!H:H,""))</f>
        <v>12</v>
      </c>
      <c r="C559" s="144">
        <f t="array" ref="C559">ifna(XLOOKUP(A559,'Recent Minutes Tracker'!A:A,'Recent Minutes Tracker'!P:P,""))</f>
        <v>10.86666667</v>
      </c>
      <c r="D559" s="81">
        <f t="shared" si="1"/>
        <v>1.133333333</v>
      </c>
      <c r="E559" s="81">
        <f t="shared" si="2"/>
        <v>1.133333333</v>
      </c>
    </row>
    <row r="560">
      <c r="A560" s="129" t="s">
        <v>255</v>
      </c>
      <c r="B560" s="143">
        <f t="array" ref="B560">ifna(XLOOKUP(A560,'Recent Minutes Tracker'!A:A,'Recent Minutes Tracker'!H:H,""))</f>
        <v>12</v>
      </c>
      <c r="C560" s="144">
        <f t="array" ref="C560">ifna(XLOOKUP(A560,'Recent Minutes Tracker'!A:A,'Recent Minutes Tracker'!P:P,""))</f>
        <v>10.86666667</v>
      </c>
      <c r="D560" s="81">
        <f t="shared" si="1"/>
        <v>1.133333333</v>
      </c>
      <c r="E560" s="81">
        <f t="shared" si="2"/>
        <v>1.133333333</v>
      </c>
    </row>
    <row r="561">
      <c r="A561" s="129" t="s">
        <v>254</v>
      </c>
      <c r="B561" s="143">
        <f t="array" ref="B561">ifna(XLOOKUP(A561,'Recent Minutes Tracker'!A:A,'Recent Minutes Tracker'!H:H,""))</f>
        <v>16</v>
      </c>
      <c r="C561" s="144">
        <f t="array" ref="C561">ifna(XLOOKUP(A561,'Recent Minutes Tracker'!A:A,'Recent Minutes Tracker'!P:P,""))</f>
        <v>23.8</v>
      </c>
      <c r="D561" s="81">
        <f t="shared" si="1"/>
        <v>-7.8</v>
      </c>
      <c r="E561" s="81">
        <f t="shared" si="2"/>
        <v>7.8</v>
      </c>
    </row>
    <row r="562">
      <c r="A562" s="129" t="s">
        <v>387</v>
      </c>
      <c r="B562" s="143" t="str">
        <f t="array" ref="B562">ifna(XLOOKUP(A562,'Recent Minutes Tracker'!A:A,'Recent Minutes Tracker'!H:H,""))</f>
        <v/>
      </c>
      <c r="C562" s="144" t="str">
        <f t="array" ref="C562">ifna(XLOOKUP(A562,'Recent Minutes Tracker'!A:A,'Recent Minutes Tracker'!P:P,""))</f>
        <v/>
      </c>
      <c r="D562" s="81">
        <f t="shared" si="1"/>
        <v>0</v>
      </c>
      <c r="E562" s="81">
        <f t="shared" si="2"/>
        <v>0</v>
      </c>
    </row>
    <row r="563">
      <c r="A563" s="129" t="s">
        <v>249</v>
      </c>
      <c r="B563" s="143" t="str">
        <f t="array" ref="B563">ifna(XLOOKUP(A563,'Recent Minutes Tracker'!A:A,'Recent Minutes Tracker'!H:H,""))</f>
        <v/>
      </c>
      <c r="C563" s="144" t="str">
        <f t="array" ref="C563">ifna(XLOOKUP(A563,'Recent Minutes Tracker'!A:A,'Recent Minutes Tracker'!P:P,""))</f>
        <v/>
      </c>
      <c r="D563" s="81">
        <f t="shared" si="1"/>
        <v>0</v>
      </c>
      <c r="E563" s="81">
        <f t="shared" si="2"/>
        <v>0</v>
      </c>
    </row>
    <row r="564">
      <c r="A564" s="129" t="s">
        <v>247</v>
      </c>
      <c r="B564" s="143" t="str">
        <f t="array" ref="B564">ifna(XLOOKUP(A564,'Recent Minutes Tracker'!A:A,'Recent Minutes Tracker'!H:H,""))</f>
        <v/>
      </c>
      <c r="C564" s="144" t="str">
        <f t="array" ref="C564">ifna(XLOOKUP(A564,'Recent Minutes Tracker'!A:A,'Recent Minutes Tracker'!P:P,""))</f>
        <v/>
      </c>
      <c r="D564" s="81">
        <f t="shared" si="1"/>
        <v>0</v>
      </c>
      <c r="E564" s="81">
        <f t="shared" si="2"/>
        <v>0</v>
      </c>
    </row>
    <row r="565">
      <c r="A565" s="129" t="s">
        <v>246</v>
      </c>
      <c r="B565" s="143" t="str">
        <f t="array" ref="B565">ifna(XLOOKUP(A565,'Recent Minutes Tracker'!A:A,'Recent Minutes Tracker'!H:H,""))</f>
        <v/>
      </c>
      <c r="C565" s="144" t="str">
        <f t="array" ref="C565">ifna(XLOOKUP(A565,'Recent Minutes Tracker'!A:A,'Recent Minutes Tracker'!P:P,""))</f>
        <v/>
      </c>
      <c r="D565" s="81">
        <f t="shared" si="1"/>
        <v>0</v>
      </c>
      <c r="E565" s="81">
        <f t="shared" si="2"/>
        <v>0</v>
      </c>
    </row>
    <row r="566">
      <c r="A566" s="129" t="s">
        <v>245</v>
      </c>
      <c r="B566" s="143">
        <f t="array" ref="B566">ifna(XLOOKUP(A566,'Recent Minutes Tracker'!A:A,'Recent Minutes Tracker'!H:H,""))</f>
        <v>15</v>
      </c>
      <c r="C566" s="144">
        <f t="array" ref="C566">ifna(XLOOKUP(A566,'Recent Minutes Tracker'!A:A,'Recent Minutes Tracker'!P:P,""))</f>
        <v>21.23333333</v>
      </c>
      <c r="D566" s="81">
        <f t="shared" si="1"/>
        <v>-6.233333333</v>
      </c>
      <c r="E566" s="81">
        <f t="shared" si="2"/>
        <v>6.233333333</v>
      </c>
    </row>
    <row r="567">
      <c r="A567" s="129" t="s">
        <v>245</v>
      </c>
      <c r="B567" s="143">
        <f t="array" ref="B567">ifna(XLOOKUP(A567,'Recent Minutes Tracker'!A:A,'Recent Minutes Tracker'!H:H,""))</f>
        <v>15</v>
      </c>
      <c r="C567" s="144">
        <f t="array" ref="C567">ifna(XLOOKUP(A567,'Recent Minutes Tracker'!A:A,'Recent Minutes Tracker'!P:P,""))</f>
        <v>21.23333333</v>
      </c>
      <c r="D567" s="81">
        <f t="shared" si="1"/>
        <v>-6.233333333</v>
      </c>
      <c r="E567" s="81">
        <f t="shared" si="2"/>
        <v>6.233333333</v>
      </c>
    </row>
    <row r="568">
      <c r="A568" s="129" t="s">
        <v>1910</v>
      </c>
      <c r="B568" s="143" t="str">
        <f t="array" ref="B568">ifna(XLOOKUP(A568,'Recent Minutes Tracker'!A:A,'Recent Minutes Tracker'!H:H,""))</f>
        <v/>
      </c>
      <c r="C568" s="144">
        <f t="array" ref="C568">ifna(XLOOKUP(A568,'Recent Minutes Tracker'!A:A,'Recent Minutes Tracker'!P:P,""))</f>
        <v>3.333333333</v>
      </c>
      <c r="D568" s="81">
        <f t="shared" si="1"/>
        <v>-3.333333333</v>
      </c>
      <c r="E568" s="81">
        <f t="shared" si="2"/>
        <v>3.333333333</v>
      </c>
    </row>
    <row r="569">
      <c r="A569" s="129" t="s">
        <v>1845</v>
      </c>
      <c r="B569" s="143" t="str">
        <f t="array" ref="B569">ifna(XLOOKUP(A569,'Recent Minutes Tracker'!A:A,'Recent Minutes Tracker'!H:H,""))</f>
        <v/>
      </c>
      <c r="C569" s="144">
        <f t="array" ref="C569">ifna(XLOOKUP(A569,'Recent Minutes Tracker'!A:A,'Recent Minutes Tracker'!P:P,""))</f>
        <v>29</v>
      </c>
      <c r="D569" s="81">
        <f t="shared" si="1"/>
        <v>-29</v>
      </c>
      <c r="E569" s="81">
        <f t="shared" si="2"/>
        <v>29</v>
      </c>
    </row>
    <row r="570">
      <c r="A570" s="129" t="s">
        <v>240</v>
      </c>
      <c r="B570" s="143" t="str">
        <f t="array" ref="B570">ifna(XLOOKUP(A570,'Recent Minutes Tracker'!A:A,'Recent Minutes Tracker'!H:H,""))</f>
        <v/>
      </c>
      <c r="C570" s="144">
        <f t="array" ref="C570">ifna(XLOOKUP(A570,'Recent Minutes Tracker'!A:A,'Recent Minutes Tracker'!P:P,""))</f>
        <v>28.2</v>
      </c>
      <c r="D570" s="81">
        <f t="shared" si="1"/>
        <v>-28.2</v>
      </c>
      <c r="E570" s="81">
        <f t="shared" si="2"/>
        <v>28.2</v>
      </c>
    </row>
    <row r="571">
      <c r="A571" s="129" t="s">
        <v>314</v>
      </c>
      <c r="B571" s="143" t="str">
        <f t="array" ref="B571">ifna(XLOOKUP(A571,'Recent Minutes Tracker'!A:A,'Recent Minutes Tracker'!H:H,""))</f>
        <v/>
      </c>
      <c r="C571" s="144" t="str">
        <f t="array" ref="C571">ifna(XLOOKUP(A571,'Recent Minutes Tracker'!A:A,'Recent Minutes Tracker'!P:P,""))</f>
        <v/>
      </c>
      <c r="D571" s="81">
        <f t="shared" si="1"/>
        <v>0</v>
      </c>
      <c r="E571" s="81">
        <f t="shared" si="2"/>
        <v>0</v>
      </c>
    </row>
    <row r="572">
      <c r="A572" s="129" t="s">
        <v>227</v>
      </c>
      <c r="B572" s="143">
        <f t="array" ref="B572">ifna(XLOOKUP(A572,'Recent Minutes Tracker'!A:A,'Recent Minutes Tracker'!H:H,""))</f>
        <v>36</v>
      </c>
      <c r="C572" s="144">
        <f t="array" ref="C572">ifna(XLOOKUP(A572,'Recent Minutes Tracker'!A:A,'Recent Minutes Tracker'!P:P,""))</f>
        <v>26.36666667</v>
      </c>
      <c r="D572" s="81">
        <f t="shared" si="1"/>
        <v>9.633333333</v>
      </c>
      <c r="E572" s="81">
        <f t="shared" si="2"/>
        <v>9.633333333</v>
      </c>
    </row>
    <row r="573">
      <c r="A573" s="129" t="s">
        <v>226</v>
      </c>
      <c r="B573" s="143" t="str">
        <f t="array" ref="B573">ifna(XLOOKUP(A573,'Recent Minutes Tracker'!A:A,'Recent Minutes Tracker'!H:H,""))</f>
        <v/>
      </c>
      <c r="C573" s="144" t="str">
        <f t="array" ref="C573">ifna(XLOOKUP(A573,'Recent Minutes Tracker'!A:A,'Recent Minutes Tracker'!P:P,""))</f>
        <v/>
      </c>
      <c r="D573" s="81">
        <f t="shared" si="1"/>
        <v>0</v>
      </c>
      <c r="E573" s="81">
        <f t="shared" si="2"/>
        <v>0</v>
      </c>
    </row>
    <row r="574">
      <c r="A574" s="129" t="s">
        <v>1924</v>
      </c>
      <c r="B574" s="143" t="str">
        <f t="array" ref="B574">ifna(XLOOKUP(A574,'Recent Minutes Tracker'!A:A,'Recent Minutes Tracker'!H:H,""))</f>
        <v/>
      </c>
      <c r="C574" s="144" t="str">
        <f t="array" ref="C574">ifna(XLOOKUP(A574,'Recent Minutes Tracker'!A:A,'Recent Minutes Tracker'!P:P,""))</f>
        <v/>
      </c>
      <c r="D574" s="81">
        <f t="shared" si="1"/>
        <v>0</v>
      </c>
      <c r="E574" s="81">
        <f t="shared" si="2"/>
        <v>0</v>
      </c>
    </row>
    <row r="575">
      <c r="A575" s="129" t="s">
        <v>1829</v>
      </c>
      <c r="B575" s="143" t="str">
        <f t="array" ref="B575">ifna(XLOOKUP(A575,'Recent Minutes Tracker'!A:A,'Recent Minutes Tracker'!H:H,""))</f>
        <v/>
      </c>
      <c r="C575" s="144" t="str">
        <f t="array" ref="C575">ifna(XLOOKUP(A575,'Recent Minutes Tracker'!A:A,'Recent Minutes Tracker'!P:P,""))</f>
        <v/>
      </c>
      <c r="D575" s="81">
        <f t="shared" si="1"/>
        <v>0</v>
      </c>
      <c r="E575" s="81">
        <f t="shared" si="2"/>
        <v>0</v>
      </c>
    </row>
    <row r="576">
      <c r="A576" s="129" t="s">
        <v>239</v>
      </c>
      <c r="B576" s="143" t="str">
        <f t="array" ref="B576">ifna(XLOOKUP(A576,'Recent Minutes Tracker'!A:A,'Recent Minutes Tracker'!H:H,""))</f>
        <v/>
      </c>
      <c r="C576" s="144" t="str">
        <f t="array" ref="C576">ifna(XLOOKUP(A576,'Recent Minutes Tracker'!A:A,'Recent Minutes Tracker'!P:P,""))</f>
        <v/>
      </c>
      <c r="D576" s="81">
        <f t="shared" si="1"/>
        <v>0</v>
      </c>
      <c r="E576" s="81">
        <f t="shared" si="2"/>
        <v>0</v>
      </c>
    </row>
    <row r="577">
      <c r="A577" s="129" t="s">
        <v>1925</v>
      </c>
      <c r="B577" s="143" t="str">
        <f t="array" ref="B577">ifna(XLOOKUP(A577,'Recent Minutes Tracker'!A:A,'Recent Minutes Tracker'!H:H,""))</f>
        <v/>
      </c>
      <c r="C577" s="144" t="str">
        <f t="array" ref="C577">ifna(XLOOKUP(A577,'Recent Minutes Tracker'!A:A,'Recent Minutes Tracker'!P:P,""))</f>
        <v/>
      </c>
      <c r="D577" s="81">
        <f t="shared" si="1"/>
        <v>0</v>
      </c>
      <c r="E577" s="81">
        <f t="shared" si="2"/>
        <v>0</v>
      </c>
    </row>
    <row r="578">
      <c r="A578" s="129" t="s">
        <v>466</v>
      </c>
      <c r="B578" s="143">
        <f t="array" ref="B578">ifna(XLOOKUP(A578,'Recent Minutes Tracker'!A:A,'Recent Minutes Tracker'!H:H,""))</f>
        <v>28</v>
      </c>
      <c r="C578" s="144">
        <f t="array" ref="C578">ifna(XLOOKUP(A578,'Recent Minutes Tracker'!A:A,'Recent Minutes Tracker'!P:P,""))</f>
        <v>25.83333333</v>
      </c>
      <c r="D578" s="81">
        <f t="shared" si="1"/>
        <v>2.166666667</v>
      </c>
      <c r="E578" s="81">
        <f t="shared" si="2"/>
        <v>2.166666667</v>
      </c>
    </row>
    <row r="579">
      <c r="A579" s="129" t="s">
        <v>236</v>
      </c>
      <c r="B579" s="143" t="str">
        <f t="array" ref="B579">ifna(XLOOKUP(A579,'Recent Minutes Tracker'!A:A,'Recent Minutes Tracker'!H:H,""))</f>
        <v/>
      </c>
      <c r="C579" s="144" t="str">
        <f t="array" ref="C579">ifna(XLOOKUP(A579,'Recent Minutes Tracker'!A:A,'Recent Minutes Tracker'!P:P,""))</f>
        <v/>
      </c>
      <c r="D579" s="81">
        <f t="shared" si="1"/>
        <v>0</v>
      </c>
      <c r="E579" s="81">
        <f t="shared" si="2"/>
        <v>0</v>
      </c>
    </row>
    <row r="580">
      <c r="A580" s="129" t="s">
        <v>201</v>
      </c>
      <c r="B580" s="143">
        <f t="array" ref="B580">ifna(XLOOKUP(A580,'Recent Minutes Tracker'!A:A,'Recent Minutes Tracker'!H:H,""))</f>
        <v>19</v>
      </c>
      <c r="C580" s="144">
        <f t="array" ref="C580">ifna(XLOOKUP(A580,'Recent Minutes Tracker'!A:A,'Recent Minutes Tracker'!P:P,""))</f>
        <v>14.4</v>
      </c>
      <c r="D580" s="81">
        <f t="shared" si="1"/>
        <v>4.6</v>
      </c>
      <c r="E580" s="81">
        <f t="shared" si="2"/>
        <v>4.6</v>
      </c>
    </row>
    <row r="581">
      <c r="A581" s="129" t="s">
        <v>513</v>
      </c>
      <c r="B581" s="143" t="str">
        <f t="array" ref="B581">ifna(XLOOKUP(A581,'Recent Minutes Tracker'!A:A,'Recent Minutes Tracker'!H:H,""))</f>
        <v/>
      </c>
      <c r="C581" s="144" t="str">
        <f t="array" ref="C581">ifna(XLOOKUP(A581,'Recent Minutes Tracker'!A:A,'Recent Minutes Tracker'!P:P,""))</f>
        <v/>
      </c>
      <c r="D581" s="81">
        <f t="shared" si="1"/>
        <v>0</v>
      </c>
      <c r="E581" s="81">
        <f t="shared" si="2"/>
        <v>0</v>
      </c>
    </row>
    <row r="582">
      <c r="A582" s="129" t="s">
        <v>513</v>
      </c>
      <c r="B582" s="143" t="str">
        <f t="array" ref="B582">ifna(XLOOKUP(A582,'Recent Minutes Tracker'!A:A,'Recent Minutes Tracker'!H:H,""))</f>
        <v/>
      </c>
      <c r="C582" s="144" t="str">
        <f t="array" ref="C582">ifna(XLOOKUP(A582,'Recent Minutes Tracker'!A:A,'Recent Minutes Tracker'!P:P,""))</f>
        <v/>
      </c>
      <c r="D582" s="81">
        <f t="shared" si="1"/>
        <v>0</v>
      </c>
      <c r="E582" s="81">
        <f t="shared" si="2"/>
        <v>0</v>
      </c>
    </row>
    <row r="583">
      <c r="A583" s="129" t="s">
        <v>161</v>
      </c>
      <c r="B583" s="143">
        <f t="array" ref="B583">ifna(XLOOKUP(A583,'Recent Minutes Tracker'!A:A,'Recent Minutes Tracker'!H:H,""))</f>
        <v>35</v>
      </c>
      <c r="C583" s="144">
        <f t="array" ref="C583">ifna(XLOOKUP(A583,'Recent Minutes Tracker'!A:A,'Recent Minutes Tracker'!P:P,""))</f>
        <v>21.83333333</v>
      </c>
      <c r="D583" s="81">
        <f t="shared" si="1"/>
        <v>13.16666667</v>
      </c>
      <c r="E583" s="81">
        <f t="shared" si="2"/>
        <v>13.16666667</v>
      </c>
    </row>
    <row r="584">
      <c r="A584" s="129" t="s">
        <v>586</v>
      </c>
      <c r="B584" s="143" t="str">
        <f t="array" ref="B584">ifna(XLOOKUP(A584,'Recent Minutes Tracker'!A:A,'Recent Minutes Tracker'!H:H,""))</f>
        <v/>
      </c>
      <c r="C584" s="144" t="str">
        <f t="array" ref="C584">ifna(XLOOKUP(A584,'Recent Minutes Tracker'!A:A,'Recent Minutes Tracker'!P:P,""))</f>
        <v/>
      </c>
      <c r="D584" s="81">
        <f t="shared" si="1"/>
        <v>0</v>
      </c>
      <c r="E584" s="81">
        <f t="shared" si="2"/>
        <v>0</v>
      </c>
    </row>
    <row r="585">
      <c r="A585" s="129" t="s">
        <v>276</v>
      </c>
      <c r="B585" s="143" t="str">
        <f t="array" ref="B585">ifna(XLOOKUP(A585,'Recent Minutes Tracker'!A:A,'Recent Minutes Tracker'!H:H,""))</f>
        <v/>
      </c>
      <c r="C585" s="144" t="str">
        <f t="array" ref="C585">ifna(XLOOKUP(A585,'Recent Minutes Tracker'!A:A,'Recent Minutes Tracker'!P:P,""))</f>
        <v/>
      </c>
      <c r="D585" s="81">
        <f t="shared" si="1"/>
        <v>0</v>
      </c>
      <c r="E585" s="81">
        <f t="shared" si="2"/>
        <v>0</v>
      </c>
    </row>
    <row r="586">
      <c r="A586" s="129" t="s">
        <v>193</v>
      </c>
      <c r="B586" s="143" t="str">
        <f t="array" ref="B586">ifna(XLOOKUP(A586,'Recent Minutes Tracker'!A:A,'Recent Minutes Tracker'!H:H,""))</f>
        <v/>
      </c>
      <c r="C586" s="144" t="str">
        <f t="array" ref="C586">ifna(XLOOKUP(A586,'Recent Minutes Tracker'!A:A,'Recent Minutes Tracker'!P:P,""))</f>
        <v/>
      </c>
      <c r="D586" s="81">
        <f t="shared" si="1"/>
        <v>0</v>
      </c>
      <c r="E586" s="81">
        <f t="shared" si="2"/>
        <v>0</v>
      </c>
    </row>
    <row r="587">
      <c r="A587" s="129" t="s">
        <v>414</v>
      </c>
      <c r="B587" s="143">
        <f t="array" ref="B587">ifna(XLOOKUP(A587,'Recent Minutes Tracker'!A:A,'Recent Minutes Tracker'!H:H,""))</f>
        <v>28</v>
      </c>
      <c r="C587" s="144" t="str">
        <f t="array" ref="C587">ifna(XLOOKUP(A587,'Recent Minutes Tracker'!A:A,'Recent Minutes Tracker'!P:P,""))</f>
        <v/>
      </c>
      <c r="D587" s="81">
        <f t="shared" si="1"/>
        <v>28</v>
      </c>
      <c r="E587" s="81">
        <f t="shared" si="2"/>
        <v>28</v>
      </c>
    </row>
    <row r="588">
      <c r="A588" s="129" t="s">
        <v>181</v>
      </c>
      <c r="B588" s="143" t="str">
        <f t="array" ref="B588">ifna(XLOOKUP(A588,'Recent Minutes Tracker'!A:A,'Recent Minutes Tracker'!H:H,""))</f>
        <v/>
      </c>
      <c r="C588" s="144">
        <f t="array" ref="C588">ifna(XLOOKUP(A588,'Recent Minutes Tracker'!A:A,'Recent Minutes Tracker'!P:P,""))</f>
        <v>9.266666667</v>
      </c>
      <c r="D588" s="81">
        <f t="shared" si="1"/>
        <v>-9.266666667</v>
      </c>
      <c r="E588" s="81">
        <f t="shared" si="2"/>
        <v>9.266666667</v>
      </c>
    </row>
    <row r="589">
      <c r="A589" s="129" t="s">
        <v>178</v>
      </c>
      <c r="B589" s="143" t="str">
        <f t="array" ref="B589">ifna(XLOOKUP(A589,'Recent Minutes Tracker'!A:A,'Recent Minutes Tracker'!H:H,""))</f>
        <v/>
      </c>
      <c r="C589" s="144" t="str">
        <f t="array" ref="C589">ifna(XLOOKUP(A589,'Recent Minutes Tracker'!A:A,'Recent Minutes Tracker'!P:P,""))</f>
        <v/>
      </c>
      <c r="D589" s="81">
        <f t="shared" si="1"/>
        <v>0</v>
      </c>
      <c r="E589" s="81">
        <f t="shared" si="2"/>
        <v>0</v>
      </c>
    </row>
    <row r="590">
      <c r="A590" s="129" t="s">
        <v>1375</v>
      </c>
      <c r="B590" s="143">
        <f t="array" ref="B590">ifna(XLOOKUP(A590,'Recent Minutes Tracker'!A:A,'Recent Minutes Tracker'!H:H,""))</f>
        <v>20</v>
      </c>
      <c r="C590" s="144">
        <f t="array" ref="C590">ifna(XLOOKUP(A590,'Recent Minutes Tracker'!A:A,'Recent Minutes Tracker'!P:P,""))</f>
        <v>24.53333333</v>
      </c>
      <c r="D590" s="81">
        <f t="shared" si="1"/>
        <v>-4.533333333</v>
      </c>
      <c r="E590" s="81">
        <f t="shared" si="2"/>
        <v>4.533333333</v>
      </c>
    </row>
    <row r="591">
      <c r="A591" s="129" t="s">
        <v>1884</v>
      </c>
      <c r="B591" s="143">
        <f t="array" ref="B591">ifna(XLOOKUP(A591,'Recent Minutes Tracker'!A:A,'Recent Minutes Tracker'!H:H,""))</f>
        <v>34</v>
      </c>
      <c r="C591" s="144">
        <f t="array" ref="C591">ifna(XLOOKUP(A591,'Recent Minutes Tracker'!A:A,'Recent Minutes Tracker'!P:P,""))</f>
        <v>24.5</v>
      </c>
      <c r="D591" s="81">
        <f t="shared" si="1"/>
        <v>9.5</v>
      </c>
      <c r="E591" s="81">
        <f t="shared" si="2"/>
        <v>9.5</v>
      </c>
    </row>
    <row r="592">
      <c r="A592" s="129" t="s">
        <v>1926</v>
      </c>
      <c r="B592" s="143" t="str">
        <f t="array" ref="B592">ifna(XLOOKUP(A592,'Recent Minutes Tracker'!A:A,'Recent Minutes Tracker'!H:H,""))</f>
        <v/>
      </c>
      <c r="C592" s="144" t="str">
        <f t="array" ref="C592">ifna(XLOOKUP(A592,'Recent Minutes Tracker'!A:A,'Recent Minutes Tracker'!P:P,""))</f>
        <v/>
      </c>
      <c r="D592" s="81">
        <f t="shared" si="1"/>
        <v>0</v>
      </c>
      <c r="E592" s="81">
        <f t="shared" si="2"/>
        <v>0</v>
      </c>
    </row>
    <row r="593">
      <c r="A593" s="129" t="s">
        <v>167</v>
      </c>
      <c r="B593" s="143">
        <f t="array" ref="B593">ifna(XLOOKUP(A593,'Recent Minutes Tracker'!A:A,'Recent Minutes Tracker'!H:H,""))</f>
        <v>29</v>
      </c>
      <c r="C593" s="144" t="str">
        <f t="array" ref="C593">ifna(XLOOKUP(A593,'Recent Minutes Tracker'!A:A,'Recent Minutes Tracker'!P:P,""))</f>
        <v/>
      </c>
      <c r="D593" s="81">
        <f t="shared" si="1"/>
        <v>29</v>
      </c>
      <c r="E593" s="81">
        <f t="shared" si="2"/>
        <v>29</v>
      </c>
    </row>
    <row r="594">
      <c r="A594" s="129" t="s">
        <v>166</v>
      </c>
      <c r="B594" s="143" t="str">
        <f t="array" ref="B594">ifna(XLOOKUP(A594,'Recent Minutes Tracker'!A:A,'Recent Minutes Tracker'!H:H,""))</f>
        <v/>
      </c>
      <c r="C594" s="144" t="str">
        <f t="array" ref="C594">ifna(XLOOKUP(A594,'Recent Minutes Tracker'!A:A,'Recent Minutes Tracker'!P:P,""))</f>
        <v/>
      </c>
      <c r="D594" s="81">
        <f t="shared" si="1"/>
        <v>0</v>
      </c>
      <c r="E594" s="81">
        <f t="shared" si="2"/>
        <v>0</v>
      </c>
    </row>
    <row r="595">
      <c r="A595" s="129" t="s">
        <v>547</v>
      </c>
      <c r="B595" s="143" t="str">
        <f t="array" ref="B595">ifna(XLOOKUP(A595,'Recent Minutes Tracker'!A:A,'Recent Minutes Tracker'!H:H,""))</f>
        <v/>
      </c>
      <c r="C595" s="144" t="str">
        <f t="array" ref="C595">ifna(XLOOKUP(A595,'Recent Minutes Tracker'!A:A,'Recent Minutes Tracker'!P:P,""))</f>
        <v/>
      </c>
      <c r="D595" s="81">
        <f t="shared" si="1"/>
        <v>0</v>
      </c>
      <c r="E595" s="81">
        <f t="shared" si="2"/>
        <v>0</v>
      </c>
    </row>
    <row r="596">
      <c r="A596" s="129" t="s">
        <v>185</v>
      </c>
      <c r="B596" s="143" t="str">
        <f t="array" ref="B596">ifna(XLOOKUP(A596,'Recent Minutes Tracker'!A:A,'Recent Minutes Tracker'!H:H,""))</f>
        <v/>
      </c>
      <c r="C596" s="144" t="str">
        <f t="array" ref="C596">ifna(XLOOKUP(A596,'Recent Minutes Tracker'!A:A,'Recent Minutes Tracker'!P:P,""))</f>
        <v/>
      </c>
      <c r="D596" s="81">
        <f t="shared" si="1"/>
        <v>0</v>
      </c>
      <c r="E596" s="81">
        <f t="shared" si="2"/>
        <v>0</v>
      </c>
    </row>
    <row r="597">
      <c r="A597" s="129" t="s">
        <v>155</v>
      </c>
      <c r="B597" s="143" t="str">
        <f t="array" ref="B597">ifna(XLOOKUP(A597,'Recent Minutes Tracker'!A:A,'Recent Minutes Tracker'!H:H,""))</f>
        <v/>
      </c>
      <c r="C597" s="144" t="str">
        <f t="array" ref="C597">ifna(XLOOKUP(A597,'Recent Minutes Tracker'!A:A,'Recent Minutes Tracker'!P:P,""))</f>
        <v/>
      </c>
      <c r="D597" s="81">
        <f t="shared" si="1"/>
        <v>0</v>
      </c>
      <c r="E597" s="81">
        <f t="shared" si="2"/>
        <v>0</v>
      </c>
    </row>
    <row r="598">
      <c r="A598" s="129" t="s">
        <v>274</v>
      </c>
      <c r="B598" s="143">
        <f t="array" ref="B598">ifna(XLOOKUP(A598,'Recent Minutes Tracker'!A:A,'Recent Minutes Tracker'!H:H,""))</f>
        <v>17</v>
      </c>
      <c r="C598" s="144">
        <f t="array" ref="C598">ifna(XLOOKUP(A598,'Recent Minutes Tracker'!A:A,'Recent Minutes Tracker'!P:P,""))</f>
        <v>15.66666667</v>
      </c>
      <c r="D598" s="81">
        <f t="shared" si="1"/>
        <v>1.333333333</v>
      </c>
      <c r="E598" s="81">
        <f t="shared" si="2"/>
        <v>1.333333333</v>
      </c>
    </row>
    <row r="599">
      <c r="A599" s="129" t="s">
        <v>151</v>
      </c>
      <c r="B599" s="143" t="str">
        <f t="array" ref="B599">ifna(XLOOKUP(A599,'Recent Minutes Tracker'!A:A,'Recent Minutes Tracker'!H:H,""))</f>
        <v/>
      </c>
      <c r="C599" s="144">
        <f t="array" ref="C599">ifna(XLOOKUP(A599,'Recent Minutes Tracker'!A:A,'Recent Minutes Tracker'!P:P,""))</f>
        <v>15</v>
      </c>
      <c r="D599" s="81">
        <f t="shared" si="1"/>
        <v>-15</v>
      </c>
      <c r="E599" s="81">
        <f t="shared" si="2"/>
        <v>15</v>
      </c>
    </row>
    <row r="600">
      <c r="A600" s="129" t="s">
        <v>148</v>
      </c>
      <c r="B600" s="143">
        <f t="array" ref="B600">ifna(XLOOKUP(A600,'Recent Minutes Tracker'!A:A,'Recent Minutes Tracker'!H:H,""))</f>
        <v>1</v>
      </c>
      <c r="C600" s="144">
        <f t="array" ref="C600">ifna(XLOOKUP(A600,'Recent Minutes Tracker'!A:A,'Recent Minutes Tracker'!P:P,""))</f>
        <v>3.333333333</v>
      </c>
      <c r="D600" s="81">
        <f t="shared" si="1"/>
        <v>-2.333333333</v>
      </c>
      <c r="E600" s="81">
        <f t="shared" si="2"/>
        <v>2.333333333</v>
      </c>
    </row>
    <row r="601">
      <c r="A601" s="129" t="s">
        <v>144</v>
      </c>
      <c r="B601" s="143" t="str">
        <f t="array" ref="B601">ifna(XLOOKUP(A601,'Recent Minutes Tracker'!A:A,'Recent Minutes Tracker'!H:H,""))</f>
        <v/>
      </c>
      <c r="C601" s="144" t="str">
        <f t="array" ref="C601">ifna(XLOOKUP(A601,'Recent Minutes Tracker'!A:A,'Recent Minutes Tracker'!P:P,""))</f>
        <v/>
      </c>
      <c r="D601" s="81">
        <f t="shared" si="1"/>
        <v>0</v>
      </c>
      <c r="E601" s="81">
        <f t="shared" si="2"/>
        <v>0</v>
      </c>
    </row>
    <row r="602">
      <c r="A602" s="129" t="s">
        <v>143</v>
      </c>
      <c r="B602" s="143">
        <f t="array" ref="B602">ifna(XLOOKUP(A602,'Recent Minutes Tracker'!A:A,'Recent Minutes Tracker'!H:H,""))</f>
        <v>24</v>
      </c>
      <c r="C602" s="144">
        <f t="array" ref="C602">ifna(XLOOKUP(A602,'Recent Minutes Tracker'!A:A,'Recent Minutes Tracker'!P:P,""))</f>
        <v>22.86666667</v>
      </c>
      <c r="D602" s="81">
        <f t="shared" si="1"/>
        <v>1.133333333</v>
      </c>
      <c r="E602" s="81">
        <f t="shared" si="2"/>
        <v>1.133333333</v>
      </c>
    </row>
    <row r="603">
      <c r="A603" s="129" t="s">
        <v>510</v>
      </c>
      <c r="B603" s="143">
        <f t="array" ref="B603">ifna(XLOOKUP(A603,'Recent Minutes Tracker'!A:A,'Recent Minutes Tracker'!H:H,""))</f>
        <v>46</v>
      </c>
      <c r="C603" s="144">
        <f t="array" ref="C603">ifna(XLOOKUP(A603,'Recent Minutes Tracker'!A:A,'Recent Minutes Tracker'!P:P,""))</f>
        <v>31</v>
      </c>
      <c r="D603" s="81">
        <f t="shared" si="1"/>
        <v>15</v>
      </c>
      <c r="E603" s="81">
        <f t="shared" si="2"/>
        <v>15</v>
      </c>
    </row>
    <row r="604">
      <c r="A604" s="129" t="s">
        <v>137</v>
      </c>
      <c r="B604" s="143" t="str">
        <f t="array" ref="B604">ifna(XLOOKUP(A604,'Recent Minutes Tracker'!A:A,'Recent Minutes Tracker'!H:H,""))</f>
        <v/>
      </c>
      <c r="C604" s="144" t="str">
        <f t="array" ref="C604">ifna(XLOOKUP(A604,'Recent Minutes Tracker'!A:A,'Recent Minutes Tracker'!P:P,""))</f>
        <v/>
      </c>
      <c r="D604" s="81">
        <f t="shared" si="1"/>
        <v>0</v>
      </c>
      <c r="E604" s="81">
        <f t="shared" si="2"/>
        <v>0</v>
      </c>
    </row>
    <row r="605">
      <c r="A605" s="129" t="s">
        <v>136</v>
      </c>
      <c r="B605" s="143" t="str">
        <f t="array" ref="B605">ifna(XLOOKUP(A605,'Recent Minutes Tracker'!A:A,'Recent Minutes Tracker'!H:H,""))</f>
        <v/>
      </c>
      <c r="C605" s="144" t="str">
        <f t="array" ref="C605">ifna(XLOOKUP(A605,'Recent Minutes Tracker'!A:A,'Recent Minutes Tracker'!P:P,""))</f>
        <v/>
      </c>
      <c r="D605" s="81">
        <f t="shared" si="1"/>
        <v>0</v>
      </c>
      <c r="E605" s="81">
        <f t="shared" si="2"/>
        <v>0</v>
      </c>
    </row>
    <row r="606">
      <c r="A606" s="129" t="s">
        <v>134</v>
      </c>
      <c r="B606" s="143" t="str">
        <f t="array" ref="B606">ifna(XLOOKUP(A606,'Recent Minutes Tracker'!A:A,'Recent Minutes Tracker'!H:H,""))</f>
        <v/>
      </c>
      <c r="C606" s="144" t="str">
        <f t="array" ref="C606">ifna(XLOOKUP(A606,'Recent Minutes Tracker'!A:A,'Recent Minutes Tracker'!P:P,""))</f>
        <v/>
      </c>
      <c r="D606" s="81">
        <f t="shared" si="1"/>
        <v>0</v>
      </c>
      <c r="E606" s="81">
        <f t="shared" si="2"/>
        <v>0</v>
      </c>
    </row>
    <row r="607">
      <c r="A607" s="129" t="s">
        <v>1947</v>
      </c>
      <c r="B607" s="143" t="str">
        <f t="array" ref="B607">ifna(XLOOKUP(A607,'Recent Minutes Tracker'!A:A,'Recent Minutes Tracker'!H:H,""))</f>
        <v/>
      </c>
      <c r="C607" s="144" t="str">
        <f t="array" ref="C607">ifna(XLOOKUP(A607,'Recent Minutes Tracker'!A:A,'Recent Minutes Tracker'!P:P,""))</f>
        <v/>
      </c>
      <c r="D607" s="81">
        <f t="shared" si="1"/>
        <v>0</v>
      </c>
      <c r="E607" s="81">
        <f t="shared" si="2"/>
        <v>0</v>
      </c>
    </row>
    <row r="608">
      <c r="A608" s="129" t="s">
        <v>576</v>
      </c>
      <c r="B608" s="143" t="str">
        <f t="array" ref="B608">ifna(XLOOKUP(A608,'Recent Minutes Tracker'!A:A,'Recent Minutes Tracker'!H:H,""))</f>
        <v/>
      </c>
      <c r="C608" s="144" t="str">
        <f t="array" ref="C608">ifna(XLOOKUP(A608,'Recent Minutes Tracker'!A:A,'Recent Minutes Tracker'!P:P,""))</f>
        <v/>
      </c>
      <c r="D608" s="81">
        <f t="shared" si="1"/>
        <v>0</v>
      </c>
      <c r="E608" s="81">
        <f t="shared" si="2"/>
        <v>0</v>
      </c>
    </row>
    <row r="609">
      <c r="A609" s="129" t="s">
        <v>129</v>
      </c>
      <c r="B609" s="143">
        <f t="array" ref="B609">ifna(XLOOKUP(A609,'Recent Minutes Tracker'!A:A,'Recent Minutes Tracker'!H:H,""))</f>
        <v>37</v>
      </c>
      <c r="C609" s="144">
        <f t="array" ref="C609">ifna(XLOOKUP(A609,'Recent Minutes Tracker'!A:A,'Recent Minutes Tracker'!P:P,""))</f>
        <v>34.03333333</v>
      </c>
      <c r="D609" s="81">
        <f t="shared" si="1"/>
        <v>2.966666667</v>
      </c>
      <c r="E609" s="81">
        <f t="shared" si="2"/>
        <v>2.966666667</v>
      </c>
    </row>
    <row r="610">
      <c r="A610" s="129" t="s">
        <v>128</v>
      </c>
      <c r="B610" s="143" t="str">
        <f t="array" ref="B610">ifna(XLOOKUP(A610,'Recent Minutes Tracker'!A:A,'Recent Minutes Tracker'!H:H,""))</f>
        <v/>
      </c>
      <c r="C610" s="144" t="str">
        <f t="array" ref="C610">ifna(XLOOKUP(A610,'Recent Minutes Tracker'!A:A,'Recent Minutes Tracker'!P:P,""))</f>
        <v/>
      </c>
      <c r="D610" s="81">
        <f t="shared" si="1"/>
        <v>0</v>
      </c>
      <c r="E610" s="81">
        <f t="shared" si="2"/>
        <v>0</v>
      </c>
    </row>
    <row r="611">
      <c r="A611" s="129" t="s">
        <v>183</v>
      </c>
      <c r="B611" s="143" t="str">
        <f t="array" ref="B611">ifna(XLOOKUP(A611,'Recent Minutes Tracker'!A:A,'Recent Minutes Tracker'!H:H,""))</f>
        <v/>
      </c>
      <c r="C611" s="144" t="str">
        <f t="array" ref="C611">ifna(XLOOKUP(A611,'Recent Minutes Tracker'!A:A,'Recent Minutes Tracker'!P:P,""))</f>
        <v/>
      </c>
      <c r="D611" s="81">
        <f t="shared" si="1"/>
        <v>0</v>
      </c>
      <c r="E611" s="81">
        <f t="shared" si="2"/>
        <v>0</v>
      </c>
    </row>
    <row r="612">
      <c r="A612" s="129" t="s">
        <v>179</v>
      </c>
      <c r="B612" s="143" t="str">
        <f t="array" ref="B612">ifna(XLOOKUP(A612,'Recent Minutes Tracker'!A:A,'Recent Minutes Tracker'!H:H,""))</f>
        <v/>
      </c>
      <c r="C612" s="144" t="str">
        <f t="array" ref="C612">ifna(XLOOKUP(A612,'Recent Minutes Tracker'!A:A,'Recent Minutes Tracker'!P:P,""))</f>
        <v/>
      </c>
      <c r="D612" s="81">
        <f t="shared" si="1"/>
        <v>0</v>
      </c>
      <c r="E612" s="81">
        <f t="shared" si="2"/>
        <v>0</v>
      </c>
    </row>
    <row r="613">
      <c r="A613" s="129" t="s">
        <v>118</v>
      </c>
      <c r="B613" s="143" t="str">
        <f t="array" ref="B613">ifna(XLOOKUP(A613,'Recent Minutes Tracker'!A:A,'Recent Minutes Tracker'!H:H,""))</f>
        <v/>
      </c>
      <c r="C613" s="144">
        <f t="array" ref="C613">ifna(XLOOKUP(A613,'Recent Minutes Tracker'!A:A,'Recent Minutes Tracker'!P:P,""))</f>
        <v>2.5</v>
      </c>
      <c r="D613" s="81">
        <f t="shared" si="1"/>
        <v>-2.5</v>
      </c>
      <c r="E613" s="81">
        <f t="shared" si="2"/>
        <v>2.5</v>
      </c>
    </row>
    <row r="614">
      <c r="A614" s="129" t="s">
        <v>473</v>
      </c>
      <c r="B614" s="143" t="str">
        <f t="array" ref="B614">ifna(XLOOKUP(A614,'Recent Minutes Tracker'!A:A,'Recent Minutes Tracker'!H:H,""))</f>
        <v/>
      </c>
      <c r="C614" s="144" t="str">
        <f t="array" ref="C614">ifna(XLOOKUP(A614,'Recent Minutes Tracker'!A:A,'Recent Minutes Tracker'!P:P,""))</f>
        <v/>
      </c>
      <c r="D614" s="81">
        <f t="shared" si="1"/>
        <v>0</v>
      </c>
      <c r="E614" s="81">
        <f t="shared" si="2"/>
        <v>0</v>
      </c>
    </row>
    <row r="615">
      <c r="A615" s="129" t="s">
        <v>108</v>
      </c>
      <c r="B615" s="143">
        <f t="array" ref="B615">ifna(XLOOKUP(A615,'Recent Minutes Tracker'!A:A,'Recent Minutes Tracker'!H:H,""))</f>
        <v>38</v>
      </c>
      <c r="C615" s="144">
        <f t="array" ref="C615">ifna(XLOOKUP(A615,'Recent Minutes Tracker'!A:A,'Recent Minutes Tracker'!P:P,""))</f>
        <v>33.5</v>
      </c>
      <c r="D615" s="81">
        <f t="shared" si="1"/>
        <v>4.5</v>
      </c>
      <c r="E615" s="81">
        <f t="shared" si="2"/>
        <v>4.5</v>
      </c>
    </row>
    <row r="616">
      <c r="A616" s="129" t="s">
        <v>108</v>
      </c>
      <c r="B616" s="143">
        <f t="array" ref="B616">ifna(XLOOKUP(A616,'Recent Minutes Tracker'!A:A,'Recent Minutes Tracker'!H:H,""))</f>
        <v>38</v>
      </c>
      <c r="C616" s="144">
        <f t="array" ref="C616">ifna(XLOOKUP(A616,'Recent Minutes Tracker'!A:A,'Recent Minutes Tracker'!P:P,""))</f>
        <v>33.5</v>
      </c>
      <c r="D616" s="81">
        <f t="shared" si="1"/>
        <v>4.5</v>
      </c>
      <c r="E616" s="81">
        <f t="shared" si="2"/>
        <v>4.5</v>
      </c>
    </row>
    <row r="617">
      <c r="A617" s="129" t="s">
        <v>75</v>
      </c>
      <c r="B617" s="143">
        <f t="array" ref="B617">ifna(XLOOKUP(A617,'Recent Minutes Tracker'!A:A,'Recent Minutes Tracker'!H:H,""))</f>
        <v>28</v>
      </c>
      <c r="C617" s="144">
        <f t="array" ref="C617">ifna(XLOOKUP(A617,'Recent Minutes Tracker'!A:A,'Recent Minutes Tracker'!P:P,""))</f>
        <v>30.2</v>
      </c>
      <c r="D617" s="81">
        <f t="shared" si="1"/>
        <v>-2.2</v>
      </c>
      <c r="E617" s="81">
        <f t="shared" si="2"/>
        <v>2.2</v>
      </c>
    </row>
    <row r="618">
      <c r="A618" s="129" t="s">
        <v>60</v>
      </c>
      <c r="B618" s="143">
        <f t="array" ref="B618">ifna(XLOOKUP(A618,'Recent Minutes Tracker'!A:A,'Recent Minutes Tracker'!H:H,""))</f>
        <v>5</v>
      </c>
      <c r="C618" s="144">
        <f t="array" ref="C618">ifna(XLOOKUP(A618,'Recent Minutes Tracker'!A:A,'Recent Minutes Tracker'!P:P,""))</f>
        <v>15.23333333</v>
      </c>
      <c r="D618" s="81">
        <f t="shared" si="1"/>
        <v>-10.23333333</v>
      </c>
      <c r="E618" s="81">
        <f t="shared" si="2"/>
        <v>10.23333333</v>
      </c>
    </row>
    <row r="619">
      <c r="B619" s="143" t="str">
        <f t="array" ref="B619">ifna(XLOOKUP(A619,'Recent Minutes Tracker'!A:A,'Recent Minutes Tracker'!H:H,""))</f>
        <v/>
      </c>
      <c r="C619" s="144"/>
      <c r="D619" s="81"/>
      <c r="E619" s="81"/>
    </row>
    <row r="620">
      <c r="B620" s="143" t="str">
        <f t="array" ref="B620">ifna(XLOOKUP(A620,'Recent Minutes Tracker'!A:A,'Recent Minutes Tracker'!H:H,""))</f>
        <v/>
      </c>
      <c r="C620" s="144"/>
      <c r="D620" s="81"/>
      <c r="E620" s="81"/>
    </row>
    <row r="621">
      <c r="B621" s="143" t="str">
        <f t="array" ref="B621">ifna(XLOOKUP(A621,'Recent Minutes Tracker'!A:A,'Recent Minutes Tracker'!H:H,""))</f>
        <v/>
      </c>
      <c r="C621" s="144"/>
      <c r="D621" s="81"/>
      <c r="E621" s="81"/>
    </row>
    <row r="622">
      <c r="B622" s="143" t="str">
        <f t="array" ref="B622">ifna(XLOOKUP(A622,'Recent Minutes Tracker'!A:A,'Recent Minutes Tracker'!H:H,""))</f>
        <v/>
      </c>
      <c r="C622" s="144"/>
      <c r="D622" s="81"/>
      <c r="E622" s="81"/>
    </row>
    <row r="623">
      <c r="B623" s="143" t="str">
        <f t="array" ref="B623">ifna(XLOOKUP(A623,'Recent Minutes Tracker'!A:A,'Recent Minutes Tracker'!H:H,""))</f>
        <v/>
      </c>
      <c r="C623" s="144"/>
      <c r="D623" s="81"/>
      <c r="E623" s="81"/>
    </row>
    <row r="624">
      <c r="B624" s="81"/>
      <c r="C624" s="144"/>
      <c r="D624" s="81"/>
      <c r="E624" s="81"/>
    </row>
    <row r="625">
      <c r="B625" s="81"/>
      <c r="C625" s="144"/>
      <c r="D625" s="81"/>
      <c r="E625" s="81"/>
    </row>
    <row r="626">
      <c r="B626" s="81"/>
      <c r="C626" s="152"/>
      <c r="D626" s="81"/>
      <c r="E626" s="81"/>
    </row>
    <row r="627">
      <c r="B627" s="81"/>
      <c r="C627" s="144"/>
      <c r="D627" s="81"/>
      <c r="E627" s="81"/>
    </row>
    <row r="628">
      <c r="B628" s="81"/>
      <c r="C628" s="144"/>
      <c r="D628" s="81"/>
      <c r="E628" s="81"/>
    </row>
    <row r="629">
      <c r="B629" s="81"/>
      <c r="C629" s="144"/>
      <c r="D629" s="81"/>
      <c r="E629" s="81"/>
    </row>
    <row r="630">
      <c r="B630" s="81"/>
      <c r="C630" s="81"/>
      <c r="D630" s="81"/>
      <c r="E630" s="81"/>
    </row>
    <row r="631">
      <c r="A631" s="1"/>
      <c r="B631" s="81"/>
      <c r="C631" s="128"/>
      <c r="D631" s="81"/>
      <c r="E631" s="81"/>
    </row>
    <row r="632">
      <c r="B632" s="81"/>
      <c r="C632" s="144"/>
      <c r="D632" s="81"/>
      <c r="E632" s="81"/>
    </row>
    <row r="633">
      <c r="B633" s="81"/>
      <c r="C633" s="144"/>
      <c r="D633" s="81"/>
      <c r="E633" s="81"/>
    </row>
    <row r="634">
      <c r="B634" s="81"/>
      <c r="C634" s="144"/>
      <c r="D634" s="81"/>
      <c r="E634" s="81"/>
    </row>
    <row r="635">
      <c r="B635" s="81"/>
      <c r="C635" s="144"/>
      <c r="D635" s="81"/>
      <c r="E635" s="81"/>
    </row>
    <row r="636">
      <c r="B636" s="81"/>
      <c r="C636" s="144"/>
      <c r="D636" s="81"/>
      <c r="E636" s="81"/>
    </row>
    <row r="637">
      <c r="B637" s="81"/>
      <c r="C637" s="144"/>
      <c r="D637" s="81"/>
      <c r="E637" s="81"/>
    </row>
    <row r="638">
      <c r="B638" s="81"/>
      <c r="C638" s="144"/>
      <c r="D638" s="81"/>
      <c r="E638" s="81"/>
    </row>
    <row r="639">
      <c r="B639" s="81"/>
      <c r="C639" s="144"/>
      <c r="D639" s="81"/>
      <c r="E639" s="81"/>
    </row>
    <row r="640">
      <c r="B640" s="81"/>
      <c r="C640" s="144"/>
      <c r="D640" s="81"/>
      <c r="E640" s="81"/>
    </row>
    <row r="641">
      <c r="B641" s="81"/>
      <c r="C641" s="144"/>
      <c r="D641" s="81"/>
      <c r="E641" s="81"/>
    </row>
    <row r="642">
      <c r="B642" s="81"/>
      <c r="C642" s="144"/>
      <c r="D642" s="81"/>
      <c r="E642" s="81"/>
    </row>
    <row r="643">
      <c r="B643" s="81"/>
      <c r="C643" s="144"/>
      <c r="D643" s="81"/>
      <c r="E643" s="81"/>
    </row>
    <row r="644">
      <c r="B644" s="81"/>
      <c r="C644" s="144"/>
      <c r="D644" s="81"/>
      <c r="E644" s="81"/>
    </row>
    <row r="645">
      <c r="B645" s="81"/>
      <c r="C645" s="144"/>
      <c r="D645" s="81"/>
      <c r="E645" s="81"/>
    </row>
    <row r="646">
      <c r="B646" s="81"/>
      <c r="C646" s="144"/>
      <c r="D646" s="81"/>
      <c r="E646" s="81"/>
    </row>
    <row r="647">
      <c r="B647" s="81"/>
      <c r="C647" s="144"/>
      <c r="D647" s="81"/>
      <c r="E647" s="81"/>
    </row>
    <row r="648">
      <c r="B648" s="81"/>
      <c r="C648" s="144"/>
      <c r="D648" s="81"/>
      <c r="E648" s="81"/>
    </row>
    <row r="649">
      <c r="B649" s="81"/>
      <c r="C649" s="144"/>
      <c r="D649" s="81"/>
      <c r="E649" s="81"/>
    </row>
    <row r="650">
      <c r="B650" s="81"/>
      <c r="C650" s="144"/>
      <c r="D650" s="81"/>
      <c r="E650" s="81"/>
    </row>
    <row r="651">
      <c r="B651" s="81"/>
      <c r="C651" s="144"/>
      <c r="D651" s="81"/>
      <c r="E651" s="81"/>
    </row>
    <row r="652">
      <c r="B652" s="81"/>
      <c r="C652" s="144"/>
      <c r="D652" s="81"/>
      <c r="E652" s="81"/>
    </row>
    <row r="653">
      <c r="B653" s="81"/>
      <c r="C653" s="144"/>
      <c r="D653" s="81"/>
      <c r="E653" s="81"/>
    </row>
    <row r="654">
      <c r="B654" s="81"/>
      <c r="C654" s="144"/>
      <c r="D654" s="81"/>
      <c r="E654" s="81"/>
    </row>
    <row r="655">
      <c r="B655" s="81"/>
      <c r="C655" s="144"/>
      <c r="D655" s="81"/>
      <c r="E655" s="81"/>
    </row>
    <row r="656">
      <c r="B656" s="81"/>
      <c r="C656" s="144"/>
      <c r="D656" s="81"/>
      <c r="E656" s="81"/>
    </row>
    <row r="657">
      <c r="B657" s="81"/>
      <c r="C657" s="144"/>
      <c r="D657" s="81"/>
      <c r="E657" s="81"/>
    </row>
    <row r="658">
      <c r="B658" s="81"/>
      <c r="C658" s="144"/>
      <c r="D658" s="81"/>
      <c r="E658" s="81"/>
    </row>
    <row r="659">
      <c r="B659" s="81"/>
      <c r="C659" s="144"/>
      <c r="D659" s="81"/>
      <c r="E659" s="81"/>
    </row>
    <row r="660">
      <c r="B660" s="81"/>
      <c r="C660" s="144"/>
      <c r="D660" s="81"/>
      <c r="E660" s="81"/>
    </row>
    <row r="661">
      <c r="B661" s="81"/>
      <c r="C661" s="144"/>
      <c r="D661" s="81"/>
      <c r="E661" s="81"/>
    </row>
    <row r="662">
      <c r="B662" s="81"/>
      <c r="C662" s="144"/>
      <c r="D662" s="81"/>
      <c r="E662" s="81"/>
    </row>
    <row r="663">
      <c r="B663" s="81"/>
      <c r="C663" s="144"/>
      <c r="D663" s="81"/>
      <c r="E663" s="81"/>
    </row>
    <row r="664">
      <c r="B664" s="81"/>
      <c r="C664" s="144"/>
      <c r="D664" s="81"/>
      <c r="E664" s="81"/>
    </row>
    <row r="665">
      <c r="B665" s="81"/>
      <c r="C665" s="144"/>
      <c r="D665" s="81"/>
      <c r="E665" s="81"/>
    </row>
    <row r="666">
      <c r="B666" s="81"/>
      <c r="C666" s="144"/>
      <c r="D666" s="81"/>
      <c r="E666" s="81"/>
    </row>
    <row r="667">
      <c r="B667" s="81"/>
      <c r="C667" s="144"/>
      <c r="D667" s="81"/>
      <c r="E667" s="81"/>
    </row>
    <row r="668">
      <c r="B668" s="81"/>
      <c r="C668" s="144"/>
      <c r="D668" s="81"/>
      <c r="E668" s="81"/>
    </row>
    <row r="669">
      <c r="B669" s="81"/>
      <c r="C669" s="144"/>
      <c r="D669" s="81"/>
      <c r="E669" s="81"/>
    </row>
    <row r="670">
      <c r="B670" s="81"/>
      <c r="C670" s="144"/>
      <c r="D670" s="81"/>
      <c r="E670" s="81"/>
    </row>
    <row r="671">
      <c r="B671" s="81"/>
      <c r="C671" s="144"/>
      <c r="D671" s="81"/>
      <c r="E671" s="81"/>
    </row>
    <row r="672">
      <c r="B672" s="81"/>
      <c r="C672" s="144"/>
      <c r="D672" s="81"/>
      <c r="E672" s="81"/>
    </row>
    <row r="673">
      <c r="B673" s="81"/>
      <c r="C673" s="144"/>
      <c r="D673" s="81"/>
      <c r="E673" s="81"/>
    </row>
    <row r="674">
      <c r="B674" s="81"/>
      <c r="C674" s="144"/>
      <c r="D674" s="81"/>
      <c r="E674" s="81"/>
    </row>
    <row r="675">
      <c r="B675" s="81"/>
      <c r="C675" s="144"/>
      <c r="D675" s="81"/>
      <c r="E675" s="81"/>
    </row>
    <row r="676">
      <c r="B676" s="81"/>
      <c r="C676" s="144"/>
      <c r="D676" s="81"/>
      <c r="E676" s="81"/>
    </row>
    <row r="677">
      <c r="B677" s="81"/>
      <c r="C677" s="144"/>
      <c r="D677" s="81"/>
      <c r="E677" s="81"/>
    </row>
    <row r="678">
      <c r="B678" s="81"/>
      <c r="C678" s="144"/>
      <c r="D678" s="81"/>
      <c r="E678" s="81"/>
    </row>
    <row r="679">
      <c r="B679" s="81"/>
      <c r="C679" s="144"/>
      <c r="D679" s="81"/>
      <c r="E679" s="81"/>
    </row>
    <row r="680">
      <c r="B680" s="81"/>
      <c r="C680" s="144"/>
      <c r="D680" s="81"/>
      <c r="E680" s="81"/>
    </row>
    <row r="681">
      <c r="B681" s="81"/>
      <c r="C681" s="144"/>
      <c r="D681" s="81"/>
      <c r="E681" s="81"/>
    </row>
    <row r="682">
      <c r="B682" s="81"/>
      <c r="C682" s="144"/>
      <c r="D682" s="81"/>
      <c r="E682" s="81"/>
    </row>
    <row r="683">
      <c r="B683" s="81"/>
      <c r="C683" s="144"/>
      <c r="D683" s="81"/>
      <c r="E683" s="81"/>
    </row>
    <row r="684">
      <c r="B684" s="81"/>
      <c r="C684" s="144"/>
      <c r="D684" s="81"/>
      <c r="E684" s="81"/>
    </row>
    <row r="685">
      <c r="B685" s="81"/>
      <c r="C685" s="144"/>
      <c r="D685" s="81"/>
      <c r="E685" s="81"/>
    </row>
    <row r="686">
      <c r="B686" s="81"/>
      <c r="C686" s="144"/>
      <c r="D686" s="81"/>
      <c r="E686" s="81"/>
    </row>
    <row r="687">
      <c r="B687" s="81"/>
      <c r="C687" s="144"/>
      <c r="D687" s="81"/>
      <c r="E687" s="81"/>
    </row>
    <row r="688">
      <c r="B688" s="81"/>
      <c r="C688" s="144"/>
      <c r="D688" s="81"/>
      <c r="E688" s="81"/>
    </row>
    <row r="689">
      <c r="B689" s="81"/>
      <c r="C689" s="144"/>
      <c r="D689" s="81"/>
      <c r="E689" s="81"/>
    </row>
    <row r="690">
      <c r="B690" s="81"/>
      <c r="C690" s="144"/>
      <c r="D690" s="81"/>
      <c r="E690" s="81"/>
    </row>
    <row r="691">
      <c r="B691" s="81"/>
      <c r="C691" s="144"/>
      <c r="D691" s="81"/>
      <c r="E691" s="81"/>
    </row>
    <row r="692">
      <c r="B692" s="81"/>
      <c r="C692" s="144"/>
      <c r="D692" s="81"/>
      <c r="E692" s="81"/>
    </row>
    <row r="693">
      <c r="B693" s="81"/>
      <c r="C693" s="144"/>
      <c r="D693" s="81"/>
      <c r="E693" s="81"/>
    </row>
    <row r="694">
      <c r="B694" s="81"/>
      <c r="C694" s="144"/>
      <c r="D694" s="81"/>
      <c r="E694" s="81"/>
    </row>
    <row r="695">
      <c r="B695" s="81"/>
      <c r="C695" s="144"/>
      <c r="D695" s="81"/>
      <c r="E695" s="81"/>
    </row>
    <row r="696">
      <c r="B696" s="81"/>
      <c r="C696" s="144"/>
      <c r="D696" s="81"/>
      <c r="E696" s="81"/>
    </row>
    <row r="697">
      <c r="B697" s="81"/>
      <c r="C697" s="144"/>
      <c r="D697" s="81"/>
      <c r="E697" s="81"/>
    </row>
    <row r="698">
      <c r="B698" s="81"/>
      <c r="C698" s="144"/>
      <c r="D698" s="81"/>
      <c r="E698" s="81"/>
    </row>
    <row r="699">
      <c r="B699" s="81"/>
      <c r="C699" s="144"/>
      <c r="D699" s="81"/>
      <c r="E699" s="81"/>
    </row>
    <row r="700">
      <c r="B700" s="81"/>
      <c r="C700" s="144"/>
      <c r="D700" s="81"/>
      <c r="E700" s="81"/>
    </row>
    <row r="701">
      <c r="B701" s="81"/>
      <c r="C701" s="144"/>
      <c r="D701" s="81"/>
      <c r="E701" s="81"/>
    </row>
    <row r="702">
      <c r="B702" s="81"/>
      <c r="C702" s="144"/>
      <c r="D702" s="81"/>
      <c r="E702" s="81"/>
    </row>
    <row r="703">
      <c r="B703" s="81"/>
      <c r="C703" s="144"/>
      <c r="D703" s="81"/>
      <c r="E703" s="81"/>
    </row>
    <row r="704">
      <c r="B704" s="81"/>
      <c r="C704" s="144"/>
      <c r="D704" s="81"/>
      <c r="E704" s="81"/>
    </row>
    <row r="705">
      <c r="B705" s="81"/>
      <c r="C705" s="144"/>
      <c r="D705" s="81"/>
      <c r="E705" s="81"/>
    </row>
    <row r="706">
      <c r="B706" s="81"/>
      <c r="C706" s="144"/>
      <c r="D706" s="81"/>
      <c r="E706" s="81"/>
    </row>
    <row r="707">
      <c r="B707" s="81"/>
      <c r="C707" s="144"/>
      <c r="D707" s="81"/>
      <c r="E707" s="81"/>
    </row>
    <row r="708">
      <c r="B708" s="81"/>
      <c r="C708" s="144"/>
      <c r="D708" s="81"/>
      <c r="E708" s="81"/>
    </row>
    <row r="709">
      <c r="B709" s="81"/>
      <c r="C709" s="144"/>
      <c r="D709" s="81"/>
      <c r="E709" s="81"/>
    </row>
    <row r="710">
      <c r="B710" s="81"/>
      <c r="C710" s="144"/>
      <c r="D710" s="81"/>
      <c r="E710" s="81"/>
    </row>
    <row r="711">
      <c r="B711" s="81"/>
      <c r="C711" s="144"/>
      <c r="D711" s="81"/>
      <c r="E711" s="81"/>
    </row>
    <row r="712">
      <c r="B712" s="81"/>
      <c r="C712" s="144"/>
      <c r="D712" s="81"/>
      <c r="E712" s="81"/>
    </row>
    <row r="713">
      <c r="B713" s="81"/>
      <c r="C713" s="144"/>
      <c r="D713" s="81"/>
      <c r="E713" s="81"/>
    </row>
    <row r="714">
      <c r="B714" s="81"/>
      <c r="C714" s="144"/>
      <c r="D714" s="81"/>
      <c r="E714" s="81"/>
    </row>
    <row r="715">
      <c r="B715" s="81"/>
      <c r="C715" s="144"/>
      <c r="D715" s="81"/>
      <c r="E715" s="81"/>
    </row>
    <row r="716">
      <c r="B716" s="81"/>
      <c r="C716" s="152"/>
      <c r="D716" s="81"/>
      <c r="E716" s="81"/>
    </row>
    <row r="717">
      <c r="B717" s="81"/>
      <c r="C717" s="144"/>
      <c r="D717" s="81"/>
      <c r="E717" s="81"/>
    </row>
    <row r="718">
      <c r="B718" s="81"/>
      <c r="C718" s="144"/>
      <c r="D718" s="81"/>
      <c r="E718" s="81"/>
    </row>
    <row r="719">
      <c r="B719" s="81"/>
      <c r="C719" s="144"/>
      <c r="D719" s="81"/>
      <c r="E719" s="81"/>
    </row>
    <row r="720">
      <c r="B720" s="81"/>
      <c r="C720" s="81"/>
      <c r="D720" s="81"/>
      <c r="E720" s="81"/>
    </row>
    <row r="721">
      <c r="A721" s="1"/>
      <c r="B721" s="81"/>
      <c r="C721" s="128"/>
      <c r="D721" s="81"/>
      <c r="E721" s="81"/>
    </row>
    <row r="722">
      <c r="B722" s="81"/>
      <c r="C722" s="144"/>
      <c r="D722" s="81"/>
      <c r="E722" s="81"/>
    </row>
    <row r="723">
      <c r="B723" s="81"/>
      <c r="C723" s="144"/>
      <c r="D723" s="81"/>
      <c r="E723" s="81"/>
    </row>
    <row r="724">
      <c r="B724" s="81"/>
      <c r="C724" s="144"/>
      <c r="D724" s="81"/>
      <c r="E724" s="81"/>
    </row>
    <row r="725">
      <c r="B725" s="81"/>
      <c r="C725" s="144"/>
      <c r="D725" s="81"/>
      <c r="E725" s="81"/>
    </row>
    <row r="726">
      <c r="B726" s="81"/>
      <c r="C726" s="144"/>
      <c r="D726" s="81"/>
      <c r="E726" s="81"/>
    </row>
    <row r="727">
      <c r="B727" s="81"/>
      <c r="C727" s="144"/>
      <c r="D727" s="81"/>
      <c r="E727" s="81"/>
    </row>
    <row r="728">
      <c r="B728" s="81"/>
      <c r="C728" s="144"/>
      <c r="D728" s="81"/>
      <c r="E728" s="81"/>
    </row>
    <row r="729">
      <c r="B729" s="81"/>
      <c r="C729" s="144"/>
      <c r="D729" s="81"/>
      <c r="E729" s="81"/>
    </row>
    <row r="730">
      <c r="B730" s="81"/>
      <c r="C730" s="144"/>
      <c r="D730" s="81"/>
      <c r="E730" s="81"/>
    </row>
    <row r="731">
      <c r="B731" s="81"/>
      <c r="C731" s="144"/>
      <c r="D731" s="81"/>
      <c r="E731" s="81"/>
    </row>
    <row r="732">
      <c r="B732" s="81"/>
      <c r="C732" s="144"/>
      <c r="D732" s="81"/>
      <c r="E732" s="81"/>
    </row>
    <row r="733">
      <c r="B733" s="81"/>
      <c r="C733" s="144"/>
      <c r="D733" s="81"/>
      <c r="E733" s="81"/>
    </row>
    <row r="734">
      <c r="B734" s="81"/>
      <c r="C734" s="144"/>
      <c r="D734" s="81"/>
      <c r="E734" s="81"/>
    </row>
    <row r="735">
      <c r="B735" s="81"/>
      <c r="C735" s="144"/>
      <c r="D735" s="81"/>
      <c r="E735" s="81"/>
    </row>
    <row r="736">
      <c r="B736" s="81"/>
      <c r="C736" s="144"/>
      <c r="D736" s="81"/>
      <c r="E736" s="81"/>
    </row>
    <row r="737">
      <c r="B737" s="81"/>
      <c r="C737" s="144"/>
      <c r="D737" s="81"/>
      <c r="E737" s="81"/>
    </row>
    <row r="738">
      <c r="B738" s="81"/>
      <c r="C738" s="144"/>
      <c r="D738" s="81"/>
      <c r="E738" s="81"/>
    </row>
    <row r="739">
      <c r="B739" s="81"/>
      <c r="C739" s="144"/>
      <c r="D739" s="81"/>
      <c r="E739" s="81"/>
    </row>
    <row r="740">
      <c r="B740" s="81"/>
      <c r="C740" s="144"/>
      <c r="D740" s="81"/>
      <c r="E740" s="81"/>
    </row>
    <row r="741">
      <c r="B741" s="81"/>
      <c r="C741" s="144"/>
      <c r="D741" s="81"/>
      <c r="E741" s="81"/>
    </row>
    <row r="742">
      <c r="B742" s="81"/>
      <c r="C742" s="144"/>
      <c r="D742" s="81"/>
      <c r="E742" s="81"/>
    </row>
    <row r="743">
      <c r="B743" s="81"/>
      <c r="C743" s="144"/>
      <c r="D743" s="81"/>
      <c r="E743" s="81"/>
    </row>
    <row r="744">
      <c r="B744" s="81"/>
      <c r="C744" s="144"/>
      <c r="D744" s="81"/>
      <c r="E744" s="81"/>
    </row>
    <row r="745">
      <c r="B745" s="81"/>
      <c r="C745" s="144"/>
      <c r="D745" s="81"/>
      <c r="E745" s="81"/>
    </row>
    <row r="746">
      <c r="B746" s="81"/>
      <c r="C746" s="144"/>
      <c r="D746" s="81"/>
      <c r="E746" s="81"/>
    </row>
    <row r="747">
      <c r="B747" s="81"/>
      <c r="C747" s="144"/>
      <c r="D747" s="81"/>
      <c r="E747" s="81"/>
    </row>
    <row r="748">
      <c r="B748" s="81"/>
      <c r="C748" s="144"/>
      <c r="D748" s="81"/>
      <c r="E748" s="81"/>
    </row>
    <row r="749">
      <c r="B749" s="81"/>
      <c r="C749" s="144"/>
      <c r="D749" s="81"/>
      <c r="E749" s="81"/>
    </row>
    <row r="750">
      <c r="B750" s="81"/>
      <c r="C750" s="144"/>
      <c r="D750" s="81"/>
      <c r="E750" s="81"/>
    </row>
    <row r="751">
      <c r="B751" s="81"/>
      <c r="C751" s="144"/>
      <c r="D751" s="81"/>
      <c r="E751" s="81"/>
    </row>
    <row r="752">
      <c r="B752" s="81"/>
      <c r="C752" s="144"/>
      <c r="D752" s="81"/>
      <c r="E752" s="81"/>
    </row>
    <row r="753">
      <c r="B753" s="81"/>
      <c r="C753" s="144"/>
      <c r="D753" s="81"/>
      <c r="E753" s="81"/>
    </row>
    <row r="754">
      <c r="B754" s="81"/>
      <c r="C754" s="144"/>
      <c r="D754" s="81"/>
      <c r="E754" s="81"/>
    </row>
    <row r="755">
      <c r="B755" s="81"/>
      <c r="C755" s="144"/>
      <c r="D755" s="81"/>
      <c r="E755" s="81"/>
    </row>
    <row r="756">
      <c r="B756" s="81"/>
      <c r="C756" s="144"/>
      <c r="D756" s="81"/>
      <c r="E756" s="81"/>
    </row>
    <row r="757">
      <c r="B757" s="81"/>
      <c r="C757" s="144"/>
      <c r="D757" s="81"/>
      <c r="E757" s="81"/>
    </row>
    <row r="758">
      <c r="B758" s="81"/>
      <c r="C758" s="144"/>
      <c r="D758" s="81"/>
      <c r="E758" s="81"/>
    </row>
    <row r="759">
      <c r="B759" s="81"/>
      <c r="C759" s="144"/>
      <c r="D759" s="81"/>
      <c r="E759" s="81"/>
    </row>
    <row r="760">
      <c r="B760" s="81"/>
      <c r="C760" s="144"/>
      <c r="D760" s="81"/>
      <c r="E760" s="81"/>
    </row>
    <row r="761">
      <c r="B761" s="81"/>
      <c r="C761" s="144"/>
      <c r="D761" s="81"/>
      <c r="E761" s="81"/>
    </row>
    <row r="762">
      <c r="B762" s="81"/>
      <c r="C762" s="144"/>
      <c r="D762" s="81"/>
      <c r="E762" s="81"/>
    </row>
    <row r="763">
      <c r="B763" s="81"/>
      <c r="C763" s="144"/>
      <c r="D763" s="81"/>
      <c r="E763" s="81"/>
    </row>
    <row r="764">
      <c r="B764" s="81"/>
      <c r="C764" s="144"/>
      <c r="D764" s="81"/>
      <c r="E764" s="81"/>
    </row>
    <row r="765">
      <c r="B765" s="81"/>
      <c r="C765" s="144"/>
      <c r="D765" s="81"/>
      <c r="E765" s="81"/>
    </row>
    <row r="766">
      <c r="B766" s="81"/>
      <c r="C766" s="144"/>
      <c r="D766" s="81"/>
      <c r="E766" s="81"/>
    </row>
    <row r="767">
      <c r="B767" s="81"/>
      <c r="C767" s="144"/>
      <c r="D767" s="81"/>
      <c r="E767" s="81"/>
    </row>
    <row r="768">
      <c r="B768" s="81"/>
      <c r="C768" s="144"/>
      <c r="D768" s="81"/>
      <c r="E768" s="81"/>
    </row>
    <row r="769">
      <c r="B769" s="81"/>
      <c r="C769" s="144"/>
      <c r="D769" s="81"/>
      <c r="E769" s="81"/>
    </row>
    <row r="770">
      <c r="B770" s="81"/>
      <c r="C770" s="144"/>
      <c r="D770" s="81"/>
      <c r="E770" s="81"/>
    </row>
    <row r="771">
      <c r="B771" s="81"/>
      <c r="C771" s="144"/>
      <c r="D771" s="81"/>
      <c r="E771" s="81"/>
    </row>
    <row r="772">
      <c r="B772" s="81"/>
      <c r="C772" s="144"/>
      <c r="D772" s="81"/>
      <c r="E772" s="81"/>
    </row>
    <row r="773">
      <c r="B773" s="81"/>
      <c r="C773" s="144"/>
      <c r="D773" s="81"/>
      <c r="E773" s="81"/>
    </row>
    <row r="774">
      <c r="B774" s="81"/>
      <c r="C774" s="144"/>
      <c r="D774" s="81"/>
      <c r="E774" s="81"/>
    </row>
    <row r="775">
      <c r="B775" s="81"/>
      <c r="C775" s="144"/>
      <c r="D775" s="81"/>
      <c r="E775" s="81"/>
    </row>
    <row r="776">
      <c r="B776" s="81"/>
      <c r="C776" s="144"/>
      <c r="D776" s="81"/>
      <c r="E776" s="81"/>
    </row>
    <row r="777">
      <c r="B777" s="81"/>
      <c r="C777" s="144"/>
      <c r="D777" s="81"/>
      <c r="E777" s="81"/>
    </row>
    <row r="778">
      <c r="B778" s="81"/>
      <c r="C778" s="144"/>
      <c r="D778" s="81"/>
      <c r="E778" s="81"/>
    </row>
    <row r="779">
      <c r="B779" s="81"/>
      <c r="C779" s="144"/>
      <c r="D779" s="81"/>
      <c r="E779" s="81"/>
    </row>
    <row r="780">
      <c r="B780" s="81"/>
      <c r="C780" s="144"/>
      <c r="D780" s="81"/>
      <c r="E780" s="81"/>
    </row>
    <row r="781">
      <c r="B781" s="81"/>
      <c r="C781" s="144"/>
      <c r="D781" s="81"/>
      <c r="E781" s="81"/>
    </row>
    <row r="782">
      <c r="B782" s="81"/>
      <c r="C782" s="144"/>
      <c r="D782" s="81"/>
      <c r="E782" s="81"/>
    </row>
    <row r="783">
      <c r="B783" s="81"/>
      <c r="C783" s="144"/>
      <c r="D783" s="81"/>
      <c r="E783" s="81"/>
    </row>
    <row r="784">
      <c r="B784" s="81"/>
      <c r="C784" s="144"/>
      <c r="D784" s="81"/>
      <c r="E784" s="81"/>
    </row>
    <row r="785">
      <c r="B785" s="81"/>
      <c r="C785" s="144"/>
      <c r="D785" s="81"/>
      <c r="E785" s="81"/>
    </row>
    <row r="786">
      <c r="B786" s="81"/>
      <c r="C786" s="144"/>
      <c r="D786" s="81"/>
      <c r="E786" s="81"/>
    </row>
    <row r="787">
      <c r="B787" s="81"/>
      <c r="C787" s="144"/>
      <c r="D787" s="81"/>
      <c r="E787" s="81"/>
    </row>
    <row r="788">
      <c r="B788" s="81"/>
      <c r="C788" s="144"/>
      <c r="D788" s="81"/>
      <c r="E788" s="81"/>
    </row>
    <row r="789">
      <c r="B789" s="81"/>
      <c r="C789" s="144"/>
      <c r="D789" s="81"/>
      <c r="E789" s="81"/>
    </row>
    <row r="790">
      <c r="B790" s="81"/>
      <c r="C790" s="144"/>
      <c r="D790" s="81"/>
      <c r="E790" s="81"/>
    </row>
    <row r="791">
      <c r="B791" s="81"/>
      <c r="C791" s="144"/>
      <c r="D791" s="81"/>
      <c r="E791" s="81"/>
    </row>
    <row r="792">
      <c r="B792" s="81"/>
      <c r="C792" s="144"/>
      <c r="D792" s="81"/>
      <c r="E792" s="81"/>
    </row>
    <row r="793">
      <c r="B793" s="81"/>
      <c r="C793" s="144"/>
      <c r="D793" s="81"/>
      <c r="E793" s="81"/>
    </row>
    <row r="794">
      <c r="B794" s="81"/>
      <c r="C794" s="144"/>
      <c r="D794" s="81"/>
      <c r="E794" s="81"/>
    </row>
    <row r="795">
      <c r="B795" s="81"/>
      <c r="C795" s="144"/>
      <c r="D795" s="81"/>
      <c r="E795" s="81"/>
    </row>
    <row r="796">
      <c r="B796" s="81"/>
      <c r="C796" s="144"/>
      <c r="D796" s="81"/>
      <c r="E796" s="81"/>
    </row>
    <row r="797">
      <c r="B797" s="81"/>
      <c r="C797" s="144"/>
      <c r="D797" s="81"/>
      <c r="E797" s="81"/>
    </row>
    <row r="798">
      <c r="B798" s="81"/>
      <c r="C798" s="144"/>
      <c r="D798" s="81"/>
      <c r="E798" s="81"/>
    </row>
    <row r="799">
      <c r="B799" s="81"/>
      <c r="C799" s="144"/>
      <c r="D799" s="81"/>
      <c r="E799" s="81"/>
    </row>
    <row r="800">
      <c r="B800" s="81"/>
      <c r="C800" s="144"/>
      <c r="D800" s="81"/>
      <c r="E800" s="81"/>
    </row>
    <row r="801">
      <c r="B801" s="81"/>
      <c r="C801" s="144"/>
      <c r="D801" s="81"/>
      <c r="E801" s="81"/>
    </row>
    <row r="802">
      <c r="B802" s="81"/>
      <c r="C802" s="144"/>
      <c r="D802" s="81"/>
      <c r="E802" s="81"/>
    </row>
    <row r="803">
      <c r="B803" s="81"/>
      <c r="C803" s="144"/>
      <c r="D803" s="81"/>
      <c r="E803" s="81"/>
    </row>
    <row r="804">
      <c r="B804" s="81"/>
      <c r="C804" s="144"/>
      <c r="D804" s="81"/>
      <c r="E804" s="81"/>
    </row>
    <row r="805">
      <c r="B805" s="81"/>
      <c r="C805" s="144"/>
      <c r="D805" s="81"/>
      <c r="E805" s="81"/>
    </row>
    <row r="806">
      <c r="B806" s="81"/>
      <c r="C806" s="152"/>
      <c r="D806" s="81"/>
      <c r="E806" s="81"/>
    </row>
    <row r="807">
      <c r="B807" s="81"/>
      <c r="C807" s="144"/>
      <c r="D807" s="81"/>
      <c r="E807" s="81"/>
    </row>
    <row r="808">
      <c r="B808" s="81"/>
      <c r="C808" s="144"/>
      <c r="D808" s="81"/>
      <c r="E808" s="81"/>
    </row>
    <row r="809">
      <c r="B809" s="81"/>
      <c r="C809" s="144"/>
      <c r="D809" s="81"/>
      <c r="E809" s="81"/>
    </row>
    <row r="810">
      <c r="B810" s="81"/>
      <c r="C810" s="81"/>
      <c r="D810" s="81"/>
      <c r="E810" s="81"/>
    </row>
    <row r="811">
      <c r="A811" s="1"/>
      <c r="B811" s="81"/>
      <c r="C811" s="128"/>
      <c r="D811" s="81"/>
      <c r="E811" s="81"/>
    </row>
    <row r="812">
      <c r="B812" s="81"/>
      <c r="C812" s="144"/>
      <c r="D812" s="81"/>
      <c r="E812" s="81"/>
    </row>
    <row r="813">
      <c r="B813" s="81"/>
      <c r="C813" s="144"/>
      <c r="D813" s="81"/>
      <c r="E813" s="81"/>
    </row>
    <row r="814">
      <c r="B814" s="81"/>
      <c r="C814" s="144"/>
      <c r="D814" s="81"/>
      <c r="E814" s="81"/>
    </row>
    <row r="815">
      <c r="B815" s="81"/>
      <c r="C815" s="144"/>
      <c r="D815" s="81"/>
      <c r="E815" s="81"/>
    </row>
    <row r="816">
      <c r="B816" s="81"/>
      <c r="C816" s="144"/>
      <c r="D816" s="81"/>
      <c r="E816" s="81"/>
    </row>
    <row r="817">
      <c r="B817" s="81"/>
      <c r="C817" s="144"/>
      <c r="D817" s="81"/>
      <c r="E817" s="81"/>
    </row>
    <row r="818">
      <c r="B818" s="81"/>
      <c r="C818" s="144"/>
      <c r="D818" s="81"/>
      <c r="E818" s="81"/>
    </row>
    <row r="819">
      <c r="B819" s="81"/>
      <c r="C819" s="144"/>
      <c r="D819" s="81"/>
      <c r="E819" s="81"/>
    </row>
    <row r="820">
      <c r="B820" s="81"/>
      <c r="C820" s="144"/>
      <c r="D820" s="81"/>
      <c r="E820" s="81"/>
    </row>
    <row r="821">
      <c r="B821" s="81"/>
      <c r="C821" s="144"/>
      <c r="D821" s="81"/>
      <c r="E821" s="81"/>
    </row>
    <row r="822">
      <c r="B822" s="81"/>
      <c r="C822" s="144"/>
      <c r="D822" s="81"/>
      <c r="E822" s="81"/>
    </row>
    <row r="823">
      <c r="B823" s="81"/>
      <c r="C823" s="144"/>
      <c r="D823" s="81"/>
      <c r="E823" s="81"/>
    </row>
    <row r="824">
      <c r="B824" s="81"/>
      <c r="C824" s="144"/>
      <c r="D824" s="81"/>
      <c r="E824" s="81"/>
    </row>
    <row r="825">
      <c r="B825" s="81"/>
      <c r="C825" s="144"/>
      <c r="D825" s="81"/>
      <c r="E825" s="81"/>
    </row>
    <row r="826">
      <c r="B826" s="81"/>
      <c r="C826" s="144"/>
      <c r="D826" s="81"/>
      <c r="E826" s="81"/>
    </row>
    <row r="827">
      <c r="B827" s="81"/>
      <c r="C827" s="144"/>
      <c r="D827" s="81"/>
      <c r="E827" s="81"/>
    </row>
    <row r="828">
      <c r="B828" s="81"/>
      <c r="C828" s="144"/>
      <c r="D828" s="81"/>
      <c r="E828" s="81"/>
    </row>
    <row r="829">
      <c r="B829" s="81"/>
      <c r="C829" s="144"/>
      <c r="D829" s="81"/>
      <c r="E829" s="81"/>
    </row>
    <row r="830">
      <c r="B830" s="81"/>
      <c r="C830" s="144"/>
      <c r="D830" s="81"/>
      <c r="E830" s="81"/>
    </row>
    <row r="831">
      <c r="B831" s="81"/>
      <c r="C831" s="144"/>
      <c r="D831" s="81"/>
      <c r="E831" s="81"/>
    </row>
    <row r="832">
      <c r="B832" s="81"/>
      <c r="C832" s="144"/>
      <c r="D832" s="81"/>
      <c r="E832" s="81"/>
    </row>
    <row r="833">
      <c r="B833" s="81"/>
      <c r="C833" s="144"/>
      <c r="D833" s="81"/>
      <c r="E833" s="81"/>
    </row>
    <row r="834">
      <c r="B834" s="81"/>
      <c r="C834" s="144"/>
      <c r="D834" s="81"/>
      <c r="E834" s="81"/>
    </row>
    <row r="835">
      <c r="B835" s="81"/>
      <c r="C835" s="144"/>
      <c r="D835" s="81"/>
      <c r="E835" s="81"/>
    </row>
    <row r="836">
      <c r="B836" s="81"/>
      <c r="C836" s="144"/>
      <c r="D836" s="81"/>
      <c r="E836" s="81"/>
    </row>
    <row r="837">
      <c r="B837" s="81"/>
      <c r="C837" s="144"/>
      <c r="D837" s="81"/>
      <c r="E837" s="81"/>
    </row>
    <row r="838">
      <c r="B838" s="81"/>
      <c r="C838" s="144"/>
      <c r="D838" s="81"/>
      <c r="E838" s="81"/>
    </row>
    <row r="839">
      <c r="B839" s="81"/>
      <c r="C839" s="144"/>
      <c r="D839" s="81"/>
      <c r="E839" s="81"/>
    </row>
    <row r="840">
      <c r="B840" s="81"/>
      <c r="C840" s="144"/>
      <c r="D840" s="81"/>
      <c r="E840" s="81"/>
    </row>
    <row r="841">
      <c r="B841" s="81"/>
      <c r="C841" s="144"/>
      <c r="D841" s="81"/>
      <c r="E841" s="81"/>
    </row>
    <row r="842">
      <c r="B842" s="81"/>
      <c r="C842" s="144"/>
      <c r="D842" s="81"/>
      <c r="E842" s="81"/>
    </row>
    <row r="843">
      <c r="B843" s="81"/>
      <c r="C843" s="144"/>
      <c r="D843" s="81"/>
      <c r="E843" s="81"/>
    </row>
    <row r="844">
      <c r="B844" s="81"/>
      <c r="C844" s="144"/>
      <c r="D844" s="81"/>
      <c r="E844" s="81"/>
    </row>
    <row r="845">
      <c r="B845" s="81"/>
      <c r="C845" s="144"/>
      <c r="D845" s="81"/>
      <c r="E845" s="81"/>
    </row>
    <row r="846">
      <c r="B846" s="81"/>
      <c r="C846" s="144"/>
      <c r="D846" s="81"/>
      <c r="E846" s="81"/>
    </row>
    <row r="847">
      <c r="B847" s="81"/>
      <c r="C847" s="144"/>
      <c r="D847" s="81"/>
      <c r="E847" s="81"/>
    </row>
    <row r="848">
      <c r="B848" s="81"/>
      <c r="C848" s="144"/>
      <c r="D848" s="81"/>
      <c r="E848" s="81"/>
    </row>
    <row r="849">
      <c r="B849" s="81"/>
      <c r="C849" s="144"/>
      <c r="D849" s="81"/>
      <c r="E849" s="81"/>
    </row>
    <row r="850">
      <c r="B850" s="81"/>
      <c r="C850" s="144"/>
      <c r="D850" s="81"/>
      <c r="E850" s="81"/>
    </row>
    <row r="851">
      <c r="B851" s="81"/>
      <c r="C851" s="144"/>
      <c r="D851" s="81"/>
      <c r="E851" s="81"/>
    </row>
    <row r="852">
      <c r="B852" s="81"/>
      <c r="C852" s="144"/>
      <c r="D852" s="81"/>
      <c r="E852" s="81"/>
    </row>
    <row r="853">
      <c r="B853" s="81"/>
      <c r="C853" s="144"/>
      <c r="D853" s="81"/>
      <c r="E853" s="81"/>
    </row>
    <row r="854">
      <c r="B854" s="81"/>
      <c r="C854" s="144"/>
      <c r="D854" s="81"/>
      <c r="E854" s="81"/>
    </row>
    <row r="855">
      <c r="B855" s="81"/>
      <c r="C855" s="144"/>
      <c r="D855" s="81"/>
      <c r="E855" s="81"/>
    </row>
    <row r="856">
      <c r="B856" s="81"/>
      <c r="C856" s="144"/>
      <c r="D856" s="81"/>
      <c r="E856" s="81"/>
    </row>
    <row r="857">
      <c r="B857" s="81"/>
      <c r="C857" s="144"/>
      <c r="D857" s="81"/>
      <c r="E857" s="81"/>
    </row>
    <row r="858">
      <c r="B858" s="81"/>
      <c r="C858" s="144"/>
      <c r="D858" s="81"/>
      <c r="E858" s="81"/>
    </row>
    <row r="859">
      <c r="B859" s="81"/>
      <c r="C859" s="144"/>
      <c r="D859" s="81"/>
      <c r="E859" s="81"/>
    </row>
    <row r="860">
      <c r="B860" s="81"/>
      <c r="C860" s="144"/>
      <c r="D860" s="81"/>
      <c r="E860" s="81"/>
    </row>
    <row r="861">
      <c r="B861" s="81"/>
      <c r="C861" s="144"/>
      <c r="D861" s="81"/>
      <c r="E861" s="81"/>
    </row>
    <row r="862">
      <c r="B862" s="81"/>
      <c r="C862" s="144"/>
      <c r="D862" s="81"/>
      <c r="E862" s="81"/>
    </row>
    <row r="863">
      <c r="B863" s="81"/>
      <c r="C863" s="144"/>
      <c r="D863" s="81"/>
      <c r="E863" s="81"/>
    </row>
    <row r="864">
      <c r="B864" s="81"/>
      <c r="C864" s="144"/>
      <c r="D864" s="81"/>
      <c r="E864" s="81"/>
    </row>
    <row r="865">
      <c r="B865" s="81"/>
      <c r="C865" s="144"/>
      <c r="D865" s="81"/>
      <c r="E865" s="81"/>
    </row>
    <row r="866">
      <c r="B866" s="81"/>
      <c r="C866" s="144"/>
      <c r="D866" s="81"/>
      <c r="E866" s="81"/>
    </row>
    <row r="867">
      <c r="B867" s="81"/>
      <c r="C867" s="144"/>
      <c r="D867" s="81"/>
      <c r="E867" s="81"/>
    </row>
    <row r="868">
      <c r="B868" s="81"/>
      <c r="C868" s="144"/>
      <c r="D868" s="81"/>
      <c r="E868" s="81"/>
    </row>
    <row r="869">
      <c r="B869" s="81"/>
      <c r="C869" s="144"/>
      <c r="D869" s="81"/>
      <c r="E869" s="81"/>
    </row>
    <row r="870">
      <c r="B870" s="81"/>
      <c r="C870" s="144"/>
      <c r="D870" s="81"/>
      <c r="E870" s="81"/>
    </row>
    <row r="871">
      <c r="B871" s="81"/>
      <c r="C871" s="144"/>
      <c r="D871" s="81"/>
      <c r="E871" s="81"/>
    </row>
    <row r="872">
      <c r="B872" s="81"/>
      <c r="C872" s="144"/>
      <c r="D872" s="81"/>
      <c r="E872" s="81"/>
    </row>
    <row r="873">
      <c r="B873" s="81"/>
      <c r="C873" s="144"/>
      <c r="D873" s="81"/>
      <c r="E873" s="81"/>
    </row>
    <row r="874">
      <c r="B874" s="81"/>
      <c r="C874" s="144"/>
      <c r="D874" s="81"/>
      <c r="E874" s="81"/>
    </row>
    <row r="875">
      <c r="B875" s="81"/>
      <c r="C875" s="144"/>
      <c r="D875" s="81"/>
      <c r="E875" s="81"/>
    </row>
    <row r="876">
      <c r="B876" s="81"/>
      <c r="C876" s="144"/>
      <c r="D876" s="81"/>
      <c r="E876" s="81"/>
    </row>
    <row r="877">
      <c r="B877" s="81"/>
      <c r="C877" s="144"/>
      <c r="D877" s="81"/>
      <c r="E877" s="81"/>
    </row>
    <row r="878">
      <c r="B878" s="81"/>
      <c r="C878" s="144"/>
      <c r="D878" s="81"/>
      <c r="E878" s="81"/>
    </row>
    <row r="879">
      <c r="B879" s="81"/>
      <c r="C879" s="144"/>
      <c r="D879" s="81"/>
      <c r="E879" s="81"/>
    </row>
    <row r="880">
      <c r="B880" s="81"/>
      <c r="C880" s="144"/>
      <c r="D880" s="81"/>
      <c r="E880" s="81"/>
    </row>
    <row r="881">
      <c r="B881" s="81"/>
      <c r="C881" s="144"/>
      <c r="D881" s="81"/>
      <c r="E881" s="81"/>
    </row>
    <row r="882">
      <c r="B882" s="81"/>
      <c r="C882" s="144"/>
      <c r="D882" s="81"/>
      <c r="E882" s="81"/>
    </row>
    <row r="883">
      <c r="B883" s="81"/>
      <c r="C883" s="144"/>
      <c r="D883" s="81"/>
      <c r="E883" s="81"/>
    </row>
    <row r="884">
      <c r="B884" s="81"/>
      <c r="C884" s="144"/>
      <c r="D884" s="81"/>
      <c r="E884" s="81"/>
    </row>
    <row r="885">
      <c r="B885" s="81"/>
      <c r="C885" s="144"/>
      <c r="D885" s="81"/>
      <c r="E885" s="81"/>
    </row>
    <row r="886">
      <c r="B886" s="81"/>
      <c r="C886" s="144"/>
      <c r="D886" s="81"/>
      <c r="E886" s="81"/>
    </row>
    <row r="887">
      <c r="B887" s="81"/>
      <c r="C887" s="144"/>
      <c r="D887" s="81"/>
      <c r="E887" s="81"/>
    </row>
    <row r="888">
      <c r="B888" s="81"/>
      <c r="C888" s="144"/>
      <c r="D888" s="81"/>
      <c r="E888" s="81"/>
    </row>
    <row r="889">
      <c r="B889" s="81"/>
      <c r="C889" s="144"/>
      <c r="D889" s="81"/>
      <c r="E889" s="81"/>
    </row>
    <row r="890">
      <c r="B890" s="81"/>
      <c r="C890" s="144"/>
      <c r="D890" s="81"/>
      <c r="E890" s="81"/>
    </row>
    <row r="891">
      <c r="B891" s="81"/>
      <c r="C891" s="144"/>
      <c r="D891" s="81"/>
      <c r="E891" s="81"/>
    </row>
    <row r="892">
      <c r="B892" s="81"/>
      <c r="C892" s="144"/>
      <c r="D892" s="81"/>
      <c r="E892" s="81"/>
    </row>
    <row r="893">
      <c r="B893" s="81"/>
      <c r="C893" s="144"/>
      <c r="D893" s="81"/>
      <c r="E893" s="81"/>
    </row>
    <row r="894">
      <c r="B894" s="81"/>
      <c r="C894" s="144"/>
      <c r="D894" s="81"/>
      <c r="E894" s="81"/>
    </row>
    <row r="895">
      <c r="B895" s="81"/>
      <c r="C895" s="144"/>
      <c r="D895" s="81"/>
      <c r="E895" s="81"/>
    </row>
    <row r="896">
      <c r="B896" s="81"/>
      <c r="C896" s="152"/>
      <c r="D896" s="81"/>
      <c r="E896" s="81"/>
    </row>
    <row r="897">
      <c r="B897" s="81"/>
      <c r="C897" s="144"/>
      <c r="D897" s="81"/>
      <c r="E897" s="81"/>
    </row>
    <row r="898">
      <c r="B898" s="81"/>
      <c r="C898" s="144"/>
      <c r="D898" s="81"/>
      <c r="E898" s="81"/>
    </row>
    <row r="899">
      <c r="B899" s="81"/>
      <c r="C899" s="144"/>
      <c r="D899" s="81"/>
      <c r="E899" s="81"/>
    </row>
    <row r="900">
      <c r="B900" s="81"/>
      <c r="C900" s="81"/>
      <c r="D900" s="81"/>
      <c r="E900" s="81"/>
    </row>
    <row r="901">
      <c r="A901" s="1"/>
      <c r="B901" s="81"/>
      <c r="C901" s="128"/>
      <c r="D901" s="81"/>
      <c r="E901" s="81"/>
    </row>
    <row r="902">
      <c r="B902" s="81"/>
      <c r="C902" s="144"/>
      <c r="D902" s="81"/>
      <c r="E902" s="81"/>
    </row>
    <row r="903">
      <c r="B903" s="81"/>
      <c r="C903" s="144"/>
      <c r="D903" s="81"/>
      <c r="E903" s="81"/>
    </row>
    <row r="904">
      <c r="B904" s="81"/>
      <c r="C904" s="144"/>
      <c r="D904" s="81"/>
      <c r="E904" s="81"/>
    </row>
    <row r="905">
      <c r="B905" s="81"/>
      <c r="C905" s="144"/>
      <c r="D905" s="81"/>
      <c r="E905" s="81"/>
    </row>
    <row r="906">
      <c r="B906" s="81"/>
      <c r="C906" s="144"/>
      <c r="D906" s="81"/>
      <c r="E906" s="81"/>
    </row>
    <row r="907">
      <c r="B907" s="81"/>
      <c r="C907" s="144"/>
      <c r="D907" s="81"/>
      <c r="E907" s="81"/>
    </row>
    <row r="908">
      <c r="B908" s="81"/>
      <c r="C908" s="144"/>
      <c r="D908" s="81"/>
      <c r="E908" s="81"/>
    </row>
    <row r="909">
      <c r="B909" s="81"/>
      <c r="C909" s="144"/>
      <c r="D909" s="81"/>
      <c r="E909" s="81"/>
    </row>
    <row r="910">
      <c r="B910" s="81"/>
      <c r="C910" s="144"/>
      <c r="D910" s="81"/>
      <c r="E910" s="81"/>
    </row>
    <row r="911">
      <c r="B911" s="81"/>
      <c r="C911" s="144"/>
      <c r="D911" s="81"/>
      <c r="E911" s="81"/>
    </row>
    <row r="912">
      <c r="B912" s="81"/>
      <c r="C912" s="144"/>
      <c r="D912" s="81"/>
      <c r="E912" s="81"/>
    </row>
    <row r="913">
      <c r="B913" s="81"/>
      <c r="C913" s="144"/>
      <c r="D913" s="81"/>
      <c r="E913" s="81"/>
    </row>
    <row r="914">
      <c r="B914" s="81"/>
      <c r="C914" s="144"/>
      <c r="D914" s="81"/>
      <c r="E914" s="81"/>
    </row>
    <row r="915">
      <c r="B915" s="81"/>
      <c r="C915" s="144"/>
      <c r="D915" s="81"/>
      <c r="E915" s="81"/>
    </row>
    <row r="916">
      <c r="B916" s="81"/>
      <c r="C916" s="144"/>
      <c r="D916" s="81"/>
      <c r="E916" s="81"/>
    </row>
    <row r="917">
      <c r="B917" s="81"/>
      <c r="C917" s="144"/>
      <c r="D917" s="81"/>
      <c r="E917" s="81"/>
    </row>
    <row r="918">
      <c r="B918" s="81"/>
      <c r="C918" s="144"/>
      <c r="D918" s="81"/>
      <c r="E918" s="81"/>
    </row>
    <row r="919">
      <c r="B919" s="81"/>
      <c r="C919" s="144"/>
      <c r="D919" s="81"/>
      <c r="E919" s="81"/>
    </row>
    <row r="920">
      <c r="B920" s="81"/>
      <c r="C920" s="144"/>
      <c r="D920" s="81"/>
      <c r="E920" s="81"/>
    </row>
    <row r="921">
      <c r="B921" s="81"/>
      <c r="C921" s="144"/>
      <c r="D921" s="81"/>
      <c r="E921" s="81"/>
    </row>
    <row r="922">
      <c r="B922" s="81"/>
      <c r="C922" s="144"/>
      <c r="D922" s="81"/>
      <c r="E922" s="81"/>
    </row>
    <row r="923">
      <c r="B923" s="81"/>
      <c r="C923" s="144"/>
      <c r="D923" s="81"/>
      <c r="E923" s="81"/>
    </row>
    <row r="924">
      <c r="B924" s="81"/>
      <c r="C924" s="144"/>
      <c r="D924" s="81"/>
      <c r="E924" s="81"/>
    </row>
    <row r="925">
      <c r="B925" s="81"/>
      <c r="C925" s="144"/>
      <c r="D925" s="81"/>
      <c r="E925" s="81"/>
    </row>
    <row r="926">
      <c r="B926" s="81"/>
      <c r="C926" s="144"/>
      <c r="D926" s="81"/>
      <c r="E926" s="81"/>
    </row>
    <row r="927">
      <c r="B927" s="81"/>
      <c r="C927" s="144"/>
      <c r="D927" s="81"/>
      <c r="E927" s="81"/>
    </row>
    <row r="928">
      <c r="B928" s="81"/>
      <c r="C928" s="144"/>
      <c r="D928" s="81"/>
      <c r="E928" s="81"/>
    </row>
    <row r="929">
      <c r="B929" s="81"/>
      <c r="C929" s="144"/>
      <c r="D929" s="81"/>
      <c r="E929" s="81"/>
    </row>
    <row r="930">
      <c r="B930" s="81"/>
      <c r="C930" s="144"/>
      <c r="D930" s="81"/>
      <c r="E930" s="81"/>
    </row>
    <row r="931">
      <c r="B931" s="81"/>
      <c r="C931" s="144"/>
      <c r="D931" s="81"/>
      <c r="E931" s="81"/>
    </row>
    <row r="932">
      <c r="B932" s="81"/>
      <c r="C932" s="144"/>
      <c r="D932" s="81"/>
      <c r="E932" s="81"/>
    </row>
    <row r="933">
      <c r="B933" s="81"/>
      <c r="C933" s="144"/>
      <c r="D933" s="81"/>
      <c r="E933" s="81"/>
    </row>
    <row r="934">
      <c r="B934" s="81"/>
      <c r="C934" s="144"/>
      <c r="D934" s="81"/>
      <c r="E934" s="81"/>
    </row>
    <row r="935">
      <c r="B935" s="81"/>
      <c r="C935" s="144"/>
      <c r="D935" s="81"/>
      <c r="E935" s="81"/>
    </row>
    <row r="936">
      <c r="B936" s="81"/>
      <c r="C936" s="144"/>
      <c r="D936" s="81"/>
      <c r="E936" s="81"/>
    </row>
    <row r="937">
      <c r="B937" s="81"/>
      <c r="C937" s="144"/>
      <c r="D937" s="81"/>
      <c r="E937" s="81"/>
    </row>
    <row r="938">
      <c r="B938" s="81"/>
      <c r="C938" s="144"/>
      <c r="D938" s="81"/>
      <c r="E938" s="81"/>
    </row>
    <row r="939">
      <c r="B939" s="81"/>
      <c r="C939" s="144"/>
      <c r="D939" s="81"/>
      <c r="E939" s="81"/>
    </row>
    <row r="940">
      <c r="B940" s="81"/>
      <c r="C940" s="144"/>
      <c r="D940" s="81"/>
      <c r="E940" s="81"/>
    </row>
    <row r="941">
      <c r="B941" s="81"/>
      <c r="C941" s="144"/>
      <c r="D941" s="81"/>
      <c r="E941" s="81"/>
    </row>
    <row r="942">
      <c r="B942" s="81"/>
      <c r="C942" s="144"/>
      <c r="D942" s="81"/>
      <c r="E942" s="81"/>
    </row>
    <row r="943">
      <c r="B943" s="81"/>
      <c r="C943" s="144"/>
      <c r="D943" s="81"/>
      <c r="E943" s="81"/>
    </row>
    <row r="944">
      <c r="B944" s="81"/>
      <c r="C944" s="144"/>
      <c r="D944" s="81"/>
      <c r="E944" s="81"/>
    </row>
    <row r="945">
      <c r="B945" s="81"/>
      <c r="C945" s="144"/>
      <c r="D945" s="81"/>
      <c r="E945" s="81"/>
    </row>
    <row r="946">
      <c r="B946" s="81"/>
      <c r="C946" s="144"/>
      <c r="D946" s="81"/>
      <c r="E946" s="81"/>
    </row>
    <row r="947">
      <c r="B947" s="81"/>
      <c r="C947" s="144"/>
      <c r="D947" s="81"/>
      <c r="E947" s="81"/>
    </row>
    <row r="948">
      <c r="B948" s="81"/>
      <c r="C948" s="144"/>
      <c r="D948" s="81"/>
      <c r="E948" s="81"/>
    </row>
    <row r="949">
      <c r="B949" s="81"/>
      <c r="C949" s="144"/>
      <c r="D949" s="81"/>
      <c r="E949" s="81"/>
    </row>
    <row r="950">
      <c r="B950" s="81"/>
      <c r="C950" s="144"/>
      <c r="D950" s="81"/>
      <c r="E950" s="81"/>
    </row>
    <row r="951">
      <c r="B951" s="81"/>
      <c r="C951" s="144"/>
      <c r="D951" s="81"/>
      <c r="E951" s="81"/>
    </row>
    <row r="952">
      <c r="B952" s="81"/>
      <c r="C952" s="144"/>
      <c r="D952" s="81"/>
      <c r="E952" s="81"/>
    </row>
    <row r="953">
      <c r="B953" s="81"/>
      <c r="C953" s="144"/>
      <c r="D953" s="81"/>
      <c r="E953" s="81"/>
    </row>
    <row r="954">
      <c r="B954" s="81"/>
      <c r="C954" s="144"/>
      <c r="D954" s="81"/>
      <c r="E954" s="81"/>
    </row>
    <row r="955">
      <c r="B955" s="81"/>
      <c r="C955" s="144"/>
      <c r="D955" s="81"/>
      <c r="E955" s="81"/>
    </row>
    <row r="956">
      <c r="B956" s="81"/>
      <c r="C956" s="144"/>
      <c r="D956" s="81"/>
      <c r="E956" s="81"/>
    </row>
    <row r="957">
      <c r="B957" s="81"/>
      <c r="C957" s="144"/>
      <c r="D957" s="81"/>
      <c r="E957" s="81"/>
    </row>
    <row r="958">
      <c r="B958" s="81"/>
      <c r="C958" s="144"/>
      <c r="D958" s="81"/>
      <c r="E958" s="81"/>
    </row>
    <row r="959">
      <c r="B959" s="81"/>
      <c r="C959" s="144"/>
      <c r="D959" s="81"/>
      <c r="E959" s="81"/>
    </row>
    <row r="960">
      <c r="B960" s="81"/>
      <c r="C960" s="144"/>
      <c r="D960" s="81"/>
      <c r="E960" s="81"/>
    </row>
    <row r="961">
      <c r="B961" s="81"/>
      <c r="C961" s="144"/>
      <c r="D961" s="81"/>
      <c r="E961" s="81"/>
    </row>
    <row r="962">
      <c r="B962" s="81"/>
      <c r="C962" s="144"/>
      <c r="D962" s="81"/>
      <c r="E962" s="81"/>
    </row>
    <row r="963">
      <c r="B963" s="81"/>
      <c r="C963" s="144"/>
      <c r="D963" s="81"/>
      <c r="E963" s="81"/>
    </row>
    <row r="964">
      <c r="B964" s="81"/>
      <c r="C964" s="144"/>
      <c r="D964" s="81"/>
      <c r="E964" s="81"/>
    </row>
    <row r="965">
      <c r="B965" s="81"/>
      <c r="C965" s="144"/>
      <c r="D965" s="81"/>
      <c r="E965" s="81"/>
    </row>
    <row r="966">
      <c r="B966" s="81"/>
      <c r="C966" s="144"/>
      <c r="D966" s="81"/>
      <c r="E966" s="81"/>
    </row>
    <row r="967">
      <c r="B967" s="81"/>
      <c r="C967" s="144"/>
      <c r="D967" s="81"/>
      <c r="E967" s="81"/>
    </row>
    <row r="968">
      <c r="B968" s="81"/>
      <c r="C968" s="144"/>
      <c r="D968" s="81"/>
      <c r="E968" s="81"/>
    </row>
    <row r="969">
      <c r="B969" s="81"/>
      <c r="C969" s="144"/>
      <c r="D969" s="81"/>
      <c r="E969" s="81"/>
    </row>
    <row r="970">
      <c r="B970" s="81"/>
      <c r="C970" s="144"/>
      <c r="D970" s="81"/>
      <c r="E970" s="81"/>
    </row>
    <row r="971">
      <c r="B971" s="81"/>
      <c r="C971" s="144"/>
      <c r="D971" s="81"/>
      <c r="E971" s="81"/>
    </row>
    <row r="972">
      <c r="B972" s="81"/>
      <c r="C972" s="144"/>
      <c r="D972" s="81"/>
      <c r="E972" s="81"/>
    </row>
    <row r="973">
      <c r="B973" s="81"/>
      <c r="C973" s="144"/>
      <c r="D973" s="81"/>
      <c r="E973" s="81"/>
    </row>
    <row r="974">
      <c r="B974" s="81"/>
      <c r="C974" s="144"/>
      <c r="D974" s="81"/>
      <c r="E974" s="81"/>
    </row>
    <row r="975">
      <c r="B975" s="81"/>
      <c r="C975" s="144"/>
      <c r="D975" s="81"/>
      <c r="E975" s="81"/>
    </row>
    <row r="976">
      <c r="B976" s="81"/>
      <c r="C976" s="144"/>
      <c r="D976" s="81"/>
      <c r="E976" s="81"/>
    </row>
    <row r="977">
      <c r="B977" s="81"/>
      <c r="C977" s="144"/>
      <c r="D977" s="81"/>
      <c r="E977" s="81"/>
    </row>
    <row r="978">
      <c r="B978" s="81"/>
      <c r="C978" s="144"/>
      <c r="D978" s="81"/>
      <c r="E978" s="81"/>
    </row>
    <row r="979">
      <c r="B979" s="81"/>
      <c r="C979" s="144"/>
      <c r="D979" s="81"/>
      <c r="E979" s="81"/>
    </row>
    <row r="980">
      <c r="B980" s="81"/>
      <c r="C980" s="144"/>
      <c r="D980" s="81"/>
      <c r="E980" s="81"/>
    </row>
    <row r="981">
      <c r="B981" s="81"/>
      <c r="C981" s="144"/>
      <c r="D981" s="81"/>
      <c r="E981" s="81"/>
    </row>
    <row r="982">
      <c r="B982" s="81"/>
      <c r="C982" s="144"/>
      <c r="D982" s="81"/>
      <c r="E982" s="81"/>
    </row>
    <row r="983">
      <c r="B983" s="81"/>
      <c r="C983" s="144"/>
      <c r="D983" s="81"/>
      <c r="E983" s="81"/>
    </row>
    <row r="984">
      <c r="B984" s="81"/>
      <c r="C984" s="144"/>
      <c r="D984" s="81"/>
      <c r="E984" s="81"/>
    </row>
    <row r="985">
      <c r="B985" s="81"/>
      <c r="C985" s="144"/>
      <c r="D985" s="81"/>
      <c r="E985" s="81"/>
    </row>
    <row r="986">
      <c r="B986" s="81"/>
      <c r="C986" s="152"/>
      <c r="D986" s="81"/>
      <c r="E986" s="81"/>
    </row>
    <row r="987">
      <c r="B987" s="81"/>
      <c r="C987" s="144"/>
      <c r="D987" s="81"/>
      <c r="E987" s="81"/>
    </row>
    <row r="988">
      <c r="B988" s="81"/>
      <c r="C988" s="144"/>
      <c r="D988" s="81"/>
      <c r="E988" s="81"/>
    </row>
    <row r="989">
      <c r="B989" s="81"/>
      <c r="C989" s="144"/>
      <c r="D989" s="81"/>
      <c r="E989" s="81"/>
    </row>
    <row r="990">
      <c r="B990" s="81"/>
      <c r="C990" s="81"/>
      <c r="D990" s="81"/>
      <c r="E990" s="81"/>
    </row>
    <row r="991">
      <c r="B991" s="81"/>
      <c r="C991" s="81"/>
      <c r="D991" s="81"/>
      <c r="E991" s="81"/>
    </row>
    <row r="992">
      <c r="B992" s="81"/>
      <c r="C992" s="81"/>
      <c r="D992" s="81"/>
      <c r="E992" s="81"/>
    </row>
    <row r="993">
      <c r="B993" s="81"/>
      <c r="C993" s="81"/>
      <c r="D993" s="81"/>
      <c r="E993" s="81"/>
    </row>
    <row r="994">
      <c r="B994" s="81"/>
      <c r="C994" s="81"/>
      <c r="D994" s="81"/>
      <c r="E994" s="81"/>
    </row>
    <row r="995">
      <c r="B995" s="81"/>
      <c r="C995" s="81"/>
      <c r="D995" s="81"/>
      <c r="E995" s="81"/>
    </row>
    <row r="996">
      <c r="B996" s="81"/>
      <c r="C996" s="81"/>
      <c r="D996" s="81"/>
      <c r="E996" s="81"/>
    </row>
    <row r="997">
      <c r="B997" s="81"/>
      <c r="C997" s="81"/>
      <c r="D997" s="81"/>
      <c r="E997" s="81"/>
    </row>
    <row r="998">
      <c r="B998" s="81"/>
      <c r="C998" s="81"/>
      <c r="D998" s="81"/>
      <c r="E998" s="81"/>
    </row>
    <row r="999">
      <c r="B999" s="81"/>
      <c r="C999" s="81"/>
      <c r="D999" s="81"/>
      <c r="E999" s="81"/>
    </row>
    <row r="1000">
      <c r="B1000" s="81"/>
      <c r="C1000" s="81"/>
      <c r="D1000" s="81"/>
      <c r="E1000" s="81"/>
    </row>
  </sheetData>
  <conditionalFormatting sqref="C990">
    <cfRule type="expression" dxfId="1" priority="1">
      <formula>if(T990&gt;4,true,false)</formula>
    </cfRule>
  </conditionalFormatting>
  <conditionalFormatting sqref="C990">
    <cfRule type="expression" dxfId="0" priority="2">
      <formula>if(T990&lt;-4,true,false)</formula>
    </cfRule>
  </conditionalFormatting>
  <conditionalFormatting sqref="C989">
    <cfRule type="expression" dxfId="1" priority="3">
      <formula>if(T989&gt;4,true,false)</formula>
    </cfRule>
  </conditionalFormatting>
  <conditionalFormatting sqref="C989">
    <cfRule type="expression" dxfId="0" priority="4">
      <formula>if(T989&lt;-4,true,false)</formula>
    </cfRule>
  </conditionalFormatting>
  <conditionalFormatting sqref="C988">
    <cfRule type="expression" dxfId="1" priority="5">
      <formula>if(T988&gt;4,true,false)</formula>
    </cfRule>
  </conditionalFormatting>
  <conditionalFormatting sqref="C988">
    <cfRule type="expression" dxfId="0" priority="6">
      <formula>if(T988&lt;-4,true,false)</formula>
    </cfRule>
  </conditionalFormatting>
  <conditionalFormatting sqref="C987">
    <cfRule type="expression" dxfId="1" priority="7">
      <formula>if(T987&gt;4,true,false)</formula>
    </cfRule>
  </conditionalFormatting>
  <conditionalFormatting sqref="C987">
    <cfRule type="expression" dxfId="0" priority="8">
      <formula>if(T987&lt;-4,true,false)</formula>
    </cfRule>
  </conditionalFormatting>
  <conditionalFormatting sqref="C984:C986">
    <cfRule type="expression" dxfId="1" priority="9">
      <formula>if(T984&gt;4,true,false)</formula>
    </cfRule>
  </conditionalFormatting>
  <conditionalFormatting sqref="C984:C986">
    <cfRule type="expression" dxfId="0" priority="10">
      <formula>if(T984&lt;-4,true,false)</formula>
    </cfRule>
  </conditionalFormatting>
  <conditionalFormatting sqref="C983">
    <cfRule type="expression" dxfId="1" priority="11">
      <formula>if(T983&gt;4,true,false)</formula>
    </cfRule>
  </conditionalFormatting>
  <conditionalFormatting sqref="C983">
    <cfRule type="expression" dxfId="0" priority="12">
      <formula>if(T983&lt;-4,true,false)</formula>
    </cfRule>
  </conditionalFormatting>
  <conditionalFormatting sqref="C982">
    <cfRule type="expression" dxfId="1" priority="13">
      <formula>if(T982&gt;4,true,false)</formula>
    </cfRule>
  </conditionalFormatting>
  <conditionalFormatting sqref="C982">
    <cfRule type="expression" dxfId="0" priority="14">
      <formula>if(T982&lt;-4,true,false)</formula>
    </cfRule>
  </conditionalFormatting>
  <conditionalFormatting sqref="C981">
    <cfRule type="expression" dxfId="1" priority="15">
      <formula>if(T981&gt;4,true,false)</formula>
    </cfRule>
  </conditionalFormatting>
  <conditionalFormatting sqref="C981">
    <cfRule type="expression" dxfId="0" priority="16">
      <formula>if(T981&lt;-4,true,false)</formula>
    </cfRule>
  </conditionalFormatting>
  <conditionalFormatting sqref="C980">
    <cfRule type="expression" dxfId="1" priority="17">
      <formula>if(T980&gt;4,true,false)</formula>
    </cfRule>
  </conditionalFormatting>
  <conditionalFormatting sqref="C980">
    <cfRule type="expression" dxfId="0" priority="18">
      <formula>if(T980&lt;-4,true,false)</formula>
    </cfRule>
  </conditionalFormatting>
  <conditionalFormatting sqref="C978:C979">
    <cfRule type="expression" dxfId="1" priority="19">
      <formula>if(T978&gt;4,true,false)</formula>
    </cfRule>
  </conditionalFormatting>
  <conditionalFormatting sqref="C978:C979">
    <cfRule type="expression" dxfId="0" priority="20">
      <formula>if(T978&lt;-4,true,false)</formula>
    </cfRule>
  </conditionalFormatting>
  <conditionalFormatting sqref="C977">
    <cfRule type="expression" dxfId="1" priority="21">
      <formula>if(T977&gt;4,true,false)</formula>
    </cfRule>
  </conditionalFormatting>
  <conditionalFormatting sqref="C977">
    <cfRule type="expression" dxfId="0" priority="22">
      <formula>if(T977&lt;-4,true,false)</formula>
    </cfRule>
  </conditionalFormatting>
  <conditionalFormatting sqref="C974:C976">
    <cfRule type="expression" dxfId="1" priority="23">
      <formula>if(T974&gt;4,true,false)</formula>
    </cfRule>
  </conditionalFormatting>
  <conditionalFormatting sqref="C974:C976">
    <cfRule type="expression" dxfId="0" priority="24">
      <formula>if(T974&lt;-4,true,false)</formula>
    </cfRule>
  </conditionalFormatting>
  <conditionalFormatting sqref="C973">
    <cfRule type="expression" dxfId="1" priority="25">
      <formula>if(T973&gt;4,true,false)</formula>
    </cfRule>
  </conditionalFormatting>
  <conditionalFormatting sqref="C973">
    <cfRule type="expression" dxfId="0" priority="26">
      <formula>if(T973&lt;-4,true,false)</formula>
    </cfRule>
  </conditionalFormatting>
  <conditionalFormatting sqref="C972">
    <cfRule type="expression" dxfId="1" priority="27">
      <formula>if(T972&gt;4,true,false)</formula>
    </cfRule>
  </conditionalFormatting>
  <conditionalFormatting sqref="C972">
    <cfRule type="expression" dxfId="0" priority="28">
      <formula>if(T972&lt;-4,true,false)</formula>
    </cfRule>
  </conditionalFormatting>
  <conditionalFormatting sqref="C971">
    <cfRule type="expression" dxfId="1" priority="29">
      <formula>if(T971&gt;4,true,false)</formula>
    </cfRule>
  </conditionalFormatting>
  <conditionalFormatting sqref="C971">
    <cfRule type="expression" dxfId="0" priority="30">
      <formula>if(T971&lt;-4,true,false)</formula>
    </cfRule>
  </conditionalFormatting>
  <conditionalFormatting sqref="C970">
    <cfRule type="expression" dxfId="1" priority="31">
      <formula>if(T970&gt;4,true,false)</formula>
    </cfRule>
  </conditionalFormatting>
  <conditionalFormatting sqref="C970">
    <cfRule type="expression" dxfId="0" priority="32">
      <formula>if(T970&lt;-4,true,false)</formula>
    </cfRule>
  </conditionalFormatting>
  <conditionalFormatting sqref="C969">
    <cfRule type="expression" dxfId="1" priority="33">
      <formula>if(T969&gt;4,true,false)</formula>
    </cfRule>
  </conditionalFormatting>
  <conditionalFormatting sqref="C969">
    <cfRule type="expression" dxfId="0" priority="34">
      <formula>if(T969&lt;-4,true,false)</formula>
    </cfRule>
  </conditionalFormatting>
  <conditionalFormatting sqref="C968">
    <cfRule type="expression" dxfId="1" priority="35">
      <formula>if(T968&gt;4,true,false)</formula>
    </cfRule>
  </conditionalFormatting>
  <conditionalFormatting sqref="C968">
    <cfRule type="expression" dxfId="0" priority="36">
      <formula>if(T968&lt;-4,true,false)</formula>
    </cfRule>
  </conditionalFormatting>
  <conditionalFormatting sqref="C967">
    <cfRule type="expression" dxfId="1" priority="37">
      <formula>if(T967&gt;4,true,false)</formula>
    </cfRule>
  </conditionalFormatting>
  <conditionalFormatting sqref="C967">
    <cfRule type="expression" dxfId="0" priority="38">
      <formula>if(T967&lt;-4,true,false)</formula>
    </cfRule>
  </conditionalFormatting>
  <conditionalFormatting sqref="C966">
    <cfRule type="expression" dxfId="1" priority="39">
      <formula>if(T966&gt;4,true,false)</formula>
    </cfRule>
  </conditionalFormatting>
  <conditionalFormatting sqref="C966">
    <cfRule type="expression" dxfId="0" priority="40">
      <formula>if(T966&lt;-4,true,false)</formula>
    </cfRule>
  </conditionalFormatting>
  <conditionalFormatting sqref="C965">
    <cfRule type="expression" dxfId="1" priority="41">
      <formula>if(T965&gt;4,true,false)</formula>
    </cfRule>
  </conditionalFormatting>
  <conditionalFormatting sqref="C965">
    <cfRule type="expression" dxfId="0" priority="42">
      <formula>if(T965&lt;-4,true,false)</formula>
    </cfRule>
  </conditionalFormatting>
  <conditionalFormatting sqref="C964">
    <cfRule type="expression" dxfId="1" priority="43">
      <formula>if(T964&gt;4,true,false)</formula>
    </cfRule>
  </conditionalFormatting>
  <conditionalFormatting sqref="C964">
    <cfRule type="expression" dxfId="0" priority="44">
      <formula>if(T964&lt;-4,true,false)</formula>
    </cfRule>
  </conditionalFormatting>
  <conditionalFormatting sqref="C962:C963">
    <cfRule type="expression" dxfId="1" priority="45">
      <formula>if(T962&gt;4,true,false)</formula>
    </cfRule>
  </conditionalFormatting>
  <conditionalFormatting sqref="C962:C963">
    <cfRule type="expression" dxfId="0" priority="46">
      <formula>if(T962&lt;-4,true,false)</formula>
    </cfRule>
  </conditionalFormatting>
  <conditionalFormatting sqref="C961">
    <cfRule type="expression" dxfId="1" priority="47">
      <formula>if(T961&gt;4,true,false)</formula>
    </cfRule>
  </conditionalFormatting>
  <conditionalFormatting sqref="C961">
    <cfRule type="expression" dxfId="0" priority="48">
      <formula>if(T961&lt;-4,true,false)</formula>
    </cfRule>
  </conditionalFormatting>
  <conditionalFormatting sqref="C960">
    <cfRule type="expression" dxfId="1" priority="49">
      <formula>if(T960&gt;4,true,false)</formula>
    </cfRule>
  </conditionalFormatting>
  <conditionalFormatting sqref="C960">
    <cfRule type="expression" dxfId="0" priority="50">
      <formula>if(T960&lt;-4,true,false)</formula>
    </cfRule>
  </conditionalFormatting>
  <conditionalFormatting sqref="C959">
    <cfRule type="expression" dxfId="1" priority="51">
      <formula>if(T959&gt;4,true,false)</formula>
    </cfRule>
  </conditionalFormatting>
  <conditionalFormatting sqref="C959">
    <cfRule type="expression" dxfId="0" priority="52">
      <formula>if(T959&lt;-4,true,false)</formula>
    </cfRule>
  </conditionalFormatting>
  <conditionalFormatting sqref="C958">
    <cfRule type="expression" dxfId="1" priority="53">
      <formula>if(T958&gt;4,true,false)</formula>
    </cfRule>
  </conditionalFormatting>
  <conditionalFormatting sqref="C958">
    <cfRule type="expression" dxfId="0" priority="54">
      <formula>if(T958&lt;-4,true,false)</formula>
    </cfRule>
  </conditionalFormatting>
  <conditionalFormatting sqref="C956:C957">
    <cfRule type="expression" dxfId="1" priority="55">
      <formula>if(T956&gt;4,true,false)</formula>
    </cfRule>
  </conditionalFormatting>
  <conditionalFormatting sqref="C956:C957">
    <cfRule type="expression" dxfId="0" priority="56">
      <formula>if(T956&lt;-4,true,false)</formula>
    </cfRule>
  </conditionalFormatting>
  <conditionalFormatting sqref="C955">
    <cfRule type="expression" dxfId="1" priority="57">
      <formula>if(T955&gt;4,true,false)</formula>
    </cfRule>
  </conditionalFormatting>
  <conditionalFormatting sqref="C955">
    <cfRule type="expression" dxfId="0" priority="58">
      <formula>if(T955&lt;-4,true,false)</formula>
    </cfRule>
  </conditionalFormatting>
  <conditionalFormatting sqref="C954">
    <cfRule type="expression" dxfId="1" priority="59">
      <formula>if(T954&gt;4,true,false)</formula>
    </cfRule>
  </conditionalFormatting>
  <conditionalFormatting sqref="C954">
    <cfRule type="expression" dxfId="0" priority="60">
      <formula>if(T954&lt;-4,true,false)</formula>
    </cfRule>
  </conditionalFormatting>
  <conditionalFormatting sqref="C953">
    <cfRule type="expression" dxfId="1" priority="61">
      <formula>if(T953&gt;4,true,false)</formula>
    </cfRule>
  </conditionalFormatting>
  <conditionalFormatting sqref="C953">
    <cfRule type="expression" dxfId="0" priority="62">
      <formula>if(T953&lt;-4,true,false)</formula>
    </cfRule>
  </conditionalFormatting>
  <conditionalFormatting sqref="C952">
    <cfRule type="expression" dxfId="1" priority="63">
      <formula>if(T952&gt;4,true,false)</formula>
    </cfRule>
  </conditionalFormatting>
  <conditionalFormatting sqref="C952">
    <cfRule type="expression" dxfId="0" priority="64">
      <formula>if(T952&lt;-4,true,false)</formula>
    </cfRule>
  </conditionalFormatting>
  <conditionalFormatting sqref="C951">
    <cfRule type="expression" dxfId="1" priority="65">
      <formula>if(T951&gt;4,true,false)</formula>
    </cfRule>
  </conditionalFormatting>
  <conditionalFormatting sqref="C951">
    <cfRule type="expression" dxfId="0" priority="66">
      <formula>if(T951&lt;-4,true,false)</formula>
    </cfRule>
  </conditionalFormatting>
  <conditionalFormatting sqref="C950">
    <cfRule type="expression" dxfId="1" priority="67">
      <formula>if(T950&gt;4,true,false)</formula>
    </cfRule>
  </conditionalFormatting>
  <conditionalFormatting sqref="C950">
    <cfRule type="expression" dxfId="0" priority="68">
      <formula>if(T950&lt;-4,true,false)</formula>
    </cfRule>
  </conditionalFormatting>
  <conditionalFormatting sqref="C949">
    <cfRule type="expression" dxfId="1" priority="69">
      <formula>if(T949&gt;4,true,false)</formula>
    </cfRule>
  </conditionalFormatting>
  <conditionalFormatting sqref="C949">
    <cfRule type="expression" dxfId="0" priority="70">
      <formula>if(T949&lt;-4,true,false)</formula>
    </cfRule>
  </conditionalFormatting>
  <conditionalFormatting sqref="C948">
    <cfRule type="expression" dxfId="1" priority="71">
      <formula>if(T948&gt;4,true,false)</formula>
    </cfRule>
  </conditionalFormatting>
  <conditionalFormatting sqref="C948">
    <cfRule type="expression" dxfId="0" priority="72">
      <formula>if(T948&lt;-4,true,false)</formula>
    </cfRule>
  </conditionalFormatting>
  <conditionalFormatting sqref="C947">
    <cfRule type="expression" dxfId="1" priority="73">
      <formula>if(T947&gt;4,true,false)</formula>
    </cfRule>
  </conditionalFormatting>
  <conditionalFormatting sqref="C947">
    <cfRule type="expression" dxfId="0" priority="74">
      <formula>if(T947&lt;-4,true,false)</formula>
    </cfRule>
  </conditionalFormatting>
  <conditionalFormatting sqref="C946">
    <cfRule type="expression" dxfId="1" priority="75">
      <formula>if(T946&gt;4,true,false)</formula>
    </cfRule>
  </conditionalFormatting>
  <conditionalFormatting sqref="C946">
    <cfRule type="expression" dxfId="0" priority="76">
      <formula>if(T946&lt;-4,true,false)</formula>
    </cfRule>
  </conditionalFormatting>
  <conditionalFormatting sqref="C945">
    <cfRule type="expression" dxfId="1" priority="77">
      <formula>if(T945&gt;4,true,false)</formula>
    </cfRule>
  </conditionalFormatting>
  <conditionalFormatting sqref="C945">
    <cfRule type="expression" dxfId="0" priority="78">
      <formula>if(T945&lt;-4,true,false)</formula>
    </cfRule>
  </conditionalFormatting>
  <conditionalFormatting sqref="C941:C944">
    <cfRule type="expression" dxfId="1" priority="79">
      <formula>if(T941&gt;4,true,false)</formula>
    </cfRule>
  </conditionalFormatting>
  <conditionalFormatting sqref="C941:C944">
    <cfRule type="expression" dxfId="0" priority="80">
      <formula>if(T941&lt;-4,true,false)</formula>
    </cfRule>
  </conditionalFormatting>
  <conditionalFormatting sqref="C940">
    <cfRule type="expression" dxfId="1" priority="81">
      <formula>if(T940&gt;4,true,false)</formula>
    </cfRule>
  </conditionalFormatting>
  <conditionalFormatting sqref="C940">
    <cfRule type="expression" dxfId="0" priority="82">
      <formula>if(T940&lt;-4,true,false)</formula>
    </cfRule>
  </conditionalFormatting>
  <conditionalFormatting sqref="C939">
    <cfRule type="expression" dxfId="1" priority="83">
      <formula>if(T939&gt;4,true,false)</formula>
    </cfRule>
  </conditionalFormatting>
  <conditionalFormatting sqref="C939">
    <cfRule type="expression" dxfId="0" priority="84">
      <formula>if(T939&lt;-4,true,false)</formula>
    </cfRule>
  </conditionalFormatting>
  <conditionalFormatting sqref="C938">
    <cfRule type="expression" dxfId="1" priority="85">
      <formula>if(T938&gt;4,true,false)</formula>
    </cfRule>
  </conditionalFormatting>
  <conditionalFormatting sqref="C938">
    <cfRule type="expression" dxfId="0" priority="86">
      <formula>if(T938&lt;-4,true,false)</formula>
    </cfRule>
  </conditionalFormatting>
  <conditionalFormatting sqref="C937">
    <cfRule type="expression" dxfId="1" priority="87">
      <formula>if(T937&gt;4,true,false)</formula>
    </cfRule>
  </conditionalFormatting>
  <conditionalFormatting sqref="C937">
    <cfRule type="expression" dxfId="0" priority="88">
      <formula>if(T937&lt;-4,true,false)</formula>
    </cfRule>
  </conditionalFormatting>
  <conditionalFormatting sqref="C936">
    <cfRule type="expression" dxfId="1" priority="89">
      <formula>if(T936&gt;4,true,false)</formula>
    </cfRule>
  </conditionalFormatting>
  <conditionalFormatting sqref="C936">
    <cfRule type="expression" dxfId="0" priority="90">
      <formula>if(T936&lt;-4,true,false)</formula>
    </cfRule>
  </conditionalFormatting>
  <conditionalFormatting sqref="C935">
    <cfRule type="expression" dxfId="1" priority="91">
      <formula>if(T935&gt;4,true,false)</formula>
    </cfRule>
  </conditionalFormatting>
  <conditionalFormatting sqref="C935">
    <cfRule type="expression" dxfId="0" priority="92">
      <formula>if(T935&lt;-4,true,false)</formula>
    </cfRule>
  </conditionalFormatting>
  <conditionalFormatting sqref="C934">
    <cfRule type="expression" dxfId="1" priority="93">
      <formula>if(T934&gt;4,true,false)</formula>
    </cfRule>
  </conditionalFormatting>
  <conditionalFormatting sqref="C934">
    <cfRule type="expression" dxfId="0" priority="94">
      <formula>if(T934&lt;-4,true,false)</formula>
    </cfRule>
  </conditionalFormatting>
  <conditionalFormatting sqref="C933">
    <cfRule type="expression" dxfId="1" priority="95">
      <formula>if(T933&gt;4,true,false)</formula>
    </cfRule>
  </conditionalFormatting>
  <conditionalFormatting sqref="C933">
    <cfRule type="expression" dxfId="0" priority="96">
      <formula>if(T933&lt;-4,true,false)</formula>
    </cfRule>
  </conditionalFormatting>
  <conditionalFormatting sqref="C932">
    <cfRule type="expression" dxfId="1" priority="97">
      <formula>if(T932&gt;4,true,false)</formula>
    </cfRule>
  </conditionalFormatting>
  <conditionalFormatting sqref="C932">
    <cfRule type="expression" dxfId="0" priority="98">
      <formula>if(T932&lt;-4,true,false)</formula>
    </cfRule>
  </conditionalFormatting>
  <conditionalFormatting sqref="C930:C931">
    <cfRule type="expression" dxfId="1" priority="99">
      <formula>if(T930&gt;4,true,false)</formula>
    </cfRule>
  </conditionalFormatting>
  <conditionalFormatting sqref="C930:C931">
    <cfRule type="expression" dxfId="0" priority="100">
      <formula>if(T930&lt;-4,true,false)</formula>
    </cfRule>
  </conditionalFormatting>
  <conditionalFormatting sqref="C929">
    <cfRule type="expression" dxfId="1" priority="101">
      <formula>if(T929&gt;4,true,false)</formula>
    </cfRule>
  </conditionalFormatting>
  <conditionalFormatting sqref="C929">
    <cfRule type="expression" dxfId="0" priority="102">
      <formula>if(T929&lt;-4,true,false)</formula>
    </cfRule>
  </conditionalFormatting>
  <conditionalFormatting sqref="C928">
    <cfRule type="expression" dxfId="1" priority="103">
      <formula>if(T928&gt;4,true,false)</formula>
    </cfRule>
  </conditionalFormatting>
  <conditionalFormatting sqref="C928">
    <cfRule type="expression" dxfId="0" priority="104">
      <formula>if(T928&lt;-4,true,false)</formula>
    </cfRule>
  </conditionalFormatting>
  <conditionalFormatting sqref="C927">
    <cfRule type="expression" dxfId="1" priority="105">
      <formula>if(T927&gt;4,true,false)</formula>
    </cfRule>
  </conditionalFormatting>
  <conditionalFormatting sqref="C927">
    <cfRule type="expression" dxfId="0" priority="106">
      <formula>if(T927&lt;-4,true,false)</formula>
    </cfRule>
  </conditionalFormatting>
  <conditionalFormatting sqref="C926">
    <cfRule type="expression" dxfId="1" priority="107">
      <formula>if(T926&gt;4,true,false)</formula>
    </cfRule>
  </conditionalFormatting>
  <conditionalFormatting sqref="C926">
    <cfRule type="expression" dxfId="0" priority="108">
      <formula>if(T926&lt;-4,true,false)</formula>
    </cfRule>
  </conditionalFormatting>
  <conditionalFormatting sqref="C925">
    <cfRule type="expression" dxfId="1" priority="109">
      <formula>if(T925&gt;4,true,false)</formula>
    </cfRule>
  </conditionalFormatting>
  <conditionalFormatting sqref="C925">
    <cfRule type="expression" dxfId="0" priority="110">
      <formula>if(T925&lt;-4,true,false)</formula>
    </cfRule>
  </conditionalFormatting>
  <conditionalFormatting sqref="C924">
    <cfRule type="expression" dxfId="1" priority="111">
      <formula>if(T924&gt;4,true,false)</formula>
    </cfRule>
  </conditionalFormatting>
  <conditionalFormatting sqref="C924">
    <cfRule type="expression" dxfId="0" priority="112">
      <formula>if(T924&lt;-4,true,false)</formula>
    </cfRule>
  </conditionalFormatting>
  <conditionalFormatting sqref="C923">
    <cfRule type="expression" dxfId="1" priority="113">
      <formula>if(T923&gt;4,true,false)</formula>
    </cfRule>
  </conditionalFormatting>
  <conditionalFormatting sqref="C923">
    <cfRule type="expression" dxfId="0" priority="114">
      <formula>if(T923&lt;-4,true,false)</formula>
    </cfRule>
  </conditionalFormatting>
  <conditionalFormatting sqref="C921:C922">
    <cfRule type="expression" dxfId="1" priority="115">
      <formula>if(T921&gt;4,true,false)</formula>
    </cfRule>
  </conditionalFormatting>
  <conditionalFormatting sqref="C921:C922">
    <cfRule type="expression" dxfId="0" priority="116">
      <formula>if(T921&lt;-4,true,false)</formula>
    </cfRule>
  </conditionalFormatting>
  <conditionalFormatting sqref="C920">
    <cfRule type="expression" dxfId="1" priority="117">
      <formula>if(T920&gt;4,true,false)</formula>
    </cfRule>
  </conditionalFormatting>
  <conditionalFormatting sqref="C920">
    <cfRule type="expression" dxfId="0" priority="118">
      <formula>if(T920&lt;-4,true,false)</formula>
    </cfRule>
  </conditionalFormatting>
  <conditionalFormatting sqref="C918:C919">
    <cfRule type="expression" dxfId="1" priority="119">
      <formula>if(T918&gt;4,true,false)</formula>
    </cfRule>
  </conditionalFormatting>
  <conditionalFormatting sqref="C918:C919">
    <cfRule type="expression" dxfId="0" priority="120">
      <formula>if(T918&lt;-4,true,false)</formula>
    </cfRule>
  </conditionalFormatting>
  <conditionalFormatting sqref="C917">
    <cfRule type="expression" dxfId="1" priority="121">
      <formula>if(T917&gt;4,true,false)</formula>
    </cfRule>
  </conditionalFormatting>
  <conditionalFormatting sqref="C917">
    <cfRule type="expression" dxfId="0" priority="122">
      <formula>if(T917&lt;-4,true,false)</formula>
    </cfRule>
  </conditionalFormatting>
  <conditionalFormatting sqref="C915:C916">
    <cfRule type="expression" dxfId="1" priority="123">
      <formula>if(T915&gt;4,true,false)</formula>
    </cfRule>
  </conditionalFormatting>
  <conditionalFormatting sqref="C915:C916">
    <cfRule type="expression" dxfId="0" priority="124">
      <formula>if(T915&lt;-4,true,false)</formula>
    </cfRule>
  </conditionalFormatting>
  <conditionalFormatting sqref="C913:C914">
    <cfRule type="expression" dxfId="1" priority="125">
      <formula>if(T913&gt;4,true,false)</formula>
    </cfRule>
  </conditionalFormatting>
  <conditionalFormatting sqref="C913:C914">
    <cfRule type="expression" dxfId="0" priority="126">
      <formula>if(T913&lt;-4,true,false)</formula>
    </cfRule>
  </conditionalFormatting>
  <conditionalFormatting sqref="C912">
    <cfRule type="expression" dxfId="1" priority="127">
      <formula>if(T912&gt;4,true,false)</formula>
    </cfRule>
  </conditionalFormatting>
  <conditionalFormatting sqref="C912">
    <cfRule type="expression" dxfId="0" priority="128">
      <formula>if(T912&lt;-4,true,false)</formula>
    </cfRule>
  </conditionalFormatting>
  <conditionalFormatting sqref="C909:C911">
    <cfRule type="expression" dxfId="1" priority="129">
      <formula>if(T909&gt;4,true,false)</formula>
    </cfRule>
  </conditionalFormatting>
  <conditionalFormatting sqref="C909:C911">
    <cfRule type="expression" dxfId="0" priority="130">
      <formula>if(T909&lt;-4,true,false)</formula>
    </cfRule>
  </conditionalFormatting>
  <conditionalFormatting sqref="C907:C908">
    <cfRule type="expression" dxfId="1" priority="131">
      <formula>if(T907&gt;4,true,false)</formula>
    </cfRule>
  </conditionalFormatting>
  <conditionalFormatting sqref="C907:C908">
    <cfRule type="expression" dxfId="0" priority="132">
      <formula>if(T907&lt;-4,true,false)</formula>
    </cfRule>
  </conditionalFormatting>
  <conditionalFormatting sqref="C906">
    <cfRule type="expression" dxfId="1" priority="133">
      <formula>if(T906&gt;4,true,false)</formula>
    </cfRule>
  </conditionalFormatting>
  <conditionalFormatting sqref="C906">
    <cfRule type="expression" dxfId="0" priority="134">
      <formula>if(T906&lt;-4,true,false)</formula>
    </cfRule>
  </conditionalFormatting>
  <conditionalFormatting sqref="C905">
    <cfRule type="expression" dxfId="1" priority="135">
      <formula>if(T905&gt;4,true,false)</formula>
    </cfRule>
  </conditionalFormatting>
  <conditionalFormatting sqref="C905">
    <cfRule type="expression" dxfId="0" priority="136">
      <formula>if(T905&lt;-4,true,false)</formula>
    </cfRule>
  </conditionalFormatting>
  <conditionalFormatting sqref="C904">
    <cfRule type="expression" dxfId="1" priority="137">
      <formula>if(T904&gt;4,true,false)</formula>
    </cfRule>
  </conditionalFormatting>
  <conditionalFormatting sqref="C904">
    <cfRule type="expression" dxfId="0" priority="138">
      <formula>if(T904&lt;-4,true,false)</formula>
    </cfRule>
  </conditionalFormatting>
  <conditionalFormatting sqref="C903">
    <cfRule type="expression" dxfId="1" priority="139">
      <formula>if(T903&gt;4,true,false)</formula>
    </cfRule>
  </conditionalFormatting>
  <conditionalFormatting sqref="C903">
    <cfRule type="expression" dxfId="0" priority="140">
      <formula>if(T903&lt;-4,true,false)</formula>
    </cfRule>
  </conditionalFormatting>
  <conditionalFormatting sqref="C902">
    <cfRule type="expression" dxfId="1" priority="141">
      <formula>if(T902&gt;4,true,false)</formula>
    </cfRule>
  </conditionalFormatting>
  <conditionalFormatting sqref="C902">
    <cfRule type="expression" dxfId="0" priority="142">
      <formula>if(T902&lt;-4,true,false)</formula>
    </cfRule>
  </conditionalFormatting>
  <conditionalFormatting sqref="C901">
    <cfRule type="expression" dxfId="1" priority="143">
      <formula>if(T901&gt;4,true,false)</formula>
    </cfRule>
  </conditionalFormatting>
  <conditionalFormatting sqref="C901">
    <cfRule type="expression" dxfId="0" priority="144">
      <formula>if(T901&lt;-4,true,false)</formula>
    </cfRule>
  </conditionalFormatting>
  <conditionalFormatting sqref="C900">
    <cfRule type="expression" dxfId="1" priority="145">
      <formula>if(T900&gt;4,true,false)</formula>
    </cfRule>
  </conditionalFormatting>
  <conditionalFormatting sqref="C900">
    <cfRule type="expression" dxfId="0" priority="146">
      <formula>if(T900&lt;-4,true,false)</formula>
    </cfRule>
  </conditionalFormatting>
  <conditionalFormatting sqref="C899">
    <cfRule type="expression" dxfId="1" priority="147">
      <formula>if(T899&gt;4,true,false)</formula>
    </cfRule>
  </conditionalFormatting>
  <conditionalFormatting sqref="C899">
    <cfRule type="expression" dxfId="0" priority="148">
      <formula>if(T899&lt;-4,true,false)</formula>
    </cfRule>
  </conditionalFormatting>
  <conditionalFormatting sqref="C898">
    <cfRule type="expression" dxfId="1" priority="149">
      <formula>if(T898&gt;4,true,false)</formula>
    </cfRule>
  </conditionalFormatting>
  <conditionalFormatting sqref="C898">
    <cfRule type="expression" dxfId="0" priority="150">
      <formula>if(T898&lt;-4,true,false)</formula>
    </cfRule>
  </conditionalFormatting>
  <conditionalFormatting sqref="C897">
    <cfRule type="expression" dxfId="1" priority="151">
      <formula>if(T897&gt;4,true,false)</formula>
    </cfRule>
  </conditionalFormatting>
  <conditionalFormatting sqref="C897">
    <cfRule type="expression" dxfId="0" priority="152">
      <formula>if(T897&lt;-4,true,false)</formula>
    </cfRule>
  </conditionalFormatting>
  <conditionalFormatting sqref="C894:C896">
    <cfRule type="expression" dxfId="1" priority="153">
      <formula>if(T894&gt;4,true,false)</formula>
    </cfRule>
  </conditionalFormatting>
  <conditionalFormatting sqref="C894:C896">
    <cfRule type="expression" dxfId="0" priority="154">
      <formula>if(T894&lt;-4,true,false)</formula>
    </cfRule>
  </conditionalFormatting>
  <conditionalFormatting sqref="C893">
    <cfRule type="expression" dxfId="1" priority="155">
      <formula>if(T893&gt;4,true,false)</formula>
    </cfRule>
  </conditionalFormatting>
  <conditionalFormatting sqref="C893">
    <cfRule type="expression" dxfId="0" priority="156">
      <formula>if(T893&lt;-4,true,false)</formula>
    </cfRule>
  </conditionalFormatting>
  <conditionalFormatting sqref="C892">
    <cfRule type="expression" dxfId="1" priority="157">
      <formula>if(T892&gt;4,true,false)</formula>
    </cfRule>
  </conditionalFormatting>
  <conditionalFormatting sqref="C892">
    <cfRule type="expression" dxfId="0" priority="158">
      <formula>if(T892&lt;-4,true,false)</formula>
    </cfRule>
  </conditionalFormatting>
  <conditionalFormatting sqref="C891">
    <cfRule type="expression" dxfId="1" priority="159">
      <formula>if(T891&gt;4,true,false)</formula>
    </cfRule>
  </conditionalFormatting>
  <conditionalFormatting sqref="C891">
    <cfRule type="expression" dxfId="0" priority="160">
      <formula>if(T891&lt;-4,true,false)</formula>
    </cfRule>
  </conditionalFormatting>
  <conditionalFormatting sqref="C890">
    <cfRule type="expression" dxfId="1" priority="161">
      <formula>if(T890&gt;4,true,false)</formula>
    </cfRule>
  </conditionalFormatting>
  <conditionalFormatting sqref="C890">
    <cfRule type="expression" dxfId="0" priority="162">
      <formula>if(T890&lt;-4,true,false)</formula>
    </cfRule>
  </conditionalFormatting>
  <conditionalFormatting sqref="C888:C889">
    <cfRule type="expression" dxfId="1" priority="163">
      <formula>if(T888&gt;4,true,false)</formula>
    </cfRule>
  </conditionalFormatting>
  <conditionalFormatting sqref="C888:C889">
    <cfRule type="expression" dxfId="0" priority="164">
      <formula>if(T888&lt;-4,true,false)</formula>
    </cfRule>
  </conditionalFormatting>
  <conditionalFormatting sqref="C887">
    <cfRule type="expression" dxfId="1" priority="165">
      <formula>if(T887&gt;4,true,false)</formula>
    </cfRule>
  </conditionalFormatting>
  <conditionalFormatting sqref="C887">
    <cfRule type="expression" dxfId="0" priority="166">
      <formula>if(T887&lt;-4,true,false)</formula>
    </cfRule>
  </conditionalFormatting>
  <conditionalFormatting sqref="C884:C886">
    <cfRule type="expression" dxfId="1" priority="167">
      <formula>if(T884&gt;4,true,false)</formula>
    </cfRule>
  </conditionalFormatting>
  <conditionalFormatting sqref="C884:C886">
    <cfRule type="expression" dxfId="0" priority="168">
      <formula>if(T884&lt;-4,true,false)</formula>
    </cfRule>
  </conditionalFormatting>
  <conditionalFormatting sqref="C883">
    <cfRule type="expression" dxfId="1" priority="169">
      <formula>if(T883&gt;4,true,false)</formula>
    </cfRule>
  </conditionalFormatting>
  <conditionalFormatting sqref="C883">
    <cfRule type="expression" dxfId="0" priority="170">
      <formula>if(T883&lt;-4,true,false)</formula>
    </cfRule>
  </conditionalFormatting>
  <conditionalFormatting sqref="C882">
    <cfRule type="expression" dxfId="1" priority="171">
      <formula>if(T882&gt;4,true,false)</formula>
    </cfRule>
  </conditionalFormatting>
  <conditionalFormatting sqref="C882">
    <cfRule type="expression" dxfId="0" priority="172">
      <formula>if(T882&lt;-4,true,false)</formula>
    </cfRule>
  </conditionalFormatting>
  <conditionalFormatting sqref="C881">
    <cfRule type="expression" dxfId="1" priority="173">
      <formula>if(T881&gt;4,true,false)</formula>
    </cfRule>
  </conditionalFormatting>
  <conditionalFormatting sqref="C881">
    <cfRule type="expression" dxfId="0" priority="174">
      <formula>if(T881&lt;-4,true,false)</formula>
    </cfRule>
  </conditionalFormatting>
  <conditionalFormatting sqref="C880">
    <cfRule type="expression" dxfId="1" priority="175">
      <formula>if(T880&gt;4,true,false)</formula>
    </cfRule>
  </conditionalFormatting>
  <conditionalFormatting sqref="C880">
    <cfRule type="expression" dxfId="0" priority="176">
      <formula>if(T880&lt;-4,true,false)</formula>
    </cfRule>
  </conditionalFormatting>
  <conditionalFormatting sqref="C879">
    <cfRule type="expression" dxfId="1" priority="177">
      <formula>if(T879&gt;4,true,false)</formula>
    </cfRule>
  </conditionalFormatting>
  <conditionalFormatting sqref="C879">
    <cfRule type="expression" dxfId="0" priority="178">
      <formula>if(T879&lt;-4,true,false)</formula>
    </cfRule>
  </conditionalFormatting>
  <conditionalFormatting sqref="C878">
    <cfRule type="expression" dxfId="1" priority="179">
      <formula>if(T878&gt;4,true,false)</formula>
    </cfRule>
  </conditionalFormatting>
  <conditionalFormatting sqref="C878">
    <cfRule type="expression" dxfId="0" priority="180">
      <formula>if(T878&lt;-4,true,false)</formula>
    </cfRule>
  </conditionalFormatting>
  <conditionalFormatting sqref="C877">
    <cfRule type="expression" dxfId="1" priority="181">
      <formula>if(T877&gt;4,true,false)</formula>
    </cfRule>
  </conditionalFormatting>
  <conditionalFormatting sqref="C877">
    <cfRule type="expression" dxfId="0" priority="182">
      <formula>if(T877&lt;-4,true,false)</formula>
    </cfRule>
  </conditionalFormatting>
  <conditionalFormatting sqref="C876">
    <cfRule type="expression" dxfId="1" priority="183">
      <formula>if(T876&gt;4,true,false)</formula>
    </cfRule>
  </conditionalFormatting>
  <conditionalFormatting sqref="C876">
    <cfRule type="expression" dxfId="0" priority="184">
      <formula>if(T876&lt;-4,true,false)</formula>
    </cfRule>
  </conditionalFormatting>
  <conditionalFormatting sqref="C875">
    <cfRule type="expression" dxfId="1" priority="185">
      <formula>if(T875&gt;4,true,false)</formula>
    </cfRule>
  </conditionalFormatting>
  <conditionalFormatting sqref="C875">
    <cfRule type="expression" dxfId="0" priority="186">
      <formula>if(T875&lt;-4,true,false)</formula>
    </cfRule>
  </conditionalFormatting>
  <conditionalFormatting sqref="C874">
    <cfRule type="expression" dxfId="1" priority="187">
      <formula>if(T874&gt;4,true,false)</formula>
    </cfRule>
  </conditionalFormatting>
  <conditionalFormatting sqref="C874">
    <cfRule type="expression" dxfId="0" priority="188">
      <formula>if(T874&lt;-4,true,false)</formula>
    </cfRule>
  </conditionalFormatting>
  <conditionalFormatting sqref="C872:C873">
    <cfRule type="expression" dxfId="1" priority="189">
      <formula>if(T872&gt;4,true,false)</formula>
    </cfRule>
  </conditionalFormatting>
  <conditionalFormatting sqref="C872:C873">
    <cfRule type="expression" dxfId="0" priority="190">
      <formula>if(T872&lt;-4,true,false)</formula>
    </cfRule>
  </conditionalFormatting>
  <conditionalFormatting sqref="C871">
    <cfRule type="expression" dxfId="1" priority="191">
      <formula>if(T871&gt;4,true,false)</formula>
    </cfRule>
  </conditionalFormatting>
  <conditionalFormatting sqref="C871">
    <cfRule type="expression" dxfId="0" priority="192">
      <formula>if(T871&lt;-4,true,false)</formula>
    </cfRule>
  </conditionalFormatting>
  <conditionalFormatting sqref="C870">
    <cfRule type="expression" dxfId="1" priority="193">
      <formula>if(T870&gt;4,true,false)</formula>
    </cfRule>
  </conditionalFormatting>
  <conditionalFormatting sqref="C870">
    <cfRule type="expression" dxfId="0" priority="194">
      <formula>if(T870&lt;-4,true,false)</formula>
    </cfRule>
  </conditionalFormatting>
  <conditionalFormatting sqref="C869">
    <cfRule type="expression" dxfId="1" priority="195">
      <formula>if(T869&gt;4,true,false)</formula>
    </cfRule>
  </conditionalFormatting>
  <conditionalFormatting sqref="C869">
    <cfRule type="expression" dxfId="0" priority="196">
      <formula>if(T869&lt;-4,true,false)</formula>
    </cfRule>
  </conditionalFormatting>
  <conditionalFormatting sqref="C868">
    <cfRule type="expression" dxfId="1" priority="197">
      <formula>if(T868&gt;4,true,false)</formula>
    </cfRule>
  </conditionalFormatting>
  <conditionalFormatting sqref="C868">
    <cfRule type="expression" dxfId="0" priority="198">
      <formula>if(T868&lt;-4,true,false)</formula>
    </cfRule>
  </conditionalFormatting>
  <conditionalFormatting sqref="C866:C867">
    <cfRule type="expression" dxfId="1" priority="199">
      <formula>if(T866&gt;4,true,false)</formula>
    </cfRule>
  </conditionalFormatting>
  <conditionalFormatting sqref="C866:C867">
    <cfRule type="expression" dxfId="0" priority="200">
      <formula>if(T866&lt;-4,true,false)</formula>
    </cfRule>
  </conditionalFormatting>
  <conditionalFormatting sqref="C865">
    <cfRule type="expression" dxfId="1" priority="201">
      <formula>if(T865&gt;4,true,false)</formula>
    </cfRule>
  </conditionalFormatting>
  <conditionalFormatting sqref="C865">
    <cfRule type="expression" dxfId="0" priority="202">
      <formula>if(T865&lt;-4,true,false)</formula>
    </cfRule>
  </conditionalFormatting>
  <conditionalFormatting sqref="C864">
    <cfRule type="expression" dxfId="1" priority="203">
      <formula>if(T864&gt;4,true,false)</formula>
    </cfRule>
  </conditionalFormatting>
  <conditionalFormatting sqref="C864">
    <cfRule type="expression" dxfId="0" priority="204">
      <formula>if(T864&lt;-4,true,false)</formula>
    </cfRule>
  </conditionalFormatting>
  <conditionalFormatting sqref="C863">
    <cfRule type="expression" dxfId="1" priority="205">
      <formula>if(T863&gt;4,true,false)</formula>
    </cfRule>
  </conditionalFormatting>
  <conditionalFormatting sqref="C863">
    <cfRule type="expression" dxfId="0" priority="206">
      <formula>if(T863&lt;-4,true,false)</formula>
    </cfRule>
  </conditionalFormatting>
  <conditionalFormatting sqref="C862">
    <cfRule type="expression" dxfId="1" priority="207">
      <formula>if(T862&gt;4,true,false)</formula>
    </cfRule>
  </conditionalFormatting>
  <conditionalFormatting sqref="C862">
    <cfRule type="expression" dxfId="0" priority="208">
      <formula>if(T862&lt;-4,true,false)</formula>
    </cfRule>
  </conditionalFormatting>
  <conditionalFormatting sqref="C861">
    <cfRule type="expression" dxfId="1" priority="209">
      <formula>if(T861&gt;4,true,false)</formula>
    </cfRule>
  </conditionalFormatting>
  <conditionalFormatting sqref="C861">
    <cfRule type="expression" dxfId="0" priority="210">
      <formula>if(T861&lt;-4,true,false)</formula>
    </cfRule>
  </conditionalFormatting>
  <conditionalFormatting sqref="C860">
    <cfRule type="expression" dxfId="1" priority="211">
      <formula>if(T860&gt;4,true,false)</formula>
    </cfRule>
  </conditionalFormatting>
  <conditionalFormatting sqref="C860">
    <cfRule type="expression" dxfId="0" priority="212">
      <formula>if(T860&lt;-4,true,false)</formula>
    </cfRule>
  </conditionalFormatting>
  <conditionalFormatting sqref="C859">
    <cfRule type="expression" dxfId="1" priority="213">
      <formula>if(T859&gt;4,true,false)</formula>
    </cfRule>
  </conditionalFormatting>
  <conditionalFormatting sqref="C859">
    <cfRule type="expression" dxfId="0" priority="214">
      <formula>if(T859&lt;-4,true,false)</formula>
    </cfRule>
  </conditionalFormatting>
  <conditionalFormatting sqref="C858">
    <cfRule type="expression" dxfId="1" priority="215">
      <formula>if(T858&gt;4,true,false)</formula>
    </cfRule>
  </conditionalFormatting>
  <conditionalFormatting sqref="C858">
    <cfRule type="expression" dxfId="0" priority="216">
      <formula>if(T858&lt;-4,true,false)</formula>
    </cfRule>
  </conditionalFormatting>
  <conditionalFormatting sqref="C857">
    <cfRule type="expression" dxfId="1" priority="217">
      <formula>if(T857&gt;4,true,false)</formula>
    </cfRule>
  </conditionalFormatting>
  <conditionalFormatting sqref="C857">
    <cfRule type="expression" dxfId="0" priority="218">
      <formula>if(T857&lt;-4,true,false)</formula>
    </cfRule>
  </conditionalFormatting>
  <conditionalFormatting sqref="C856">
    <cfRule type="expression" dxfId="1" priority="219">
      <formula>if(T856&gt;4,true,false)</formula>
    </cfRule>
  </conditionalFormatting>
  <conditionalFormatting sqref="C856">
    <cfRule type="expression" dxfId="0" priority="220">
      <formula>if(T856&lt;-4,true,false)</formula>
    </cfRule>
  </conditionalFormatting>
  <conditionalFormatting sqref="C855">
    <cfRule type="expression" dxfId="1" priority="221">
      <formula>if(T855&gt;4,true,false)</formula>
    </cfRule>
  </conditionalFormatting>
  <conditionalFormatting sqref="C855">
    <cfRule type="expression" dxfId="0" priority="222">
      <formula>if(T855&lt;-4,true,false)</formula>
    </cfRule>
  </conditionalFormatting>
  <conditionalFormatting sqref="C851:C854">
    <cfRule type="expression" dxfId="1" priority="223">
      <formula>if(T851&gt;4,true,false)</formula>
    </cfRule>
  </conditionalFormatting>
  <conditionalFormatting sqref="C851:C854">
    <cfRule type="expression" dxfId="0" priority="224">
      <formula>if(T851&lt;-4,true,false)</formula>
    </cfRule>
  </conditionalFormatting>
  <conditionalFormatting sqref="C850">
    <cfRule type="expression" dxfId="1" priority="225">
      <formula>if(T850&gt;4,true,false)</formula>
    </cfRule>
  </conditionalFormatting>
  <conditionalFormatting sqref="C850">
    <cfRule type="expression" dxfId="0" priority="226">
      <formula>if(T850&lt;-4,true,false)</formula>
    </cfRule>
  </conditionalFormatting>
  <conditionalFormatting sqref="C849">
    <cfRule type="expression" dxfId="1" priority="227">
      <formula>if(T849&gt;4,true,false)</formula>
    </cfRule>
  </conditionalFormatting>
  <conditionalFormatting sqref="C849">
    <cfRule type="expression" dxfId="0" priority="228">
      <formula>if(T849&lt;-4,true,false)</formula>
    </cfRule>
  </conditionalFormatting>
  <conditionalFormatting sqref="C848">
    <cfRule type="expression" dxfId="1" priority="229">
      <formula>if(T848&gt;4,true,false)</formula>
    </cfRule>
  </conditionalFormatting>
  <conditionalFormatting sqref="C848">
    <cfRule type="expression" dxfId="0" priority="230">
      <formula>if(T848&lt;-4,true,false)</formula>
    </cfRule>
  </conditionalFormatting>
  <conditionalFormatting sqref="C847">
    <cfRule type="expression" dxfId="1" priority="231">
      <formula>if(T847&gt;4,true,false)</formula>
    </cfRule>
  </conditionalFormatting>
  <conditionalFormatting sqref="C847">
    <cfRule type="expression" dxfId="0" priority="232">
      <formula>if(T847&lt;-4,true,false)</formula>
    </cfRule>
  </conditionalFormatting>
  <conditionalFormatting sqref="C846">
    <cfRule type="expression" dxfId="1" priority="233">
      <formula>if(T846&gt;4,true,false)</formula>
    </cfRule>
  </conditionalFormatting>
  <conditionalFormatting sqref="C846">
    <cfRule type="expression" dxfId="0" priority="234">
      <formula>if(T846&lt;-4,true,false)</formula>
    </cfRule>
  </conditionalFormatting>
  <conditionalFormatting sqref="C845">
    <cfRule type="expression" dxfId="1" priority="235">
      <formula>if(T845&gt;4,true,false)</formula>
    </cfRule>
  </conditionalFormatting>
  <conditionalFormatting sqref="C845">
    <cfRule type="expression" dxfId="0" priority="236">
      <formula>if(T845&lt;-4,true,false)</formula>
    </cfRule>
  </conditionalFormatting>
  <conditionalFormatting sqref="C844">
    <cfRule type="expression" dxfId="1" priority="237">
      <formula>if(T844&gt;4,true,false)</formula>
    </cfRule>
  </conditionalFormatting>
  <conditionalFormatting sqref="C844">
    <cfRule type="expression" dxfId="0" priority="238">
      <formula>if(T844&lt;-4,true,false)</formula>
    </cfRule>
  </conditionalFormatting>
  <conditionalFormatting sqref="C843">
    <cfRule type="expression" dxfId="1" priority="239">
      <formula>if(T843&gt;4,true,false)</formula>
    </cfRule>
  </conditionalFormatting>
  <conditionalFormatting sqref="C843">
    <cfRule type="expression" dxfId="0" priority="240">
      <formula>if(T843&lt;-4,true,false)</formula>
    </cfRule>
  </conditionalFormatting>
  <conditionalFormatting sqref="C842">
    <cfRule type="expression" dxfId="1" priority="241">
      <formula>if(T842&gt;4,true,false)</formula>
    </cfRule>
  </conditionalFormatting>
  <conditionalFormatting sqref="C842">
    <cfRule type="expression" dxfId="0" priority="242">
      <formula>if(T842&lt;-4,true,false)</formula>
    </cfRule>
  </conditionalFormatting>
  <conditionalFormatting sqref="C840:C841">
    <cfRule type="expression" dxfId="1" priority="243">
      <formula>if(T840&gt;4,true,false)</formula>
    </cfRule>
  </conditionalFormatting>
  <conditionalFormatting sqref="C840:C841">
    <cfRule type="expression" dxfId="0" priority="244">
      <formula>if(T840&lt;-4,true,false)</formula>
    </cfRule>
  </conditionalFormatting>
  <conditionalFormatting sqref="C839">
    <cfRule type="expression" dxfId="1" priority="245">
      <formula>if(T839&gt;4,true,false)</formula>
    </cfRule>
  </conditionalFormatting>
  <conditionalFormatting sqref="C839">
    <cfRule type="expression" dxfId="0" priority="246">
      <formula>if(T839&lt;-4,true,false)</formula>
    </cfRule>
  </conditionalFormatting>
  <conditionalFormatting sqref="C838">
    <cfRule type="expression" dxfId="1" priority="247">
      <formula>if(T838&gt;4,true,false)</formula>
    </cfRule>
  </conditionalFormatting>
  <conditionalFormatting sqref="C838">
    <cfRule type="expression" dxfId="0" priority="248">
      <formula>if(T838&lt;-4,true,false)</formula>
    </cfRule>
  </conditionalFormatting>
  <conditionalFormatting sqref="C837">
    <cfRule type="expression" dxfId="1" priority="249">
      <formula>if(T837&gt;4,true,false)</formula>
    </cfRule>
  </conditionalFormatting>
  <conditionalFormatting sqref="C837">
    <cfRule type="expression" dxfId="0" priority="250">
      <formula>if(T837&lt;-4,true,false)</formula>
    </cfRule>
  </conditionalFormatting>
  <conditionalFormatting sqref="C836">
    <cfRule type="expression" dxfId="1" priority="251">
      <formula>if(T836&gt;4,true,false)</formula>
    </cfRule>
  </conditionalFormatting>
  <conditionalFormatting sqref="C836">
    <cfRule type="expression" dxfId="0" priority="252">
      <formula>if(T836&lt;-4,true,false)</formula>
    </cfRule>
  </conditionalFormatting>
  <conditionalFormatting sqref="C835">
    <cfRule type="expression" dxfId="1" priority="253">
      <formula>if(T835&gt;4,true,false)</formula>
    </cfRule>
  </conditionalFormatting>
  <conditionalFormatting sqref="C835">
    <cfRule type="expression" dxfId="0" priority="254">
      <formula>if(T835&lt;-4,true,false)</formula>
    </cfRule>
  </conditionalFormatting>
  <conditionalFormatting sqref="C834">
    <cfRule type="expression" dxfId="1" priority="255">
      <formula>if(T834&gt;4,true,false)</formula>
    </cfRule>
  </conditionalFormatting>
  <conditionalFormatting sqref="C834">
    <cfRule type="expression" dxfId="0" priority="256">
      <formula>if(T834&lt;-4,true,false)</formula>
    </cfRule>
  </conditionalFormatting>
  <conditionalFormatting sqref="C833">
    <cfRule type="expression" dxfId="1" priority="257">
      <formula>if(T833&gt;4,true,false)</formula>
    </cfRule>
  </conditionalFormatting>
  <conditionalFormatting sqref="C833">
    <cfRule type="expression" dxfId="0" priority="258">
      <formula>if(T833&lt;-4,true,false)</formula>
    </cfRule>
  </conditionalFormatting>
  <conditionalFormatting sqref="C831:C832">
    <cfRule type="expression" dxfId="1" priority="259">
      <formula>if(T831&gt;4,true,false)</formula>
    </cfRule>
  </conditionalFormatting>
  <conditionalFormatting sqref="C831:C832">
    <cfRule type="expression" dxfId="0" priority="260">
      <formula>if(T831&lt;-4,true,false)</formula>
    </cfRule>
  </conditionalFormatting>
  <conditionalFormatting sqref="C830">
    <cfRule type="expression" dxfId="1" priority="261">
      <formula>if(T830&gt;4,true,false)</formula>
    </cfRule>
  </conditionalFormatting>
  <conditionalFormatting sqref="C830">
    <cfRule type="expression" dxfId="0" priority="262">
      <formula>if(T830&lt;-4,true,false)</formula>
    </cfRule>
  </conditionalFormatting>
  <conditionalFormatting sqref="C828:C829">
    <cfRule type="expression" dxfId="1" priority="263">
      <formula>if(T828&gt;4,true,false)</formula>
    </cfRule>
  </conditionalFormatting>
  <conditionalFormatting sqref="C828:C829">
    <cfRule type="expression" dxfId="0" priority="264">
      <formula>if(T828&lt;-4,true,false)</formula>
    </cfRule>
  </conditionalFormatting>
  <conditionalFormatting sqref="C827">
    <cfRule type="expression" dxfId="1" priority="265">
      <formula>if(T827&gt;4,true,false)</formula>
    </cfRule>
  </conditionalFormatting>
  <conditionalFormatting sqref="C827">
    <cfRule type="expression" dxfId="0" priority="266">
      <formula>if(T827&lt;-4,true,false)</formula>
    </cfRule>
  </conditionalFormatting>
  <conditionalFormatting sqref="C825:C826">
    <cfRule type="expression" dxfId="1" priority="267">
      <formula>if(T825&gt;4,true,false)</formula>
    </cfRule>
  </conditionalFormatting>
  <conditionalFormatting sqref="C825:C826">
    <cfRule type="expression" dxfId="0" priority="268">
      <formula>if(T825&lt;-4,true,false)</formula>
    </cfRule>
  </conditionalFormatting>
  <conditionalFormatting sqref="C823:C824">
    <cfRule type="expression" dxfId="1" priority="269">
      <formula>if(T823&gt;4,true,false)</formula>
    </cfRule>
  </conditionalFormatting>
  <conditionalFormatting sqref="C823:C824">
    <cfRule type="expression" dxfId="0" priority="270">
      <formula>if(T823&lt;-4,true,false)</formula>
    </cfRule>
  </conditionalFormatting>
  <conditionalFormatting sqref="C822">
    <cfRule type="expression" dxfId="1" priority="271">
      <formula>if(T822&gt;4,true,false)</formula>
    </cfRule>
  </conditionalFormatting>
  <conditionalFormatting sqref="C822">
    <cfRule type="expression" dxfId="0" priority="272">
      <formula>if(T822&lt;-4,true,false)</formula>
    </cfRule>
  </conditionalFormatting>
  <conditionalFormatting sqref="C819:C821">
    <cfRule type="expression" dxfId="1" priority="273">
      <formula>if(T819&gt;4,true,false)</formula>
    </cfRule>
  </conditionalFormatting>
  <conditionalFormatting sqref="C819:C821">
    <cfRule type="expression" dxfId="0" priority="274">
      <formula>if(T819&lt;-4,true,false)</formula>
    </cfRule>
  </conditionalFormatting>
  <conditionalFormatting sqref="C817:C818">
    <cfRule type="expression" dxfId="1" priority="275">
      <formula>if(T817&gt;4,true,false)</formula>
    </cfRule>
  </conditionalFormatting>
  <conditionalFormatting sqref="C817:C818">
    <cfRule type="expression" dxfId="0" priority="276">
      <formula>if(T817&lt;-4,true,false)</formula>
    </cfRule>
  </conditionalFormatting>
  <conditionalFormatting sqref="C816">
    <cfRule type="expression" dxfId="1" priority="277">
      <formula>if(T816&gt;4,true,false)</formula>
    </cfRule>
  </conditionalFormatting>
  <conditionalFormatting sqref="C816">
    <cfRule type="expression" dxfId="0" priority="278">
      <formula>if(T816&lt;-4,true,false)</formula>
    </cfRule>
  </conditionalFormatting>
  <conditionalFormatting sqref="C815">
    <cfRule type="expression" dxfId="1" priority="279">
      <formula>if(T815&gt;4,true,false)</formula>
    </cfRule>
  </conditionalFormatting>
  <conditionalFormatting sqref="C815">
    <cfRule type="expression" dxfId="0" priority="280">
      <formula>if(T815&lt;-4,true,false)</formula>
    </cfRule>
  </conditionalFormatting>
  <conditionalFormatting sqref="C814">
    <cfRule type="expression" dxfId="1" priority="281">
      <formula>if(T814&gt;4,true,false)</formula>
    </cfRule>
  </conditionalFormatting>
  <conditionalFormatting sqref="C814">
    <cfRule type="expression" dxfId="0" priority="282">
      <formula>if(T814&lt;-4,true,false)</formula>
    </cfRule>
  </conditionalFormatting>
  <conditionalFormatting sqref="C813">
    <cfRule type="expression" dxfId="1" priority="283">
      <formula>if(T813&gt;4,true,false)</formula>
    </cfRule>
  </conditionalFormatting>
  <conditionalFormatting sqref="C813">
    <cfRule type="expression" dxfId="0" priority="284">
      <formula>if(T813&lt;-4,true,false)</formula>
    </cfRule>
  </conditionalFormatting>
  <conditionalFormatting sqref="C812">
    <cfRule type="expression" dxfId="1" priority="285">
      <formula>if(T812&gt;4,true,false)</formula>
    </cfRule>
  </conditionalFormatting>
  <conditionalFormatting sqref="C812">
    <cfRule type="expression" dxfId="0" priority="286">
      <formula>if(T812&lt;-4,true,false)</formula>
    </cfRule>
  </conditionalFormatting>
  <conditionalFormatting sqref="C811">
    <cfRule type="expression" dxfId="1" priority="287">
      <formula>if(T811&gt;4,true,false)</formula>
    </cfRule>
  </conditionalFormatting>
  <conditionalFormatting sqref="C811">
    <cfRule type="expression" dxfId="0" priority="288">
      <formula>if(T811&lt;-4,true,false)</formula>
    </cfRule>
  </conditionalFormatting>
  <conditionalFormatting sqref="C810">
    <cfRule type="expression" dxfId="1" priority="289">
      <formula>if(T810&gt;4,true,false)</formula>
    </cfRule>
  </conditionalFormatting>
  <conditionalFormatting sqref="C810">
    <cfRule type="expression" dxfId="0" priority="290">
      <formula>if(T810&lt;-4,true,false)</formula>
    </cfRule>
  </conditionalFormatting>
  <conditionalFormatting sqref="C809">
    <cfRule type="expression" dxfId="1" priority="291">
      <formula>if(T809&gt;4,true,false)</formula>
    </cfRule>
  </conditionalFormatting>
  <conditionalFormatting sqref="C809">
    <cfRule type="expression" dxfId="0" priority="292">
      <formula>if(T809&lt;-4,true,false)</formula>
    </cfRule>
  </conditionalFormatting>
  <conditionalFormatting sqref="C808">
    <cfRule type="expression" dxfId="1" priority="293">
      <formula>if(T808&gt;4,true,false)</formula>
    </cfRule>
  </conditionalFormatting>
  <conditionalFormatting sqref="C808">
    <cfRule type="expression" dxfId="0" priority="294">
      <formula>if(T808&lt;-4,true,false)</formula>
    </cfRule>
  </conditionalFormatting>
  <conditionalFormatting sqref="C807">
    <cfRule type="expression" dxfId="1" priority="295">
      <formula>if(T807&gt;4,true,false)</formula>
    </cfRule>
  </conditionalFormatting>
  <conditionalFormatting sqref="C807">
    <cfRule type="expression" dxfId="0" priority="296">
      <formula>if(T807&lt;-4,true,false)</formula>
    </cfRule>
  </conditionalFormatting>
  <conditionalFormatting sqref="C804:C806">
    <cfRule type="expression" dxfId="1" priority="297">
      <formula>if(T804&gt;4,true,false)</formula>
    </cfRule>
  </conditionalFormatting>
  <conditionalFormatting sqref="C804:C806">
    <cfRule type="expression" dxfId="0" priority="298">
      <formula>if(T804&lt;-4,true,false)</formula>
    </cfRule>
  </conditionalFormatting>
  <conditionalFormatting sqref="C803">
    <cfRule type="expression" dxfId="1" priority="299">
      <formula>if(T803&gt;4,true,false)</formula>
    </cfRule>
  </conditionalFormatting>
  <conditionalFormatting sqref="C803">
    <cfRule type="expression" dxfId="0" priority="300">
      <formula>if(T803&lt;-4,true,false)</formula>
    </cfRule>
  </conditionalFormatting>
  <conditionalFormatting sqref="C802">
    <cfRule type="expression" dxfId="1" priority="301">
      <formula>if(T802&gt;4,true,false)</formula>
    </cfRule>
  </conditionalFormatting>
  <conditionalFormatting sqref="C802">
    <cfRule type="expression" dxfId="0" priority="302">
      <formula>if(T802&lt;-4,true,false)</formula>
    </cfRule>
  </conditionalFormatting>
  <conditionalFormatting sqref="C801">
    <cfRule type="expression" dxfId="1" priority="303">
      <formula>if(T801&gt;4,true,false)</formula>
    </cfRule>
  </conditionalFormatting>
  <conditionalFormatting sqref="C801">
    <cfRule type="expression" dxfId="0" priority="304">
      <formula>if(T801&lt;-4,true,false)</formula>
    </cfRule>
  </conditionalFormatting>
  <conditionalFormatting sqref="C800">
    <cfRule type="expression" dxfId="1" priority="305">
      <formula>if(T800&gt;4,true,false)</formula>
    </cfRule>
  </conditionalFormatting>
  <conditionalFormatting sqref="C800">
    <cfRule type="expression" dxfId="0" priority="306">
      <formula>if(T800&lt;-4,true,false)</formula>
    </cfRule>
  </conditionalFormatting>
  <conditionalFormatting sqref="C798:C799">
    <cfRule type="expression" dxfId="1" priority="307">
      <formula>if(T798&gt;4,true,false)</formula>
    </cfRule>
  </conditionalFormatting>
  <conditionalFormatting sqref="C798:C799">
    <cfRule type="expression" dxfId="0" priority="308">
      <formula>if(T798&lt;-4,true,false)</formula>
    </cfRule>
  </conditionalFormatting>
  <conditionalFormatting sqref="C797">
    <cfRule type="expression" dxfId="1" priority="309">
      <formula>if(T797&gt;4,true,false)</formula>
    </cfRule>
  </conditionalFormatting>
  <conditionalFormatting sqref="C797">
    <cfRule type="expression" dxfId="0" priority="310">
      <formula>if(T797&lt;-4,true,false)</formula>
    </cfRule>
  </conditionalFormatting>
  <conditionalFormatting sqref="C794:C796">
    <cfRule type="expression" dxfId="1" priority="311">
      <formula>if(T794&gt;4,true,false)</formula>
    </cfRule>
  </conditionalFormatting>
  <conditionalFormatting sqref="C794:C796">
    <cfRule type="expression" dxfId="0" priority="312">
      <formula>if(T794&lt;-4,true,false)</formula>
    </cfRule>
  </conditionalFormatting>
  <conditionalFormatting sqref="C793">
    <cfRule type="expression" dxfId="1" priority="313">
      <formula>if(T793&gt;4,true,false)</formula>
    </cfRule>
  </conditionalFormatting>
  <conditionalFormatting sqref="C793">
    <cfRule type="expression" dxfId="0" priority="314">
      <formula>if(T793&lt;-4,true,false)</formula>
    </cfRule>
  </conditionalFormatting>
  <conditionalFormatting sqref="C792">
    <cfRule type="expression" dxfId="1" priority="315">
      <formula>if(T792&gt;4,true,false)</formula>
    </cfRule>
  </conditionalFormatting>
  <conditionalFormatting sqref="C792">
    <cfRule type="expression" dxfId="0" priority="316">
      <formula>if(T792&lt;-4,true,false)</formula>
    </cfRule>
  </conditionalFormatting>
  <conditionalFormatting sqref="C791">
    <cfRule type="expression" dxfId="1" priority="317">
      <formula>if(T791&gt;4,true,false)</formula>
    </cfRule>
  </conditionalFormatting>
  <conditionalFormatting sqref="C791">
    <cfRule type="expression" dxfId="0" priority="318">
      <formula>if(T791&lt;-4,true,false)</formula>
    </cfRule>
  </conditionalFormatting>
  <conditionalFormatting sqref="C790">
    <cfRule type="expression" dxfId="1" priority="319">
      <formula>if(T790&gt;4,true,false)</formula>
    </cfRule>
  </conditionalFormatting>
  <conditionalFormatting sqref="C790">
    <cfRule type="expression" dxfId="0" priority="320">
      <formula>if(T790&lt;-4,true,false)</formula>
    </cfRule>
  </conditionalFormatting>
  <conditionalFormatting sqref="C789">
    <cfRule type="expression" dxfId="1" priority="321">
      <formula>if(T789&gt;4,true,false)</formula>
    </cfRule>
  </conditionalFormatting>
  <conditionalFormatting sqref="C789">
    <cfRule type="expression" dxfId="0" priority="322">
      <formula>if(T789&lt;-4,true,false)</formula>
    </cfRule>
  </conditionalFormatting>
  <conditionalFormatting sqref="C788">
    <cfRule type="expression" dxfId="1" priority="323">
      <formula>if(T788&gt;4,true,false)</formula>
    </cfRule>
  </conditionalFormatting>
  <conditionalFormatting sqref="C788">
    <cfRule type="expression" dxfId="0" priority="324">
      <formula>if(T788&lt;-4,true,false)</formula>
    </cfRule>
  </conditionalFormatting>
  <conditionalFormatting sqref="C787">
    <cfRule type="expression" dxfId="1" priority="325">
      <formula>if(T787&gt;4,true,false)</formula>
    </cfRule>
  </conditionalFormatting>
  <conditionalFormatting sqref="C787">
    <cfRule type="expression" dxfId="0" priority="326">
      <formula>if(T787&lt;-4,true,false)</formula>
    </cfRule>
  </conditionalFormatting>
  <conditionalFormatting sqref="C786">
    <cfRule type="expression" dxfId="1" priority="327">
      <formula>if(T786&gt;4,true,false)</formula>
    </cfRule>
  </conditionalFormatting>
  <conditionalFormatting sqref="C786">
    <cfRule type="expression" dxfId="0" priority="328">
      <formula>if(T786&lt;-4,true,false)</formula>
    </cfRule>
  </conditionalFormatting>
  <conditionalFormatting sqref="C785">
    <cfRule type="expression" dxfId="1" priority="329">
      <formula>if(T785&gt;4,true,false)</formula>
    </cfRule>
  </conditionalFormatting>
  <conditionalFormatting sqref="C785">
    <cfRule type="expression" dxfId="0" priority="330">
      <formula>if(T785&lt;-4,true,false)</formula>
    </cfRule>
  </conditionalFormatting>
  <conditionalFormatting sqref="C784">
    <cfRule type="expression" dxfId="1" priority="331">
      <formula>if(T784&gt;4,true,false)</formula>
    </cfRule>
  </conditionalFormatting>
  <conditionalFormatting sqref="C784">
    <cfRule type="expression" dxfId="0" priority="332">
      <formula>if(T784&lt;-4,true,false)</formula>
    </cfRule>
  </conditionalFormatting>
  <conditionalFormatting sqref="C782:C783">
    <cfRule type="expression" dxfId="1" priority="333">
      <formula>if(T782&gt;4,true,false)</formula>
    </cfRule>
  </conditionalFormatting>
  <conditionalFormatting sqref="C782:C783">
    <cfRule type="expression" dxfId="0" priority="334">
      <formula>if(T782&lt;-4,true,false)</formula>
    </cfRule>
  </conditionalFormatting>
  <conditionalFormatting sqref="C781">
    <cfRule type="expression" dxfId="1" priority="335">
      <formula>if(T781&gt;4,true,false)</formula>
    </cfRule>
  </conditionalFormatting>
  <conditionalFormatting sqref="C781">
    <cfRule type="expression" dxfId="0" priority="336">
      <formula>if(T781&lt;-4,true,false)</formula>
    </cfRule>
  </conditionalFormatting>
  <conditionalFormatting sqref="C780">
    <cfRule type="expression" dxfId="1" priority="337">
      <formula>if(T780&gt;4,true,false)</formula>
    </cfRule>
  </conditionalFormatting>
  <conditionalFormatting sqref="C780">
    <cfRule type="expression" dxfId="0" priority="338">
      <formula>if(T780&lt;-4,true,false)</formula>
    </cfRule>
  </conditionalFormatting>
  <conditionalFormatting sqref="C779">
    <cfRule type="expression" dxfId="1" priority="339">
      <formula>if(T779&gt;4,true,false)</formula>
    </cfRule>
  </conditionalFormatting>
  <conditionalFormatting sqref="C779">
    <cfRule type="expression" dxfId="0" priority="340">
      <formula>if(T779&lt;-4,true,false)</formula>
    </cfRule>
  </conditionalFormatting>
  <conditionalFormatting sqref="C778">
    <cfRule type="expression" dxfId="1" priority="341">
      <formula>if(T778&gt;4,true,false)</formula>
    </cfRule>
  </conditionalFormatting>
  <conditionalFormatting sqref="C778">
    <cfRule type="expression" dxfId="0" priority="342">
      <formula>if(T778&lt;-4,true,false)</formula>
    </cfRule>
  </conditionalFormatting>
  <conditionalFormatting sqref="C776:C777">
    <cfRule type="expression" dxfId="1" priority="343">
      <formula>if(T776&gt;4,true,false)</formula>
    </cfRule>
  </conditionalFormatting>
  <conditionalFormatting sqref="C776:C777">
    <cfRule type="expression" dxfId="0" priority="344">
      <formula>if(T776&lt;-4,true,false)</formula>
    </cfRule>
  </conditionalFormatting>
  <conditionalFormatting sqref="C775">
    <cfRule type="expression" dxfId="1" priority="345">
      <formula>if(T775&gt;4,true,false)</formula>
    </cfRule>
  </conditionalFormatting>
  <conditionalFormatting sqref="C775">
    <cfRule type="expression" dxfId="0" priority="346">
      <formula>if(T775&lt;-4,true,false)</formula>
    </cfRule>
  </conditionalFormatting>
  <conditionalFormatting sqref="C774">
    <cfRule type="expression" dxfId="1" priority="347">
      <formula>if(T774&gt;4,true,false)</formula>
    </cfRule>
  </conditionalFormatting>
  <conditionalFormatting sqref="C774">
    <cfRule type="expression" dxfId="0" priority="348">
      <formula>if(T774&lt;-4,true,false)</formula>
    </cfRule>
  </conditionalFormatting>
  <conditionalFormatting sqref="C773">
    <cfRule type="expression" dxfId="1" priority="349">
      <formula>if(T773&gt;4,true,false)</formula>
    </cfRule>
  </conditionalFormatting>
  <conditionalFormatting sqref="C773">
    <cfRule type="expression" dxfId="0" priority="350">
      <formula>if(T773&lt;-4,true,false)</formula>
    </cfRule>
  </conditionalFormatting>
  <conditionalFormatting sqref="C772">
    <cfRule type="expression" dxfId="1" priority="351">
      <formula>if(T772&gt;4,true,false)</formula>
    </cfRule>
  </conditionalFormatting>
  <conditionalFormatting sqref="C772">
    <cfRule type="expression" dxfId="0" priority="352">
      <formula>if(T772&lt;-4,true,false)</formula>
    </cfRule>
  </conditionalFormatting>
  <conditionalFormatting sqref="C771">
    <cfRule type="expression" dxfId="1" priority="353">
      <formula>if(T771&gt;4,true,false)</formula>
    </cfRule>
  </conditionalFormatting>
  <conditionalFormatting sqref="C771">
    <cfRule type="expression" dxfId="0" priority="354">
      <formula>if(T771&lt;-4,true,false)</formula>
    </cfRule>
  </conditionalFormatting>
  <conditionalFormatting sqref="C770">
    <cfRule type="expression" dxfId="1" priority="355">
      <formula>if(T770&gt;4,true,false)</formula>
    </cfRule>
  </conditionalFormatting>
  <conditionalFormatting sqref="C770">
    <cfRule type="expression" dxfId="0" priority="356">
      <formula>if(T770&lt;-4,true,false)</formula>
    </cfRule>
  </conditionalFormatting>
  <conditionalFormatting sqref="C769">
    <cfRule type="expression" dxfId="1" priority="357">
      <formula>if(T769&gt;4,true,false)</formula>
    </cfRule>
  </conditionalFormatting>
  <conditionalFormatting sqref="C769">
    <cfRule type="expression" dxfId="0" priority="358">
      <formula>if(T769&lt;-4,true,false)</formula>
    </cfRule>
  </conditionalFormatting>
  <conditionalFormatting sqref="C768">
    <cfRule type="expression" dxfId="1" priority="359">
      <formula>if(T768&gt;4,true,false)</formula>
    </cfRule>
  </conditionalFormatting>
  <conditionalFormatting sqref="C768">
    <cfRule type="expression" dxfId="0" priority="360">
      <formula>if(T768&lt;-4,true,false)</formula>
    </cfRule>
  </conditionalFormatting>
  <conditionalFormatting sqref="C767">
    <cfRule type="expression" dxfId="1" priority="361">
      <formula>if(T767&gt;4,true,false)</formula>
    </cfRule>
  </conditionalFormatting>
  <conditionalFormatting sqref="C767">
    <cfRule type="expression" dxfId="0" priority="362">
      <formula>if(T767&lt;-4,true,false)</formula>
    </cfRule>
  </conditionalFormatting>
  <conditionalFormatting sqref="C766">
    <cfRule type="expression" dxfId="1" priority="363">
      <formula>if(T766&gt;4,true,false)</formula>
    </cfRule>
  </conditionalFormatting>
  <conditionalFormatting sqref="C766">
    <cfRule type="expression" dxfId="0" priority="364">
      <formula>if(T766&lt;-4,true,false)</formula>
    </cfRule>
  </conditionalFormatting>
  <conditionalFormatting sqref="C765">
    <cfRule type="expression" dxfId="1" priority="365">
      <formula>if(T765&gt;4,true,false)</formula>
    </cfRule>
  </conditionalFormatting>
  <conditionalFormatting sqref="C765">
    <cfRule type="expression" dxfId="0" priority="366">
      <formula>if(T765&lt;-4,true,false)</formula>
    </cfRule>
  </conditionalFormatting>
  <conditionalFormatting sqref="C761:C764">
    <cfRule type="expression" dxfId="1" priority="367">
      <formula>if(T761&gt;4,true,false)</formula>
    </cfRule>
  </conditionalFormatting>
  <conditionalFormatting sqref="C761:C764">
    <cfRule type="expression" dxfId="0" priority="368">
      <formula>if(T761&lt;-4,true,false)</formula>
    </cfRule>
  </conditionalFormatting>
  <conditionalFormatting sqref="C760">
    <cfRule type="expression" dxfId="1" priority="369">
      <formula>if(T760&gt;4,true,false)</formula>
    </cfRule>
  </conditionalFormatting>
  <conditionalFormatting sqref="C760">
    <cfRule type="expression" dxfId="0" priority="370">
      <formula>if(T760&lt;-4,true,false)</formula>
    </cfRule>
  </conditionalFormatting>
  <conditionalFormatting sqref="C759">
    <cfRule type="expression" dxfId="1" priority="371">
      <formula>if(T759&gt;4,true,false)</formula>
    </cfRule>
  </conditionalFormatting>
  <conditionalFormatting sqref="C759">
    <cfRule type="expression" dxfId="0" priority="372">
      <formula>if(T759&lt;-4,true,false)</formula>
    </cfRule>
  </conditionalFormatting>
  <conditionalFormatting sqref="C758">
    <cfRule type="expression" dxfId="1" priority="373">
      <formula>if(T758&gt;4,true,false)</formula>
    </cfRule>
  </conditionalFormatting>
  <conditionalFormatting sqref="C758">
    <cfRule type="expression" dxfId="0" priority="374">
      <formula>if(T758&lt;-4,true,false)</formula>
    </cfRule>
  </conditionalFormatting>
  <conditionalFormatting sqref="C757">
    <cfRule type="expression" dxfId="1" priority="375">
      <formula>if(T757&gt;4,true,false)</formula>
    </cfRule>
  </conditionalFormatting>
  <conditionalFormatting sqref="C757">
    <cfRule type="expression" dxfId="0" priority="376">
      <formula>if(T757&lt;-4,true,false)</formula>
    </cfRule>
  </conditionalFormatting>
  <conditionalFormatting sqref="C756">
    <cfRule type="expression" dxfId="1" priority="377">
      <formula>if(T756&gt;4,true,false)</formula>
    </cfRule>
  </conditionalFormatting>
  <conditionalFormatting sqref="C756">
    <cfRule type="expression" dxfId="0" priority="378">
      <formula>if(T756&lt;-4,true,false)</formula>
    </cfRule>
  </conditionalFormatting>
  <conditionalFormatting sqref="C755">
    <cfRule type="expression" dxfId="1" priority="379">
      <formula>if(T755&gt;4,true,false)</formula>
    </cfRule>
  </conditionalFormatting>
  <conditionalFormatting sqref="C755">
    <cfRule type="expression" dxfId="0" priority="380">
      <formula>if(T755&lt;-4,true,false)</formula>
    </cfRule>
  </conditionalFormatting>
  <conditionalFormatting sqref="C754">
    <cfRule type="expression" dxfId="1" priority="381">
      <formula>if(T754&gt;4,true,false)</formula>
    </cfRule>
  </conditionalFormatting>
  <conditionalFormatting sqref="C754">
    <cfRule type="expression" dxfId="0" priority="382">
      <formula>if(T754&lt;-4,true,false)</formula>
    </cfRule>
  </conditionalFormatting>
  <conditionalFormatting sqref="C753">
    <cfRule type="expression" dxfId="1" priority="383">
      <formula>if(T753&gt;4,true,false)</formula>
    </cfRule>
  </conditionalFormatting>
  <conditionalFormatting sqref="C753">
    <cfRule type="expression" dxfId="0" priority="384">
      <formula>if(T753&lt;-4,true,false)</formula>
    </cfRule>
  </conditionalFormatting>
  <conditionalFormatting sqref="C752">
    <cfRule type="expression" dxfId="1" priority="385">
      <formula>if(T752&gt;4,true,false)</formula>
    </cfRule>
  </conditionalFormatting>
  <conditionalFormatting sqref="C752">
    <cfRule type="expression" dxfId="0" priority="386">
      <formula>if(T752&lt;-4,true,false)</formula>
    </cfRule>
  </conditionalFormatting>
  <conditionalFormatting sqref="C750:C751">
    <cfRule type="expression" dxfId="1" priority="387">
      <formula>if(T750&gt;4,true,false)</formula>
    </cfRule>
  </conditionalFormatting>
  <conditionalFormatting sqref="C750:C751">
    <cfRule type="expression" dxfId="0" priority="388">
      <formula>if(T750&lt;-4,true,false)</formula>
    </cfRule>
  </conditionalFormatting>
  <conditionalFormatting sqref="C749">
    <cfRule type="expression" dxfId="1" priority="389">
      <formula>if(T749&gt;4,true,false)</formula>
    </cfRule>
  </conditionalFormatting>
  <conditionalFormatting sqref="C749">
    <cfRule type="expression" dxfId="0" priority="390">
      <formula>if(T749&lt;-4,true,false)</formula>
    </cfRule>
  </conditionalFormatting>
  <conditionalFormatting sqref="C748">
    <cfRule type="expression" dxfId="1" priority="391">
      <formula>if(T748&gt;4,true,false)</formula>
    </cfRule>
  </conditionalFormatting>
  <conditionalFormatting sqref="C748">
    <cfRule type="expression" dxfId="0" priority="392">
      <formula>if(T748&lt;-4,true,false)</formula>
    </cfRule>
  </conditionalFormatting>
  <conditionalFormatting sqref="C747">
    <cfRule type="expression" dxfId="1" priority="393">
      <formula>if(T747&gt;4,true,false)</formula>
    </cfRule>
  </conditionalFormatting>
  <conditionalFormatting sqref="C747">
    <cfRule type="expression" dxfId="0" priority="394">
      <formula>if(T747&lt;-4,true,false)</formula>
    </cfRule>
  </conditionalFormatting>
  <conditionalFormatting sqref="C746">
    <cfRule type="expression" dxfId="1" priority="395">
      <formula>if(T746&gt;4,true,false)</formula>
    </cfRule>
  </conditionalFormatting>
  <conditionalFormatting sqref="C746">
    <cfRule type="expression" dxfId="0" priority="396">
      <formula>if(T746&lt;-4,true,false)</formula>
    </cfRule>
  </conditionalFormatting>
  <conditionalFormatting sqref="C745">
    <cfRule type="expression" dxfId="1" priority="397">
      <formula>if(T745&gt;4,true,false)</formula>
    </cfRule>
  </conditionalFormatting>
  <conditionalFormatting sqref="C745">
    <cfRule type="expression" dxfId="0" priority="398">
      <formula>if(T745&lt;-4,true,false)</formula>
    </cfRule>
  </conditionalFormatting>
  <conditionalFormatting sqref="C744">
    <cfRule type="expression" dxfId="1" priority="399">
      <formula>if(T744&gt;4,true,false)</formula>
    </cfRule>
  </conditionalFormatting>
  <conditionalFormatting sqref="C744">
    <cfRule type="expression" dxfId="0" priority="400">
      <formula>if(T744&lt;-4,true,false)</formula>
    </cfRule>
  </conditionalFormatting>
  <conditionalFormatting sqref="C743">
    <cfRule type="expression" dxfId="1" priority="401">
      <formula>if(T743&gt;4,true,false)</formula>
    </cfRule>
  </conditionalFormatting>
  <conditionalFormatting sqref="C743">
    <cfRule type="expression" dxfId="0" priority="402">
      <formula>if(T743&lt;-4,true,false)</formula>
    </cfRule>
  </conditionalFormatting>
  <conditionalFormatting sqref="C741:C742">
    <cfRule type="expression" dxfId="1" priority="403">
      <formula>if(T741&gt;4,true,false)</formula>
    </cfRule>
  </conditionalFormatting>
  <conditionalFormatting sqref="C741:C742">
    <cfRule type="expression" dxfId="0" priority="404">
      <formula>if(T741&lt;-4,true,false)</formula>
    </cfRule>
  </conditionalFormatting>
  <conditionalFormatting sqref="C740">
    <cfRule type="expression" dxfId="1" priority="405">
      <formula>if(T740&gt;4,true,false)</formula>
    </cfRule>
  </conditionalFormatting>
  <conditionalFormatting sqref="C740">
    <cfRule type="expression" dxfId="0" priority="406">
      <formula>if(T740&lt;-4,true,false)</formula>
    </cfRule>
  </conditionalFormatting>
  <conditionalFormatting sqref="C738:C739">
    <cfRule type="expression" dxfId="1" priority="407">
      <formula>if(T738&gt;4,true,false)</formula>
    </cfRule>
  </conditionalFormatting>
  <conditionalFormatting sqref="C738:C739">
    <cfRule type="expression" dxfId="0" priority="408">
      <formula>if(T738&lt;-4,true,false)</formula>
    </cfRule>
  </conditionalFormatting>
  <conditionalFormatting sqref="C737">
    <cfRule type="expression" dxfId="1" priority="409">
      <formula>if(T737&gt;4,true,false)</formula>
    </cfRule>
  </conditionalFormatting>
  <conditionalFormatting sqref="C737">
    <cfRule type="expression" dxfId="0" priority="410">
      <formula>if(T737&lt;-4,true,false)</formula>
    </cfRule>
  </conditionalFormatting>
  <conditionalFormatting sqref="C735:C736">
    <cfRule type="expression" dxfId="1" priority="411">
      <formula>if(T735&gt;4,true,false)</formula>
    </cfRule>
  </conditionalFormatting>
  <conditionalFormatting sqref="C735:C736">
    <cfRule type="expression" dxfId="0" priority="412">
      <formula>if(T735&lt;-4,true,false)</formula>
    </cfRule>
  </conditionalFormatting>
  <conditionalFormatting sqref="C733:C734">
    <cfRule type="expression" dxfId="1" priority="413">
      <formula>if(T733&gt;4,true,false)</formula>
    </cfRule>
  </conditionalFormatting>
  <conditionalFormatting sqref="C733:C734">
    <cfRule type="expression" dxfId="0" priority="414">
      <formula>if(T733&lt;-4,true,false)</formula>
    </cfRule>
  </conditionalFormatting>
  <conditionalFormatting sqref="C732">
    <cfRule type="expression" dxfId="1" priority="415">
      <formula>if(T732&gt;4,true,false)</formula>
    </cfRule>
  </conditionalFormatting>
  <conditionalFormatting sqref="C732">
    <cfRule type="expression" dxfId="0" priority="416">
      <formula>if(T732&lt;-4,true,false)</formula>
    </cfRule>
  </conditionalFormatting>
  <conditionalFormatting sqref="C729:C731">
    <cfRule type="expression" dxfId="1" priority="417">
      <formula>if(T729&gt;4,true,false)</formula>
    </cfRule>
  </conditionalFormatting>
  <conditionalFormatting sqref="C729:C731">
    <cfRule type="expression" dxfId="0" priority="418">
      <formula>if(T729&lt;-4,true,false)</formula>
    </cfRule>
  </conditionalFormatting>
  <conditionalFormatting sqref="C727:C728">
    <cfRule type="expression" dxfId="1" priority="419">
      <formula>if(T727&gt;4,true,false)</formula>
    </cfRule>
  </conditionalFormatting>
  <conditionalFormatting sqref="C727:C728">
    <cfRule type="expression" dxfId="0" priority="420">
      <formula>if(T727&lt;-4,true,false)</formula>
    </cfRule>
  </conditionalFormatting>
  <conditionalFormatting sqref="C726">
    <cfRule type="expression" dxfId="1" priority="421">
      <formula>if(T726&gt;4,true,false)</formula>
    </cfRule>
  </conditionalFormatting>
  <conditionalFormatting sqref="C726">
    <cfRule type="expression" dxfId="0" priority="422">
      <formula>if(T726&lt;-4,true,false)</formula>
    </cfRule>
  </conditionalFormatting>
  <conditionalFormatting sqref="C725">
    <cfRule type="expression" dxfId="1" priority="423">
      <formula>if(T725&gt;4,true,false)</formula>
    </cfRule>
  </conditionalFormatting>
  <conditionalFormatting sqref="C725">
    <cfRule type="expression" dxfId="0" priority="424">
      <formula>if(T725&lt;-4,true,false)</formula>
    </cfRule>
  </conditionalFormatting>
  <conditionalFormatting sqref="C724">
    <cfRule type="expression" dxfId="1" priority="425">
      <formula>if(T724&gt;4,true,false)</formula>
    </cfRule>
  </conditionalFormatting>
  <conditionalFormatting sqref="C724">
    <cfRule type="expression" dxfId="0" priority="426">
      <formula>if(T724&lt;-4,true,false)</formula>
    </cfRule>
  </conditionalFormatting>
  <conditionalFormatting sqref="C723">
    <cfRule type="expression" dxfId="1" priority="427">
      <formula>if(T723&gt;4,true,false)</formula>
    </cfRule>
  </conditionalFormatting>
  <conditionalFormatting sqref="C723">
    <cfRule type="expression" dxfId="0" priority="428">
      <formula>if(T723&lt;-4,true,false)</formula>
    </cfRule>
  </conditionalFormatting>
  <conditionalFormatting sqref="C722">
    <cfRule type="expression" dxfId="1" priority="429">
      <formula>if(T722&gt;4,true,false)</formula>
    </cfRule>
  </conditionalFormatting>
  <conditionalFormatting sqref="C722">
    <cfRule type="expression" dxfId="0" priority="430">
      <formula>if(T722&lt;-4,true,false)</formula>
    </cfRule>
  </conditionalFormatting>
  <conditionalFormatting sqref="C721">
    <cfRule type="expression" dxfId="1" priority="431">
      <formula>if(T721&gt;4,true,false)</formula>
    </cfRule>
  </conditionalFormatting>
  <conditionalFormatting sqref="C721">
    <cfRule type="expression" dxfId="0" priority="432">
      <formula>if(T721&lt;-4,true,false)</formula>
    </cfRule>
  </conditionalFormatting>
  <conditionalFormatting sqref="C720">
    <cfRule type="expression" dxfId="1" priority="433">
      <formula>if(T720&gt;4,true,false)</formula>
    </cfRule>
  </conditionalFormatting>
  <conditionalFormatting sqref="C720">
    <cfRule type="expression" dxfId="0" priority="434">
      <formula>if(T720&lt;-4,true,false)</formula>
    </cfRule>
  </conditionalFormatting>
  <conditionalFormatting sqref="C719">
    <cfRule type="expression" dxfId="1" priority="435">
      <formula>if(T719&gt;4,true,false)</formula>
    </cfRule>
  </conditionalFormatting>
  <conditionalFormatting sqref="C719">
    <cfRule type="expression" dxfId="0" priority="436">
      <formula>if(T719&lt;-4,true,false)</formula>
    </cfRule>
  </conditionalFormatting>
  <conditionalFormatting sqref="C718">
    <cfRule type="expression" dxfId="1" priority="437">
      <formula>if(T718&gt;4,true,false)</formula>
    </cfRule>
  </conditionalFormatting>
  <conditionalFormatting sqref="C718">
    <cfRule type="expression" dxfId="0" priority="438">
      <formula>if(T718&lt;-4,true,false)</formula>
    </cfRule>
  </conditionalFormatting>
  <conditionalFormatting sqref="C717">
    <cfRule type="expression" dxfId="1" priority="439">
      <formula>if(T717&gt;4,true,false)</formula>
    </cfRule>
  </conditionalFormatting>
  <conditionalFormatting sqref="C717">
    <cfRule type="expression" dxfId="0" priority="440">
      <formula>if(T717&lt;-4,true,false)</formula>
    </cfRule>
  </conditionalFormatting>
  <conditionalFormatting sqref="C714:C716">
    <cfRule type="expression" dxfId="1" priority="441">
      <formula>if(T714&gt;4,true,false)</formula>
    </cfRule>
  </conditionalFormatting>
  <conditionalFormatting sqref="C714:C716">
    <cfRule type="expression" dxfId="0" priority="442">
      <formula>if(T714&lt;-4,true,false)</formula>
    </cfRule>
  </conditionalFormatting>
  <conditionalFormatting sqref="C713">
    <cfRule type="expression" dxfId="1" priority="443">
      <formula>if(T713&gt;4,true,false)</formula>
    </cfRule>
  </conditionalFormatting>
  <conditionalFormatting sqref="C713">
    <cfRule type="expression" dxfId="0" priority="444">
      <formula>if(T713&lt;-4,true,false)</formula>
    </cfRule>
  </conditionalFormatting>
  <conditionalFormatting sqref="C712">
    <cfRule type="expression" dxfId="1" priority="445">
      <formula>if(T712&gt;4,true,false)</formula>
    </cfRule>
  </conditionalFormatting>
  <conditionalFormatting sqref="C712">
    <cfRule type="expression" dxfId="0" priority="446">
      <formula>if(T712&lt;-4,true,false)</formula>
    </cfRule>
  </conditionalFormatting>
  <conditionalFormatting sqref="C711">
    <cfRule type="expression" dxfId="1" priority="447">
      <formula>if(T711&gt;4,true,false)</formula>
    </cfRule>
  </conditionalFormatting>
  <conditionalFormatting sqref="C711">
    <cfRule type="expression" dxfId="0" priority="448">
      <formula>if(T711&lt;-4,true,false)</formula>
    </cfRule>
  </conditionalFormatting>
  <conditionalFormatting sqref="C710">
    <cfRule type="expression" dxfId="1" priority="449">
      <formula>if(T710&gt;4,true,false)</formula>
    </cfRule>
  </conditionalFormatting>
  <conditionalFormatting sqref="C710">
    <cfRule type="expression" dxfId="0" priority="450">
      <formula>if(T710&lt;-4,true,false)</formula>
    </cfRule>
  </conditionalFormatting>
  <conditionalFormatting sqref="C708:C709">
    <cfRule type="expression" dxfId="1" priority="451">
      <formula>if(T708&gt;4,true,false)</formula>
    </cfRule>
  </conditionalFormatting>
  <conditionalFormatting sqref="C708:C709">
    <cfRule type="expression" dxfId="0" priority="452">
      <formula>if(T708&lt;-4,true,false)</formula>
    </cfRule>
  </conditionalFormatting>
  <conditionalFormatting sqref="C707">
    <cfRule type="expression" dxfId="1" priority="453">
      <formula>if(T707&gt;4,true,false)</formula>
    </cfRule>
  </conditionalFormatting>
  <conditionalFormatting sqref="C707">
    <cfRule type="expression" dxfId="0" priority="454">
      <formula>if(T707&lt;-4,true,false)</formula>
    </cfRule>
  </conditionalFormatting>
  <conditionalFormatting sqref="C704:C706">
    <cfRule type="expression" dxfId="1" priority="455">
      <formula>if(T704&gt;4,true,false)</formula>
    </cfRule>
  </conditionalFormatting>
  <conditionalFormatting sqref="C704:C706">
    <cfRule type="expression" dxfId="0" priority="456">
      <formula>if(T704&lt;-4,true,false)</formula>
    </cfRule>
  </conditionalFormatting>
  <conditionalFormatting sqref="C703">
    <cfRule type="expression" dxfId="1" priority="457">
      <formula>if(T703&gt;4,true,false)</formula>
    </cfRule>
  </conditionalFormatting>
  <conditionalFormatting sqref="C703">
    <cfRule type="expression" dxfId="0" priority="458">
      <formula>if(T703&lt;-4,true,false)</formula>
    </cfRule>
  </conditionalFormatting>
  <conditionalFormatting sqref="C702">
    <cfRule type="expression" dxfId="1" priority="459">
      <formula>if(T702&gt;4,true,false)</formula>
    </cfRule>
  </conditionalFormatting>
  <conditionalFormatting sqref="C702">
    <cfRule type="expression" dxfId="0" priority="460">
      <formula>if(T702&lt;-4,true,false)</formula>
    </cfRule>
  </conditionalFormatting>
  <conditionalFormatting sqref="C701">
    <cfRule type="expression" dxfId="1" priority="461">
      <formula>if(T701&gt;4,true,false)</formula>
    </cfRule>
  </conditionalFormatting>
  <conditionalFormatting sqref="C701">
    <cfRule type="expression" dxfId="0" priority="462">
      <formula>if(T701&lt;-4,true,false)</formula>
    </cfRule>
  </conditionalFormatting>
  <conditionalFormatting sqref="C700">
    <cfRule type="expression" dxfId="1" priority="463">
      <formula>if(T700&gt;4,true,false)</formula>
    </cfRule>
  </conditionalFormatting>
  <conditionalFormatting sqref="C700">
    <cfRule type="expression" dxfId="0" priority="464">
      <formula>if(T700&lt;-4,true,false)</formula>
    </cfRule>
  </conditionalFormatting>
  <conditionalFormatting sqref="C699">
    <cfRule type="expression" dxfId="1" priority="465">
      <formula>if(T699&gt;4,true,false)</formula>
    </cfRule>
  </conditionalFormatting>
  <conditionalFormatting sqref="C699">
    <cfRule type="expression" dxfId="0" priority="466">
      <formula>if(T699&lt;-4,true,false)</formula>
    </cfRule>
  </conditionalFormatting>
  <conditionalFormatting sqref="C698">
    <cfRule type="expression" dxfId="1" priority="467">
      <formula>if(T698&gt;4,true,false)</formula>
    </cfRule>
  </conditionalFormatting>
  <conditionalFormatting sqref="C698">
    <cfRule type="expression" dxfId="0" priority="468">
      <formula>if(T698&lt;-4,true,false)</formula>
    </cfRule>
  </conditionalFormatting>
  <conditionalFormatting sqref="C697">
    <cfRule type="expression" dxfId="1" priority="469">
      <formula>if(T697&gt;4,true,false)</formula>
    </cfRule>
  </conditionalFormatting>
  <conditionalFormatting sqref="C697">
    <cfRule type="expression" dxfId="0" priority="470">
      <formula>if(T697&lt;-4,true,false)</formula>
    </cfRule>
  </conditionalFormatting>
  <conditionalFormatting sqref="C696">
    <cfRule type="expression" dxfId="1" priority="471">
      <formula>if(T696&gt;4,true,false)</formula>
    </cfRule>
  </conditionalFormatting>
  <conditionalFormatting sqref="C696">
    <cfRule type="expression" dxfId="0" priority="472">
      <formula>if(T696&lt;-4,true,false)</formula>
    </cfRule>
  </conditionalFormatting>
  <conditionalFormatting sqref="C695">
    <cfRule type="expression" dxfId="1" priority="473">
      <formula>if(T695&gt;4,true,false)</formula>
    </cfRule>
  </conditionalFormatting>
  <conditionalFormatting sqref="C695">
    <cfRule type="expression" dxfId="0" priority="474">
      <formula>if(T695&lt;-4,true,false)</formula>
    </cfRule>
  </conditionalFormatting>
  <conditionalFormatting sqref="C694">
    <cfRule type="expression" dxfId="1" priority="475">
      <formula>if(T694&gt;4,true,false)</formula>
    </cfRule>
  </conditionalFormatting>
  <conditionalFormatting sqref="C694">
    <cfRule type="expression" dxfId="0" priority="476">
      <formula>if(T694&lt;-4,true,false)</formula>
    </cfRule>
  </conditionalFormatting>
  <conditionalFormatting sqref="C692:C693">
    <cfRule type="expression" dxfId="1" priority="477">
      <formula>if(T692&gt;4,true,false)</formula>
    </cfRule>
  </conditionalFormatting>
  <conditionalFormatting sqref="C692:C693">
    <cfRule type="expression" dxfId="0" priority="478">
      <formula>if(T692&lt;-4,true,false)</formula>
    </cfRule>
  </conditionalFormatting>
  <conditionalFormatting sqref="C691">
    <cfRule type="expression" dxfId="1" priority="479">
      <formula>if(T691&gt;4,true,false)</formula>
    </cfRule>
  </conditionalFormatting>
  <conditionalFormatting sqref="C691">
    <cfRule type="expression" dxfId="0" priority="480">
      <formula>if(T691&lt;-4,true,false)</formula>
    </cfRule>
  </conditionalFormatting>
  <conditionalFormatting sqref="C690">
    <cfRule type="expression" dxfId="1" priority="481">
      <formula>if(T690&gt;4,true,false)</formula>
    </cfRule>
  </conditionalFormatting>
  <conditionalFormatting sqref="C690">
    <cfRule type="expression" dxfId="0" priority="482">
      <formula>if(T690&lt;-4,true,false)</formula>
    </cfRule>
  </conditionalFormatting>
  <conditionalFormatting sqref="C689">
    <cfRule type="expression" dxfId="1" priority="483">
      <formula>if(T689&gt;4,true,false)</formula>
    </cfRule>
  </conditionalFormatting>
  <conditionalFormatting sqref="C689">
    <cfRule type="expression" dxfId="0" priority="484">
      <formula>if(T689&lt;-4,true,false)</formula>
    </cfRule>
  </conditionalFormatting>
  <conditionalFormatting sqref="C688">
    <cfRule type="expression" dxfId="1" priority="485">
      <formula>if(T688&gt;4,true,false)</formula>
    </cfRule>
  </conditionalFormatting>
  <conditionalFormatting sqref="C688">
    <cfRule type="expression" dxfId="0" priority="486">
      <formula>if(T688&lt;-4,true,false)</formula>
    </cfRule>
  </conditionalFormatting>
  <conditionalFormatting sqref="C686:C687">
    <cfRule type="expression" dxfId="1" priority="487">
      <formula>if(T686&gt;4,true,false)</formula>
    </cfRule>
  </conditionalFormatting>
  <conditionalFormatting sqref="C686:C687">
    <cfRule type="expression" dxfId="0" priority="488">
      <formula>if(T686&lt;-4,true,false)</formula>
    </cfRule>
  </conditionalFormatting>
  <conditionalFormatting sqref="C685">
    <cfRule type="expression" dxfId="1" priority="489">
      <formula>if(T685&gt;4,true,false)</formula>
    </cfRule>
  </conditionalFormatting>
  <conditionalFormatting sqref="C685">
    <cfRule type="expression" dxfId="0" priority="490">
      <formula>if(T685&lt;-4,true,false)</formula>
    </cfRule>
  </conditionalFormatting>
  <conditionalFormatting sqref="C684">
    <cfRule type="expression" dxfId="1" priority="491">
      <formula>if(T684&gt;4,true,false)</formula>
    </cfRule>
  </conditionalFormatting>
  <conditionalFormatting sqref="C684">
    <cfRule type="expression" dxfId="0" priority="492">
      <formula>if(T684&lt;-4,true,false)</formula>
    </cfRule>
  </conditionalFormatting>
  <conditionalFormatting sqref="C683">
    <cfRule type="expression" dxfId="1" priority="493">
      <formula>if(T683&gt;4,true,false)</formula>
    </cfRule>
  </conditionalFormatting>
  <conditionalFormatting sqref="C683">
    <cfRule type="expression" dxfId="0" priority="494">
      <formula>if(T683&lt;-4,true,false)</formula>
    </cfRule>
  </conditionalFormatting>
  <conditionalFormatting sqref="C682">
    <cfRule type="expression" dxfId="1" priority="495">
      <formula>if(T682&gt;4,true,false)</formula>
    </cfRule>
  </conditionalFormatting>
  <conditionalFormatting sqref="C682">
    <cfRule type="expression" dxfId="0" priority="496">
      <formula>if(T682&lt;-4,true,false)</formula>
    </cfRule>
  </conditionalFormatting>
  <conditionalFormatting sqref="C681">
    <cfRule type="expression" dxfId="1" priority="497">
      <formula>if(T681&gt;4,true,false)</formula>
    </cfRule>
  </conditionalFormatting>
  <conditionalFormatting sqref="C681">
    <cfRule type="expression" dxfId="0" priority="498">
      <formula>if(T681&lt;-4,true,false)</formula>
    </cfRule>
  </conditionalFormatting>
  <conditionalFormatting sqref="C680">
    <cfRule type="expression" dxfId="1" priority="499">
      <formula>if(T680&gt;4,true,false)</formula>
    </cfRule>
  </conditionalFormatting>
  <conditionalFormatting sqref="C680">
    <cfRule type="expression" dxfId="0" priority="500">
      <formula>if(T680&lt;-4,true,false)</formula>
    </cfRule>
  </conditionalFormatting>
  <conditionalFormatting sqref="C679">
    <cfRule type="expression" dxfId="1" priority="501">
      <formula>if(T679&gt;4,true,false)</formula>
    </cfRule>
  </conditionalFormatting>
  <conditionalFormatting sqref="C679">
    <cfRule type="expression" dxfId="0" priority="502">
      <formula>if(T679&lt;-4,true,false)</formula>
    </cfRule>
  </conditionalFormatting>
  <conditionalFormatting sqref="C678">
    <cfRule type="expression" dxfId="1" priority="503">
      <formula>if(T678&gt;4,true,false)</formula>
    </cfRule>
  </conditionalFormatting>
  <conditionalFormatting sqref="C678">
    <cfRule type="expression" dxfId="0" priority="504">
      <formula>if(T678&lt;-4,true,false)</formula>
    </cfRule>
  </conditionalFormatting>
  <conditionalFormatting sqref="C677">
    <cfRule type="expression" dxfId="1" priority="505">
      <formula>if(T677&gt;4,true,false)</formula>
    </cfRule>
  </conditionalFormatting>
  <conditionalFormatting sqref="C677">
    <cfRule type="expression" dxfId="0" priority="506">
      <formula>if(T677&lt;-4,true,false)</formula>
    </cfRule>
  </conditionalFormatting>
  <conditionalFormatting sqref="C676">
    <cfRule type="expression" dxfId="1" priority="507">
      <formula>if(T676&gt;4,true,false)</formula>
    </cfRule>
  </conditionalFormatting>
  <conditionalFormatting sqref="C676">
    <cfRule type="expression" dxfId="0" priority="508">
      <formula>if(T676&lt;-4,true,false)</formula>
    </cfRule>
  </conditionalFormatting>
  <conditionalFormatting sqref="C675">
    <cfRule type="expression" dxfId="1" priority="509">
      <formula>if(T675&gt;4,true,false)</formula>
    </cfRule>
  </conditionalFormatting>
  <conditionalFormatting sqref="C675">
    <cfRule type="expression" dxfId="0" priority="510">
      <formula>if(T675&lt;-4,true,false)</formula>
    </cfRule>
  </conditionalFormatting>
  <conditionalFormatting sqref="C671:C674">
    <cfRule type="expression" dxfId="1" priority="511">
      <formula>if(T671&gt;4,true,false)</formula>
    </cfRule>
  </conditionalFormatting>
  <conditionalFormatting sqref="C671:C674">
    <cfRule type="expression" dxfId="0" priority="512">
      <formula>if(T671&lt;-4,true,false)</formula>
    </cfRule>
  </conditionalFormatting>
  <conditionalFormatting sqref="C670">
    <cfRule type="expression" dxfId="1" priority="513">
      <formula>if(T670&gt;4,true,false)</formula>
    </cfRule>
  </conditionalFormatting>
  <conditionalFormatting sqref="C670">
    <cfRule type="expression" dxfId="0" priority="514">
      <formula>if(T670&lt;-4,true,false)</formula>
    </cfRule>
  </conditionalFormatting>
  <conditionalFormatting sqref="C669">
    <cfRule type="expression" dxfId="1" priority="515">
      <formula>if(T669&gt;4,true,false)</formula>
    </cfRule>
  </conditionalFormatting>
  <conditionalFormatting sqref="C669">
    <cfRule type="expression" dxfId="0" priority="516">
      <formula>if(T669&lt;-4,true,false)</formula>
    </cfRule>
  </conditionalFormatting>
  <conditionalFormatting sqref="C668">
    <cfRule type="expression" dxfId="1" priority="517">
      <formula>if(T668&gt;4,true,false)</formula>
    </cfRule>
  </conditionalFormatting>
  <conditionalFormatting sqref="C668">
    <cfRule type="expression" dxfId="0" priority="518">
      <formula>if(T668&lt;-4,true,false)</formula>
    </cfRule>
  </conditionalFormatting>
  <conditionalFormatting sqref="C667">
    <cfRule type="expression" dxfId="1" priority="519">
      <formula>if(T667&gt;4,true,false)</formula>
    </cfRule>
  </conditionalFormatting>
  <conditionalFormatting sqref="C667">
    <cfRule type="expression" dxfId="0" priority="520">
      <formula>if(T667&lt;-4,true,false)</formula>
    </cfRule>
  </conditionalFormatting>
  <conditionalFormatting sqref="C666">
    <cfRule type="expression" dxfId="1" priority="521">
      <formula>if(T666&gt;4,true,false)</formula>
    </cfRule>
  </conditionalFormatting>
  <conditionalFormatting sqref="C666">
    <cfRule type="expression" dxfId="0" priority="522">
      <formula>if(T666&lt;-4,true,false)</formula>
    </cfRule>
  </conditionalFormatting>
  <conditionalFormatting sqref="C665">
    <cfRule type="expression" dxfId="1" priority="523">
      <formula>if(T665&gt;4,true,false)</formula>
    </cfRule>
  </conditionalFormatting>
  <conditionalFormatting sqref="C665">
    <cfRule type="expression" dxfId="0" priority="524">
      <formula>if(T665&lt;-4,true,false)</formula>
    </cfRule>
  </conditionalFormatting>
  <conditionalFormatting sqref="C664">
    <cfRule type="expression" dxfId="1" priority="525">
      <formula>if(T664&gt;4,true,false)</formula>
    </cfRule>
  </conditionalFormatting>
  <conditionalFormatting sqref="C664">
    <cfRule type="expression" dxfId="0" priority="526">
      <formula>if(T664&lt;-4,true,false)</formula>
    </cfRule>
  </conditionalFormatting>
  <conditionalFormatting sqref="C663">
    <cfRule type="expression" dxfId="1" priority="527">
      <formula>if(T663&gt;4,true,false)</formula>
    </cfRule>
  </conditionalFormatting>
  <conditionalFormatting sqref="C663">
    <cfRule type="expression" dxfId="0" priority="528">
      <formula>if(T663&lt;-4,true,false)</formula>
    </cfRule>
  </conditionalFormatting>
  <conditionalFormatting sqref="C662">
    <cfRule type="expression" dxfId="1" priority="529">
      <formula>if(T662&gt;4,true,false)</formula>
    </cfRule>
  </conditionalFormatting>
  <conditionalFormatting sqref="C662">
    <cfRule type="expression" dxfId="0" priority="530">
      <formula>if(T662&lt;-4,true,false)</formula>
    </cfRule>
  </conditionalFormatting>
  <conditionalFormatting sqref="C660:C661">
    <cfRule type="expression" dxfId="1" priority="531">
      <formula>if(T660&gt;4,true,false)</formula>
    </cfRule>
  </conditionalFormatting>
  <conditionalFormatting sqref="C660:C661">
    <cfRule type="expression" dxfId="0" priority="532">
      <formula>if(T660&lt;-4,true,false)</formula>
    </cfRule>
  </conditionalFormatting>
  <conditionalFormatting sqref="C659">
    <cfRule type="expression" dxfId="1" priority="533">
      <formula>if(T659&gt;4,true,false)</formula>
    </cfRule>
  </conditionalFormatting>
  <conditionalFormatting sqref="C659">
    <cfRule type="expression" dxfId="0" priority="534">
      <formula>if(T659&lt;-4,true,false)</formula>
    </cfRule>
  </conditionalFormatting>
  <conditionalFormatting sqref="C658">
    <cfRule type="expression" dxfId="1" priority="535">
      <formula>if(T658&gt;4,true,false)</formula>
    </cfRule>
  </conditionalFormatting>
  <conditionalFormatting sqref="C658">
    <cfRule type="expression" dxfId="0" priority="536">
      <formula>if(T658&lt;-4,true,false)</formula>
    </cfRule>
  </conditionalFormatting>
  <conditionalFormatting sqref="C657">
    <cfRule type="expression" dxfId="1" priority="537">
      <formula>if(T657&gt;4,true,false)</formula>
    </cfRule>
  </conditionalFormatting>
  <conditionalFormatting sqref="C657">
    <cfRule type="expression" dxfId="0" priority="538">
      <formula>if(T657&lt;-4,true,false)</formula>
    </cfRule>
  </conditionalFormatting>
  <conditionalFormatting sqref="C656">
    <cfRule type="expression" dxfId="1" priority="539">
      <formula>if(T656&gt;4,true,false)</formula>
    </cfRule>
  </conditionalFormatting>
  <conditionalFormatting sqref="C656">
    <cfRule type="expression" dxfId="0" priority="540">
      <formula>if(T656&lt;-4,true,false)</formula>
    </cfRule>
  </conditionalFormatting>
  <conditionalFormatting sqref="C655">
    <cfRule type="expression" dxfId="1" priority="541">
      <formula>if(T655&gt;4,true,false)</formula>
    </cfRule>
  </conditionalFormatting>
  <conditionalFormatting sqref="C655">
    <cfRule type="expression" dxfId="0" priority="542">
      <formula>if(T655&lt;-4,true,false)</formula>
    </cfRule>
  </conditionalFormatting>
  <conditionalFormatting sqref="C654">
    <cfRule type="expression" dxfId="1" priority="543">
      <formula>if(T654&gt;4,true,false)</formula>
    </cfRule>
  </conditionalFormatting>
  <conditionalFormatting sqref="C654">
    <cfRule type="expression" dxfId="0" priority="544">
      <formula>if(T654&lt;-4,true,false)</formula>
    </cfRule>
  </conditionalFormatting>
  <conditionalFormatting sqref="C653">
    <cfRule type="expression" dxfId="1" priority="545">
      <formula>if(T653&gt;4,true,false)</formula>
    </cfRule>
  </conditionalFormatting>
  <conditionalFormatting sqref="C653">
    <cfRule type="expression" dxfId="0" priority="546">
      <formula>if(T653&lt;-4,true,false)</formula>
    </cfRule>
  </conditionalFormatting>
  <conditionalFormatting sqref="C651:C652">
    <cfRule type="expression" dxfId="1" priority="547">
      <formula>if(T651&gt;4,true,false)</formula>
    </cfRule>
  </conditionalFormatting>
  <conditionalFormatting sqref="C651:C652">
    <cfRule type="expression" dxfId="0" priority="548">
      <formula>if(T651&lt;-4,true,false)</formula>
    </cfRule>
  </conditionalFormatting>
  <conditionalFormatting sqref="C650">
    <cfRule type="expression" dxfId="1" priority="549">
      <formula>if(T650&gt;4,true,false)</formula>
    </cfRule>
  </conditionalFormatting>
  <conditionalFormatting sqref="C650">
    <cfRule type="expression" dxfId="0" priority="550">
      <formula>if(T650&lt;-4,true,false)</formula>
    </cfRule>
  </conditionalFormatting>
  <conditionalFormatting sqref="C648:C649">
    <cfRule type="expression" dxfId="1" priority="551">
      <formula>if(T648&gt;4,true,false)</formula>
    </cfRule>
  </conditionalFormatting>
  <conditionalFormatting sqref="C648:C649">
    <cfRule type="expression" dxfId="0" priority="552">
      <formula>if(T648&lt;-4,true,false)</formula>
    </cfRule>
  </conditionalFormatting>
  <conditionalFormatting sqref="C647">
    <cfRule type="expression" dxfId="1" priority="553">
      <formula>if(T647&gt;4,true,false)</formula>
    </cfRule>
  </conditionalFormatting>
  <conditionalFormatting sqref="C647">
    <cfRule type="expression" dxfId="0" priority="554">
      <formula>if(T647&lt;-4,true,false)</formula>
    </cfRule>
  </conditionalFormatting>
  <conditionalFormatting sqref="C645:C646">
    <cfRule type="expression" dxfId="1" priority="555">
      <formula>if(T645&gt;4,true,false)</formula>
    </cfRule>
  </conditionalFormatting>
  <conditionalFormatting sqref="C645:C646">
    <cfRule type="expression" dxfId="0" priority="556">
      <formula>if(T645&lt;-4,true,false)</formula>
    </cfRule>
  </conditionalFormatting>
  <conditionalFormatting sqref="C643:C644">
    <cfRule type="expression" dxfId="1" priority="557">
      <formula>if(T643&gt;4,true,false)</formula>
    </cfRule>
  </conditionalFormatting>
  <conditionalFormatting sqref="C643:C644">
    <cfRule type="expression" dxfId="0" priority="558">
      <formula>if(T643&lt;-4,true,false)</formula>
    </cfRule>
  </conditionalFormatting>
  <conditionalFormatting sqref="C642">
    <cfRule type="expression" dxfId="1" priority="559">
      <formula>if(T642&gt;4,true,false)</formula>
    </cfRule>
  </conditionalFormatting>
  <conditionalFormatting sqref="C642">
    <cfRule type="expression" dxfId="0" priority="560">
      <formula>if(T642&lt;-4,true,false)</formula>
    </cfRule>
  </conditionalFormatting>
  <conditionalFormatting sqref="C639:C641">
    <cfRule type="expression" dxfId="1" priority="561">
      <formula>if(T639&gt;4,true,false)</formula>
    </cfRule>
  </conditionalFormatting>
  <conditionalFormatting sqref="C639:C641">
    <cfRule type="expression" dxfId="0" priority="562">
      <formula>if(T639&lt;-4,true,false)</formula>
    </cfRule>
  </conditionalFormatting>
  <conditionalFormatting sqref="C637:C638">
    <cfRule type="expression" dxfId="1" priority="563">
      <formula>if(T637&gt;4,true,false)</formula>
    </cfRule>
  </conditionalFormatting>
  <conditionalFormatting sqref="C637:C638">
    <cfRule type="expression" dxfId="0" priority="564">
      <formula>if(T637&lt;-4,true,false)</formula>
    </cfRule>
  </conditionalFormatting>
  <conditionalFormatting sqref="C636">
    <cfRule type="expression" dxfId="1" priority="565">
      <formula>if(T636&gt;4,true,false)</formula>
    </cfRule>
  </conditionalFormatting>
  <conditionalFormatting sqref="C636">
    <cfRule type="expression" dxfId="0" priority="566">
      <formula>if(T636&lt;-4,true,false)</formula>
    </cfRule>
  </conditionalFormatting>
  <conditionalFormatting sqref="C635">
    <cfRule type="expression" dxfId="1" priority="567">
      <formula>if(T635&gt;4,true,false)</formula>
    </cfRule>
  </conditionalFormatting>
  <conditionalFormatting sqref="C635">
    <cfRule type="expression" dxfId="0" priority="568">
      <formula>if(T635&lt;-4,true,false)</formula>
    </cfRule>
  </conditionalFormatting>
  <conditionalFormatting sqref="C634">
    <cfRule type="expression" dxfId="1" priority="569">
      <formula>if(T634&gt;4,true,false)</formula>
    </cfRule>
  </conditionalFormatting>
  <conditionalFormatting sqref="C634">
    <cfRule type="expression" dxfId="0" priority="570">
      <formula>if(T634&lt;-4,true,false)</formula>
    </cfRule>
  </conditionalFormatting>
  <conditionalFormatting sqref="C633">
    <cfRule type="expression" dxfId="1" priority="571">
      <formula>if(T633&gt;4,true,false)</formula>
    </cfRule>
  </conditionalFormatting>
  <conditionalFormatting sqref="C633">
    <cfRule type="expression" dxfId="0" priority="572">
      <formula>if(T633&lt;-4,true,false)</formula>
    </cfRule>
  </conditionalFormatting>
  <conditionalFormatting sqref="C632">
    <cfRule type="expression" dxfId="1" priority="573">
      <formula>if(T632&gt;4,true,false)</formula>
    </cfRule>
  </conditionalFormatting>
  <conditionalFormatting sqref="C632">
    <cfRule type="expression" dxfId="0" priority="574">
      <formula>if(T632&lt;-4,true,false)</formula>
    </cfRule>
  </conditionalFormatting>
  <conditionalFormatting sqref="C631">
    <cfRule type="expression" dxfId="1" priority="575">
      <formula>if(T631&gt;4,true,false)</formula>
    </cfRule>
  </conditionalFormatting>
  <conditionalFormatting sqref="C631">
    <cfRule type="expression" dxfId="0" priority="576">
      <formula>if(T631&lt;-4,true,false)</formula>
    </cfRule>
  </conditionalFormatting>
  <conditionalFormatting sqref="C630">
    <cfRule type="expression" dxfId="1" priority="577">
      <formula>if(T630&gt;4,true,false)</formula>
    </cfRule>
  </conditionalFormatting>
  <conditionalFormatting sqref="C630">
    <cfRule type="expression" dxfId="0" priority="578">
      <formula>if(T630&lt;-4,true,false)</formula>
    </cfRule>
  </conditionalFormatting>
  <conditionalFormatting sqref="C629">
    <cfRule type="expression" dxfId="1" priority="579">
      <formula>if(T629&gt;4,true,false)</formula>
    </cfRule>
  </conditionalFormatting>
  <conditionalFormatting sqref="C629">
    <cfRule type="expression" dxfId="0" priority="580">
      <formula>if(T629&lt;-4,true,false)</formula>
    </cfRule>
  </conditionalFormatting>
  <conditionalFormatting sqref="C628">
    <cfRule type="expression" dxfId="1" priority="581">
      <formula>if(T628&gt;4,true,false)</formula>
    </cfRule>
  </conditionalFormatting>
  <conditionalFormatting sqref="C628">
    <cfRule type="expression" dxfId="0" priority="582">
      <formula>if(T628&lt;-4,true,false)</formula>
    </cfRule>
  </conditionalFormatting>
  <conditionalFormatting sqref="C627">
    <cfRule type="expression" dxfId="1" priority="583">
      <formula>if(T627&gt;4,true,false)</formula>
    </cfRule>
  </conditionalFormatting>
  <conditionalFormatting sqref="C627">
    <cfRule type="expression" dxfId="0" priority="584">
      <formula>if(T627&lt;-4,true,false)</formula>
    </cfRule>
  </conditionalFormatting>
  <conditionalFormatting sqref="C624:C626">
    <cfRule type="expression" dxfId="1" priority="585">
      <formula>if(T624&gt;4,true,false)</formula>
    </cfRule>
  </conditionalFormatting>
  <conditionalFormatting sqref="C624:C626">
    <cfRule type="expression" dxfId="0" priority="586">
      <formula>if(T624&lt;-4,true,false)</formula>
    </cfRule>
  </conditionalFormatting>
  <conditionalFormatting sqref="C623">
    <cfRule type="expression" dxfId="1" priority="587">
      <formula>if(T623&gt;4,true,false)</formula>
    </cfRule>
  </conditionalFormatting>
  <conditionalFormatting sqref="C623">
    <cfRule type="expression" dxfId="0" priority="588">
      <formula>if(T623&lt;-4,true,false)</formula>
    </cfRule>
  </conditionalFormatting>
  <conditionalFormatting sqref="C622">
    <cfRule type="expression" dxfId="1" priority="589">
      <formula>if(T622&gt;4,true,false)</formula>
    </cfRule>
  </conditionalFormatting>
  <conditionalFormatting sqref="C622">
    <cfRule type="expression" dxfId="0" priority="590">
      <formula>if(T622&lt;-4,true,false)</formula>
    </cfRule>
  </conditionalFormatting>
  <conditionalFormatting sqref="C621">
    <cfRule type="expression" dxfId="1" priority="591">
      <formula>if(T621&gt;4,true,false)</formula>
    </cfRule>
  </conditionalFormatting>
  <conditionalFormatting sqref="C621">
    <cfRule type="expression" dxfId="0" priority="592">
      <formula>if(T621&lt;-4,true,false)</formula>
    </cfRule>
  </conditionalFormatting>
  <conditionalFormatting sqref="C620">
    <cfRule type="expression" dxfId="1" priority="593">
      <formula>if(T620&gt;4,true,false)</formula>
    </cfRule>
  </conditionalFormatting>
  <conditionalFormatting sqref="C620">
    <cfRule type="expression" dxfId="0" priority="594">
      <formula>if(T620&lt;-4,true,false)</formula>
    </cfRule>
  </conditionalFormatting>
  <conditionalFormatting sqref="C618:C619">
    <cfRule type="expression" dxfId="1" priority="595">
      <formula>if(T618&gt;4,true,false)</formula>
    </cfRule>
  </conditionalFormatting>
  <conditionalFormatting sqref="C618:C619">
    <cfRule type="expression" dxfId="0" priority="596">
      <formula>if(T618&lt;-4,true,false)</formula>
    </cfRule>
  </conditionalFormatting>
  <conditionalFormatting sqref="C617">
    <cfRule type="expression" dxfId="1" priority="597">
      <formula>if(T617&gt;4,true,false)</formula>
    </cfRule>
  </conditionalFormatting>
  <conditionalFormatting sqref="C617">
    <cfRule type="expression" dxfId="0" priority="598">
      <formula>if(T617&lt;-4,true,false)</formula>
    </cfRule>
  </conditionalFormatting>
  <conditionalFormatting sqref="C614:C616">
    <cfRule type="expression" dxfId="1" priority="599">
      <formula>if(T614&gt;4,true,false)</formula>
    </cfRule>
  </conditionalFormatting>
  <conditionalFormatting sqref="C614:C616">
    <cfRule type="expression" dxfId="0" priority="600">
      <formula>if(T614&lt;-4,true,false)</formula>
    </cfRule>
  </conditionalFormatting>
  <conditionalFormatting sqref="C613">
    <cfRule type="expression" dxfId="1" priority="601">
      <formula>if(T613&gt;4,true,false)</formula>
    </cfRule>
  </conditionalFormatting>
  <conditionalFormatting sqref="C613">
    <cfRule type="expression" dxfId="0" priority="602">
      <formula>if(T613&lt;-4,true,false)</formula>
    </cfRule>
  </conditionalFormatting>
  <conditionalFormatting sqref="C612">
    <cfRule type="expression" dxfId="1" priority="603">
      <formula>if(T612&gt;4,true,false)</formula>
    </cfRule>
  </conditionalFormatting>
  <conditionalFormatting sqref="C612">
    <cfRule type="expression" dxfId="0" priority="604">
      <formula>if(T612&lt;-4,true,false)</formula>
    </cfRule>
  </conditionalFormatting>
  <conditionalFormatting sqref="C611">
    <cfRule type="expression" dxfId="1" priority="605">
      <formula>if(T611&gt;4,true,false)</formula>
    </cfRule>
  </conditionalFormatting>
  <conditionalFormatting sqref="C611">
    <cfRule type="expression" dxfId="0" priority="606">
      <formula>if(T611&lt;-4,true,false)</formula>
    </cfRule>
  </conditionalFormatting>
  <conditionalFormatting sqref="C610">
    <cfRule type="expression" dxfId="1" priority="607">
      <formula>if(T610&gt;4,true,false)</formula>
    </cfRule>
  </conditionalFormatting>
  <conditionalFormatting sqref="C610">
    <cfRule type="expression" dxfId="0" priority="608">
      <formula>if(T610&lt;-4,true,false)</formula>
    </cfRule>
  </conditionalFormatting>
  <conditionalFormatting sqref="C609">
    <cfRule type="expression" dxfId="1" priority="609">
      <formula>if(T609&gt;4,true,false)</formula>
    </cfRule>
  </conditionalFormatting>
  <conditionalFormatting sqref="C609">
    <cfRule type="expression" dxfId="0" priority="610">
      <formula>if(T609&lt;-4,true,false)</formula>
    </cfRule>
  </conditionalFormatting>
  <conditionalFormatting sqref="C608">
    <cfRule type="expression" dxfId="1" priority="611">
      <formula>if(T608&gt;4,true,false)</formula>
    </cfRule>
  </conditionalFormatting>
  <conditionalFormatting sqref="C608">
    <cfRule type="expression" dxfId="0" priority="612">
      <formula>if(T608&lt;-4,true,false)</formula>
    </cfRule>
  </conditionalFormatting>
  <conditionalFormatting sqref="C607">
    <cfRule type="expression" dxfId="1" priority="613">
      <formula>if(T607&gt;4,true,false)</formula>
    </cfRule>
  </conditionalFormatting>
  <conditionalFormatting sqref="C607">
    <cfRule type="expression" dxfId="0" priority="614">
      <formula>if(T607&lt;-4,true,false)</formula>
    </cfRule>
  </conditionalFormatting>
  <conditionalFormatting sqref="C606">
    <cfRule type="expression" dxfId="1" priority="615">
      <formula>if(T606&gt;4,true,false)</formula>
    </cfRule>
  </conditionalFormatting>
  <conditionalFormatting sqref="C606">
    <cfRule type="expression" dxfId="0" priority="616">
      <formula>if(T606&lt;-4,true,false)</formula>
    </cfRule>
  </conditionalFormatting>
  <conditionalFormatting sqref="C605">
    <cfRule type="expression" dxfId="1" priority="617">
      <formula>if(T605&gt;4,true,false)</formula>
    </cfRule>
  </conditionalFormatting>
  <conditionalFormatting sqref="C605">
    <cfRule type="expression" dxfId="0" priority="618">
      <formula>if(T605&lt;-4,true,false)</formula>
    </cfRule>
  </conditionalFormatting>
  <conditionalFormatting sqref="C604">
    <cfRule type="expression" dxfId="1" priority="619">
      <formula>if(T604&gt;4,true,false)</formula>
    </cfRule>
  </conditionalFormatting>
  <conditionalFormatting sqref="C604">
    <cfRule type="expression" dxfId="0" priority="620">
      <formula>if(T604&lt;-4,true,false)</formula>
    </cfRule>
  </conditionalFormatting>
  <conditionalFormatting sqref="C602:C603">
    <cfRule type="expression" dxfId="1" priority="621">
      <formula>if(T602&gt;4,true,false)</formula>
    </cfRule>
  </conditionalFormatting>
  <conditionalFormatting sqref="C602:C603">
    <cfRule type="expression" dxfId="0" priority="622">
      <formula>if(T602&lt;-4,true,false)</formula>
    </cfRule>
  </conditionalFormatting>
  <conditionalFormatting sqref="C601">
    <cfRule type="expression" dxfId="1" priority="623">
      <formula>if(T601&gt;4,true,false)</formula>
    </cfRule>
  </conditionalFormatting>
  <conditionalFormatting sqref="C601">
    <cfRule type="expression" dxfId="0" priority="624">
      <formula>if(T601&lt;-4,true,false)</formula>
    </cfRule>
  </conditionalFormatting>
  <conditionalFormatting sqref="C600">
    <cfRule type="expression" dxfId="1" priority="625">
      <formula>if(T600&gt;4,true,false)</formula>
    </cfRule>
  </conditionalFormatting>
  <conditionalFormatting sqref="C600">
    <cfRule type="expression" dxfId="0" priority="626">
      <formula>if(T600&lt;-4,true,false)</formula>
    </cfRule>
  </conditionalFormatting>
  <conditionalFormatting sqref="C599">
    <cfRule type="expression" dxfId="1" priority="627">
      <formula>if(T599&gt;4,true,false)</formula>
    </cfRule>
  </conditionalFormatting>
  <conditionalFormatting sqref="C599">
    <cfRule type="expression" dxfId="0" priority="628">
      <formula>if(T599&lt;-4,true,false)</formula>
    </cfRule>
  </conditionalFormatting>
  <conditionalFormatting sqref="C598">
    <cfRule type="expression" dxfId="1" priority="629">
      <formula>if(T598&gt;4,true,false)</formula>
    </cfRule>
  </conditionalFormatting>
  <conditionalFormatting sqref="C598">
    <cfRule type="expression" dxfId="0" priority="630">
      <formula>if(T598&lt;-4,true,false)</formula>
    </cfRule>
  </conditionalFormatting>
  <conditionalFormatting sqref="C596:C597">
    <cfRule type="expression" dxfId="1" priority="631">
      <formula>if(T596&gt;4,true,false)</formula>
    </cfRule>
  </conditionalFormatting>
  <conditionalFormatting sqref="C596:C597">
    <cfRule type="expression" dxfId="0" priority="632">
      <formula>if(T596&lt;-4,true,false)</formula>
    </cfRule>
  </conditionalFormatting>
  <conditionalFormatting sqref="C595">
    <cfRule type="expression" dxfId="1" priority="633">
      <formula>if(T595&gt;4,true,false)</formula>
    </cfRule>
  </conditionalFormatting>
  <conditionalFormatting sqref="C595">
    <cfRule type="expression" dxfId="0" priority="634">
      <formula>if(T595&lt;-4,true,false)</formula>
    </cfRule>
  </conditionalFormatting>
  <conditionalFormatting sqref="C594">
    <cfRule type="expression" dxfId="1" priority="635">
      <formula>if(T594&gt;4,true,false)</formula>
    </cfRule>
  </conditionalFormatting>
  <conditionalFormatting sqref="C594">
    <cfRule type="expression" dxfId="0" priority="636">
      <formula>if(T594&lt;-4,true,false)</formula>
    </cfRule>
  </conditionalFormatting>
  <conditionalFormatting sqref="C593">
    <cfRule type="expression" dxfId="1" priority="637">
      <formula>if(T593&gt;4,true,false)</formula>
    </cfRule>
  </conditionalFormatting>
  <conditionalFormatting sqref="C593">
    <cfRule type="expression" dxfId="0" priority="638">
      <formula>if(T593&lt;-4,true,false)</formula>
    </cfRule>
  </conditionalFormatting>
  <conditionalFormatting sqref="C592">
    <cfRule type="expression" dxfId="1" priority="639">
      <formula>if(T592&gt;4,true,false)</formula>
    </cfRule>
  </conditionalFormatting>
  <conditionalFormatting sqref="C592">
    <cfRule type="expression" dxfId="0" priority="640">
      <formula>if(T592&lt;-4,true,false)</formula>
    </cfRule>
  </conditionalFormatting>
  <conditionalFormatting sqref="C591">
    <cfRule type="expression" dxfId="1" priority="641">
      <formula>if(T591&gt;4,true,false)</formula>
    </cfRule>
  </conditionalFormatting>
  <conditionalFormatting sqref="C591">
    <cfRule type="expression" dxfId="0" priority="642">
      <formula>if(T591&lt;-4,true,false)</formula>
    </cfRule>
  </conditionalFormatting>
  <conditionalFormatting sqref="C590">
    <cfRule type="expression" dxfId="1" priority="643">
      <formula>if(T590&gt;4,true,false)</formula>
    </cfRule>
  </conditionalFormatting>
  <conditionalFormatting sqref="C590">
    <cfRule type="expression" dxfId="0" priority="644">
      <formula>if(T590&lt;-4,true,false)</formula>
    </cfRule>
  </conditionalFormatting>
  <conditionalFormatting sqref="C589">
    <cfRule type="expression" dxfId="1" priority="645">
      <formula>if(T589&gt;4,true,false)</formula>
    </cfRule>
  </conditionalFormatting>
  <conditionalFormatting sqref="C589">
    <cfRule type="expression" dxfId="0" priority="646">
      <formula>if(T589&lt;-4,true,false)</formula>
    </cfRule>
  </conditionalFormatting>
  <conditionalFormatting sqref="C588">
    <cfRule type="expression" dxfId="1" priority="647">
      <formula>if(T588&gt;4,true,false)</formula>
    </cfRule>
  </conditionalFormatting>
  <conditionalFormatting sqref="C588">
    <cfRule type="expression" dxfId="0" priority="648">
      <formula>if(T588&lt;-4,true,false)</formula>
    </cfRule>
  </conditionalFormatting>
  <conditionalFormatting sqref="C587">
    <cfRule type="expression" dxfId="1" priority="649">
      <formula>if(T587&gt;4,true,false)</formula>
    </cfRule>
  </conditionalFormatting>
  <conditionalFormatting sqref="C587">
    <cfRule type="expression" dxfId="0" priority="650">
      <formula>if(T587&lt;-4,true,false)</formula>
    </cfRule>
  </conditionalFormatting>
  <conditionalFormatting sqref="C586">
    <cfRule type="expression" dxfId="1" priority="651">
      <formula>if(T586&gt;4,true,false)</formula>
    </cfRule>
  </conditionalFormatting>
  <conditionalFormatting sqref="C586">
    <cfRule type="expression" dxfId="0" priority="652">
      <formula>if(T586&lt;-4,true,false)</formula>
    </cfRule>
  </conditionalFormatting>
  <conditionalFormatting sqref="C585">
    <cfRule type="expression" dxfId="1" priority="653">
      <formula>if(T585&gt;4,true,false)</formula>
    </cfRule>
  </conditionalFormatting>
  <conditionalFormatting sqref="C585">
    <cfRule type="expression" dxfId="0" priority="654">
      <formula>if(T585&lt;-4,true,false)</formula>
    </cfRule>
  </conditionalFormatting>
  <conditionalFormatting sqref="C581:C584">
    <cfRule type="expression" dxfId="1" priority="655">
      <formula>if(T581&gt;4,true,false)</formula>
    </cfRule>
  </conditionalFormatting>
  <conditionalFormatting sqref="C581:C584">
    <cfRule type="expression" dxfId="0" priority="656">
      <formula>if(T581&lt;-4,true,false)</formula>
    </cfRule>
  </conditionalFormatting>
  <conditionalFormatting sqref="C580">
    <cfRule type="expression" dxfId="1" priority="657">
      <formula>if(T580&gt;4,true,false)</formula>
    </cfRule>
  </conditionalFormatting>
  <conditionalFormatting sqref="C580">
    <cfRule type="expression" dxfId="0" priority="658">
      <formula>if(T580&lt;-4,true,false)</formula>
    </cfRule>
  </conditionalFormatting>
  <conditionalFormatting sqref="C579">
    <cfRule type="expression" dxfId="1" priority="659">
      <formula>if(T579&gt;4,true,false)</formula>
    </cfRule>
  </conditionalFormatting>
  <conditionalFormatting sqref="C579">
    <cfRule type="expression" dxfId="0" priority="660">
      <formula>if(T579&lt;-4,true,false)</formula>
    </cfRule>
  </conditionalFormatting>
  <conditionalFormatting sqref="C578">
    <cfRule type="expression" dxfId="1" priority="661">
      <formula>if(T578&gt;4,true,false)</formula>
    </cfRule>
  </conditionalFormatting>
  <conditionalFormatting sqref="C578">
    <cfRule type="expression" dxfId="0" priority="662">
      <formula>if(T578&lt;-4,true,false)</formula>
    </cfRule>
  </conditionalFormatting>
  <conditionalFormatting sqref="C577">
    <cfRule type="expression" dxfId="1" priority="663">
      <formula>if(T577&gt;4,true,false)</formula>
    </cfRule>
  </conditionalFormatting>
  <conditionalFormatting sqref="C577">
    <cfRule type="expression" dxfId="0" priority="664">
      <formula>if(T577&lt;-4,true,false)</formula>
    </cfRule>
  </conditionalFormatting>
  <conditionalFormatting sqref="C576">
    <cfRule type="expression" dxfId="1" priority="665">
      <formula>if(T576&gt;4,true,false)</formula>
    </cfRule>
  </conditionalFormatting>
  <conditionalFormatting sqref="C576">
    <cfRule type="expression" dxfId="0" priority="666">
      <formula>if(T576&lt;-4,true,false)</formula>
    </cfRule>
  </conditionalFormatting>
  <conditionalFormatting sqref="C575">
    <cfRule type="expression" dxfId="1" priority="667">
      <formula>if(T575&gt;4,true,false)</formula>
    </cfRule>
  </conditionalFormatting>
  <conditionalFormatting sqref="C575">
    <cfRule type="expression" dxfId="0" priority="668">
      <formula>if(T575&lt;-4,true,false)</formula>
    </cfRule>
  </conditionalFormatting>
  <conditionalFormatting sqref="C574">
    <cfRule type="expression" dxfId="1" priority="669">
      <formula>if(T574&gt;4,true,false)</formula>
    </cfRule>
  </conditionalFormatting>
  <conditionalFormatting sqref="C574">
    <cfRule type="expression" dxfId="0" priority="670">
      <formula>if(T574&lt;-4,true,false)</formula>
    </cfRule>
  </conditionalFormatting>
  <conditionalFormatting sqref="C573">
    <cfRule type="expression" dxfId="1" priority="671">
      <formula>if(T573&gt;4,true,false)</formula>
    </cfRule>
  </conditionalFormatting>
  <conditionalFormatting sqref="C573">
    <cfRule type="expression" dxfId="0" priority="672">
      <formula>if(T573&lt;-4,true,false)</formula>
    </cfRule>
  </conditionalFormatting>
  <conditionalFormatting sqref="C572">
    <cfRule type="expression" dxfId="1" priority="673">
      <formula>if(T572&gt;4,true,false)</formula>
    </cfRule>
  </conditionalFormatting>
  <conditionalFormatting sqref="C572">
    <cfRule type="expression" dxfId="0" priority="674">
      <formula>if(T572&lt;-4,true,false)</formula>
    </cfRule>
  </conditionalFormatting>
  <conditionalFormatting sqref="C570:C571">
    <cfRule type="expression" dxfId="1" priority="675">
      <formula>if(T570&gt;4,true,false)</formula>
    </cfRule>
  </conditionalFormatting>
  <conditionalFormatting sqref="C570:C571">
    <cfRule type="expression" dxfId="0" priority="676">
      <formula>if(T570&lt;-4,true,false)</formula>
    </cfRule>
  </conditionalFormatting>
  <conditionalFormatting sqref="C569">
    <cfRule type="expression" dxfId="1" priority="677">
      <formula>if(T569&gt;4,true,false)</formula>
    </cfRule>
  </conditionalFormatting>
  <conditionalFormatting sqref="C569">
    <cfRule type="expression" dxfId="0" priority="678">
      <formula>if(T569&lt;-4,true,false)</formula>
    </cfRule>
  </conditionalFormatting>
  <conditionalFormatting sqref="C568">
    <cfRule type="expression" dxfId="1" priority="679">
      <formula>if(T568&gt;4,true,false)</formula>
    </cfRule>
  </conditionalFormatting>
  <conditionalFormatting sqref="C568">
    <cfRule type="expression" dxfId="0" priority="680">
      <formula>if(T568&lt;-4,true,false)</formula>
    </cfRule>
  </conditionalFormatting>
  <conditionalFormatting sqref="C567">
    <cfRule type="expression" dxfId="1" priority="681">
      <formula>if(T567&gt;4,true,false)</formula>
    </cfRule>
  </conditionalFormatting>
  <conditionalFormatting sqref="C567">
    <cfRule type="expression" dxfId="0" priority="682">
      <formula>if(T567&lt;-4,true,false)</formula>
    </cfRule>
  </conditionalFormatting>
  <conditionalFormatting sqref="C566">
    <cfRule type="expression" dxfId="1" priority="683">
      <formula>if(T566&gt;4,true,false)</formula>
    </cfRule>
  </conditionalFormatting>
  <conditionalFormatting sqref="C566">
    <cfRule type="expression" dxfId="0" priority="684">
      <formula>if(T566&lt;-4,true,false)</formula>
    </cfRule>
  </conditionalFormatting>
  <conditionalFormatting sqref="C565">
    <cfRule type="expression" dxfId="1" priority="685">
      <formula>if(T565&gt;4,true,false)</formula>
    </cfRule>
  </conditionalFormatting>
  <conditionalFormatting sqref="C565">
    <cfRule type="expression" dxfId="0" priority="686">
      <formula>if(T565&lt;-4,true,false)</formula>
    </cfRule>
  </conditionalFormatting>
  <conditionalFormatting sqref="C564">
    <cfRule type="expression" dxfId="1" priority="687">
      <formula>if(T564&gt;4,true,false)</formula>
    </cfRule>
  </conditionalFormatting>
  <conditionalFormatting sqref="C564">
    <cfRule type="expression" dxfId="0" priority="688">
      <formula>if(T564&lt;-4,true,false)</formula>
    </cfRule>
  </conditionalFormatting>
  <conditionalFormatting sqref="C563">
    <cfRule type="expression" dxfId="1" priority="689">
      <formula>if(T563&gt;4,true,false)</formula>
    </cfRule>
  </conditionalFormatting>
  <conditionalFormatting sqref="C563">
    <cfRule type="expression" dxfId="0" priority="690">
      <formula>if(T563&lt;-4,true,false)</formula>
    </cfRule>
  </conditionalFormatting>
  <conditionalFormatting sqref="C561:C562">
    <cfRule type="expression" dxfId="1" priority="691">
      <formula>if(T561&gt;4,true,false)</formula>
    </cfRule>
  </conditionalFormatting>
  <conditionalFormatting sqref="C561:C562">
    <cfRule type="expression" dxfId="0" priority="692">
      <formula>if(T561&lt;-4,true,false)</formula>
    </cfRule>
  </conditionalFormatting>
  <conditionalFormatting sqref="C560">
    <cfRule type="expression" dxfId="1" priority="693">
      <formula>if(T560&gt;4,true,false)</formula>
    </cfRule>
  </conditionalFormatting>
  <conditionalFormatting sqref="C560">
    <cfRule type="expression" dxfId="0" priority="694">
      <formula>if(T560&lt;-4,true,false)</formula>
    </cfRule>
  </conditionalFormatting>
  <conditionalFormatting sqref="C558:C559">
    <cfRule type="expression" dxfId="1" priority="695">
      <formula>if(T558&gt;4,true,false)</formula>
    </cfRule>
  </conditionalFormatting>
  <conditionalFormatting sqref="C558:C559">
    <cfRule type="expression" dxfId="0" priority="696">
      <formula>if(T558&lt;-4,true,false)</formula>
    </cfRule>
  </conditionalFormatting>
  <conditionalFormatting sqref="C557">
    <cfRule type="expression" dxfId="1" priority="697">
      <formula>if(T557&gt;4,true,false)</formula>
    </cfRule>
  </conditionalFormatting>
  <conditionalFormatting sqref="C557">
    <cfRule type="expression" dxfId="0" priority="698">
      <formula>if(T557&lt;-4,true,false)</formula>
    </cfRule>
  </conditionalFormatting>
  <conditionalFormatting sqref="C555:C556">
    <cfRule type="expression" dxfId="1" priority="699">
      <formula>if(T555&gt;4,true,false)</formula>
    </cfRule>
  </conditionalFormatting>
  <conditionalFormatting sqref="C555:C556">
    <cfRule type="expression" dxfId="0" priority="700">
      <formula>if(T555&lt;-4,true,false)</formula>
    </cfRule>
  </conditionalFormatting>
  <conditionalFormatting sqref="C553:C554">
    <cfRule type="expression" dxfId="1" priority="701">
      <formula>if(T553&gt;4,true,false)</formula>
    </cfRule>
  </conditionalFormatting>
  <conditionalFormatting sqref="C553:C554">
    <cfRule type="expression" dxfId="0" priority="702">
      <formula>if(T553&lt;-4,true,false)</formula>
    </cfRule>
  </conditionalFormatting>
  <conditionalFormatting sqref="C552">
    <cfRule type="expression" dxfId="1" priority="703">
      <formula>if(T552&gt;4,true,false)</formula>
    </cfRule>
  </conditionalFormatting>
  <conditionalFormatting sqref="C552">
    <cfRule type="expression" dxfId="0" priority="704">
      <formula>if(T552&lt;-4,true,false)</formula>
    </cfRule>
  </conditionalFormatting>
  <conditionalFormatting sqref="C549:C551">
    <cfRule type="expression" dxfId="1" priority="705">
      <formula>if(T549&gt;4,true,false)</formula>
    </cfRule>
  </conditionalFormatting>
  <conditionalFormatting sqref="C549:C551">
    <cfRule type="expression" dxfId="0" priority="706">
      <formula>if(T549&lt;-4,true,false)</formula>
    </cfRule>
  </conditionalFormatting>
  <conditionalFormatting sqref="C547:C548">
    <cfRule type="expression" dxfId="1" priority="707">
      <formula>if(T547&gt;4,true,false)</formula>
    </cfRule>
  </conditionalFormatting>
  <conditionalFormatting sqref="C547:C548">
    <cfRule type="expression" dxfId="0" priority="708">
      <formula>if(T547&lt;-4,true,false)</formula>
    </cfRule>
  </conditionalFormatting>
  <conditionalFormatting sqref="C546">
    <cfRule type="expression" dxfId="1" priority="709">
      <formula>if(T546&gt;4,true,false)</formula>
    </cfRule>
  </conditionalFormatting>
  <conditionalFormatting sqref="C546">
    <cfRule type="expression" dxfId="0" priority="710">
      <formula>if(T546&lt;-4,true,false)</formula>
    </cfRule>
  </conditionalFormatting>
  <conditionalFormatting sqref="C545">
    <cfRule type="expression" dxfId="1" priority="711">
      <formula>if(T545&gt;4,true,false)</formula>
    </cfRule>
  </conditionalFormatting>
  <conditionalFormatting sqref="C545">
    <cfRule type="expression" dxfId="0" priority="712">
      <formula>if(T545&lt;-4,true,false)</formula>
    </cfRule>
  </conditionalFormatting>
  <conditionalFormatting sqref="C544">
    <cfRule type="expression" dxfId="1" priority="713">
      <formula>if(T544&gt;4,true,false)</formula>
    </cfRule>
  </conditionalFormatting>
  <conditionalFormatting sqref="C544">
    <cfRule type="expression" dxfId="0" priority="714">
      <formula>if(T544&lt;-4,true,false)</formula>
    </cfRule>
  </conditionalFormatting>
  <conditionalFormatting sqref="C543">
    <cfRule type="expression" dxfId="1" priority="715">
      <formula>if(T543&gt;4,true,false)</formula>
    </cfRule>
  </conditionalFormatting>
  <conditionalFormatting sqref="C543">
    <cfRule type="expression" dxfId="0" priority="716">
      <formula>if(T543&lt;-4,true,false)</formula>
    </cfRule>
  </conditionalFormatting>
  <conditionalFormatting sqref="C542">
    <cfRule type="expression" dxfId="1" priority="717">
      <formula>if(T542&gt;4,true,false)</formula>
    </cfRule>
  </conditionalFormatting>
  <conditionalFormatting sqref="C542">
    <cfRule type="expression" dxfId="0" priority="718">
      <formula>if(T542&lt;-4,true,false)</formula>
    </cfRule>
  </conditionalFormatting>
  <conditionalFormatting sqref="C541">
    <cfRule type="expression" dxfId="1" priority="719">
      <formula>if(T541&gt;4,true,false)</formula>
    </cfRule>
  </conditionalFormatting>
  <conditionalFormatting sqref="C541">
    <cfRule type="expression" dxfId="0" priority="720">
      <formula>if(T541&lt;-4,true,false)</formula>
    </cfRule>
  </conditionalFormatting>
  <conditionalFormatting sqref="C540">
    <cfRule type="expression" dxfId="1" priority="721">
      <formula>if(T540&gt;4,true,false)</formula>
    </cfRule>
  </conditionalFormatting>
  <conditionalFormatting sqref="C540">
    <cfRule type="expression" dxfId="0" priority="722">
      <formula>if(T540&lt;-4,true,false)</formula>
    </cfRule>
  </conditionalFormatting>
  <conditionalFormatting sqref="C539">
    <cfRule type="expression" dxfId="1" priority="723">
      <formula>if(T539&gt;4,true,false)</formula>
    </cfRule>
  </conditionalFormatting>
  <conditionalFormatting sqref="C539">
    <cfRule type="expression" dxfId="0" priority="724">
      <formula>if(T539&lt;-4,true,false)</formula>
    </cfRule>
  </conditionalFormatting>
  <conditionalFormatting sqref="C538">
    <cfRule type="expression" dxfId="1" priority="725">
      <formula>if(T538&gt;4,true,false)</formula>
    </cfRule>
  </conditionalFormatting>
  <conditionalFormatting sqref="C538">
    <cfRule type="expression" dxfId="0" priority="726">
      <formula>if(T538&lt;-4,true,false)</formula>
    </cfRule>
  </conditionalFormatting>
  <conditionalFormatting sqref="C537">
    <cfRule type="expression" dxfId="1" priority="727">
      <formula>if(T537&gt;4,true,false)</formula>
    </cfRule>
  </conditionalFormatting>
  <conditionalFormatting sqref="C537">
    <cfRule type="expression" dxfId="0" priority="728">
      <formula>if(T537&lt;-4,true,false)</formula>
    </cfRule>
  </conditionalFormatting>
  <conditionalFormatting sqref="C534:C536">
    <cfRule type="expression" dxfId="1" priority="729">
      <formula>if(T534&gt;4,true,false)</formula>
    </cfRule>
  </conditionalFormatting>
  <conditionalFormatting sqref="C534:C536">
    <cfRule type="expression" dxfId="0" priority="730">
      <formula>if(T534&lt;-4,true,false)</formula>
    </cfRule>
  </conditionalFormatting>
  <conditionalFormatting sqref="C533">
    <cfRule type="expression" dxfId="1" priority="731">
      <formula>if(T533&gt;4,true,false)</formula>
    </cfRule>
  </conditionalFormatting>
  <conditionalFormatting sqref="C533">
    <cfRule type="expression" dxfId="0" priority="732">
      <formula>if(T533&lt;-4,true,false)</formula>
    </cfRule>
  </conditionalFormatting>
  <conditionalFormatting sqref="C532">
    <cfRule type="expression" dxfId="1" priority="733">
      <formula>if(T532&gt;4,true,false)</formula>
    </cfRule>
  </conditionalFormatting>
  <conditionalFormatting sqref="C532">
    <cfRule type="expression" dxfId="0" priority="734">
      <formula>if(T532&lt;-4,true,false)</formula>
    </cfRule>
  </conditionalFormatting>
  <conditionalFormatting sqref="C531">
    <cfRule type="expression" dxfId="1" priority="735">
      <formula>if(T531&gt;4,true,false)</formula>
    </cfRule>
  </conditionalFormatting>
  <conditionalFormatting sqref="C531">
    <cfRule type="expression" dxfId="0" priority="736">
      <formula>if(T531&lt;-4,true,false)</formula>
    </cfRule>
  </conditionalFormatting>
  <conditionalFormatting sqref="C530">
    <cfRule type="expression" dxfId="1" priority="737">
      <formula>if(T530&gt;4,true,false)</formula>
    </cfRule>
  </conditionalFormatting>
  <conditionalFormatting sqref="C530">
    <cfRule type="expression" dxfId="0" priority="738">
      <formula>if(T530&lt;-4,true,false)</formula>
    </cfRule>
  </conditionalFormatting>
  <conditionalFormatting sqref="C528:C529">
    <cfRule type="expression" dxfId="1" priority="739">
      <formula>if(T528&gt;4,true,false)</formula>
    </cfRule>
  </conditionalFormatting>
  <conditionalFormatting sqref="C528:C529">
    <cfRule type="expression" dxfId="0" priority="740">
      <formula>if(T528&lt;-4,true,false)</formula>
    </cfRule>
  </conditionalFormatting>
  <conditionalFormatting sqref="C527">
    <cfRule type="expression" dxfId="1" priority="741">
      <formula>if(T527&gt;4,true,false)</formula>
    </cfRule>
  </conditionalFormatting>
  <conditionalFormatting sqref="C527">
    <cfRule type="expression" dxfId="0" priority="742">
      <formula>if(T527&lt;-4,true,false)</formula>
    </cfRule>
  </conditionalFormatting>
  <conditionalFormatting sqref="C524:C526">
    <cfRule type="expression" dxfId="1" priority="743">
      <formula>if(T524&gt;4,true,false)</formula>
    </cfRule>
  </conditionalFormatting>
  <conditionalFormatting sqref="C524:C526">
    <cfRule type="expression" dxfId="0" priority="744">
      <formula>if(T524&lt;-4,true,false)</formula>
    </cfRule>
  </conditionalFormatting>
  <conditionalFormatting sqref="C523">
    <cfRule type="expression" dxfId="1" priority="745">
      <formula>if(T523&gt;4,true,false)</formula>
    </cfRule>
  </conditionalFormatting>
  <conditionalFormatting sqref="C523">
    <cfRule type="expression" dxfId="0" priority="746">
      <formula>if(T523&lt;-4,true,false)</formula>
    </cfRule>
  </conditionalFormatting>
  <conditionalFormatting sqref="C522">
    <cfRule type="expression" dxfId="1" priority="747">
      <formula>if(T522&gt;4,true,false)</formula>
    </cfRule>
  </conditionalFormatting>
  <conditionalFormatting sqref="C522">
    <cfRule type="expression" dxfId="0" priority="748">
      <formula>if(T522&lt;-4,true,false)</formula>
    </cfRule>
  </conditionalFormatting>
  <conditionalFormatting sqref="C521">
    <cfRule type="expression" dxfId="1" priority="749">
      <formula>if(T521&gt;4,true,false)</formula>
    </cfRule>
  </conditionalFormatting>
  <conditionalFormatting sqref="C521">
    <cfRule type="expression" dxfId="0" priority="750">
      <formula>if(T521&lt;-4,true,false)</formula>
    </cfRule>
  </conditionalFormatting>
  <conditionalFormatting sqref="C520">
    <cfRule type="expression" dxfId="1" priority="751">
      <formula>if(T520&gt;4,true,false)</formula>
    </cfRule>
  </conditionalFormatting>
  <conditionalFormatting sqref="C520">
    <cfRule type="expression" dxfId="0" priority="752">
      <formula>if(T520&lt;-4,true,false)</formula>
    </cfRule>
  </conditionalFormatting>
  <conditionalFormatting sqref="C519">
    <cfRule type="expression" dxfId="1" priority="753">
      <formula>if(T519&gt;4,true,false)</formula>
    </cfRule>
  </conditionalFormatting>
  <conditionalFormatting sqref="C519">
    <cfRule type="expression" dxfId="0" priority="754">
      <formula>if(T519&lt;-4,true,false)</formula>
    </cfRule>
  </conditionalFormatting>
  <conditionalFormatting sqref="C518">
    <cfRule type="expression" dxfId="1" priority="755">
      <formula>if(T518&gt;4,true,false)</formula>
    </cfRule>
  </conditionalFormatting>
  <conditionalFormatting sqref="C518">
    <cfRule type="expression" dxfId="0" priority="756">
      <formula>if(T518&lt;-4,true,false)</formula>
    </cfRule>
  </conditionalFormatting>
  <conditionalFormatting sqref="C517">
    <cfRule type="expression" dxfId="1" priority="757">
      <formula>if(T517&gt;4,true,false)</formula>
    </cfRule>
  </conditionalFormatting>
  <conditionalFormatting sqref="C517">
    <cfRule type="expression" dxfId="0" priority="758">
      <formula>if(T517&lt;-4,true,false)</formula>
    </cfRule>
  </conditionalFormatting>
  <conditionalFormatting sqref="C516">
    <cfRule type="expression" dxfId="1" priority="759">
      <formula>if(T516&gt;4,true,false)</formula>
    </cfRule>
  </conditionalFormatting>
  <conditionalFormatting sqref="C516">
    <cfRule type="expression" dxfId="0" priority="760">
      <formula>if(T516&lt;-4,true,false)</formula>
    </cfRule>
  </conditionalFormatting>
  <conditionalFormatting sqref="C515">
    <cfRule type="expression" dxfId="1" priority="761">
      <formula>if(T515&gt;4,true,false)</formula>
    </cfRule>
  </conditionalFormatting>
  <conditionalFormatting sqref="C515">
    <cfRule type="expression" dxfId="0" priority="762">
      <formula>if(T515&lt;-4,true,false)</formula>
    </cfRule>
  </conditionalFormatting>
  <conditionalFormatting sqref="C514">
    <cfRule type="expression" dxfId="1" priority="763">
      <formula>if(T514&gt;4,true,false)</formula>
    </cfRule>
  </conditionalFormatting>
  <conditionalFormatting sqref="C514">
    <cfRule type="expression" dxfId="0" priority="764">
      <formula>if(T514&lt;-4,true,false)</formula>
    </cfRule>
  </conditionalFormatting>
  <conditionalFormatting sqref="C512:C513">
    <cfRule type="expression" dxfId="1" priority="765">
      <formula>if(T512&gt;4,true,false)</formula>
    </cfRule>
  </conditionalFormatting>
  <conditionalFormatting sqref="C512:C513">
    <cfRule type="expression" dxfId="0" priority="766">
      <formula>if(T512&lt;-4,true,false)</formula>
    </cfRule>
  </conditionalFormatting>
  <conditionalFormatting sqref="C511">
    <cfRule type="expression" dxfId="1" priority="767">
      <formula>if(T511&gt;4,true,false)</formula>
    </cfRule>
  </conditionalFormatting>
  <conditionalFormatting sqref="C511">
    <cfRule type="expression" dxfId="0" priority="768">
      <formula>if(T511&lt;-4,true,false)</formula>
    </cfRule>
  </conditionalFormatting>
  <conditionalFormatting sqref="C510">
    <cfRule type="expression" dxfId="1" priority="769">
      <formula>if(T510&gt;4,true,false)</formula>
    </cfRule>
  </conditionalFormatting>
  <conditionalFormatting sqref="C510">
    <cfRule type="expression" dxfId="0" priority="770">
      <formula>if(T510&lt;-4,true,false)</formula>
    </cfRule>
  </conditionalFormatting>
  <conditionalFormatting sqref="C509">
    <cfRule type="expression" dxfId="1" priority="771">
      <formula>if(T509&gt;4,true,false)</formula>
    </cfRule>
  </conditionalFormatting>
  <conditionalFormatting sqref="C509">
    <cfRule type="expression" dxfId="0" priority="772">
      <formula>if(T509&lt;-4,true,false)</formula>
    </cfRule>
  </conditionalFormatting>
  <conditionalFormatting sqref="C508">
    <cfRule type="expression" dxfId="1" priority="773">
      <formula>if(T508&gt;4,true,false)</formula>
    </cfRule>
  </conditionalFormatting>
  <conditionalFormatting sqref="C508">
    <cfRule type="expression" dxfId="0" priority="774">
      <formula>if(T508&lt;-4,true,false)</formula>
    </cfRule>
  </conditionalFormatting>
  <conditionalFormatting sqref="C506:C507">
    <cfRule type="expression" dxfId="1" priority="775">
      <formula>if(T506&gt;4,true,false)</formula>
    </cfRule>
  </conditionalFormatting>
  <conditionalFormatting sqref="C506:C507">
    <cfRule type="expression" dxfId="0" priority="776">
      <formula>if(T506&lt;-4,true,false)</formula>
    </cfRule>
  </conditionalFormatting>
  <conditionalFormatting sqref="C505">
    <cfRule type="expression" dxfId="1" priority="777">
      <formula>if(T505&gt;4,true,false)</formula>
    </cfRule>
  </conditionalFormatting>
  <conditionalFormatting sqref="C505">
    <cfRule type="expression" dxfId="0" priority="778">
      <formula>if(T505&lt;-4,true,false)</formula>
    </cfRule>
  </conditionalFormatting>
  <conditionalFormatting sqref="C504">
    <cfRule type="expression" dxfId="1" priority="779">
      <formula>if(T504&gt;4,true,false)</formula>
    </cfRule>
  </conditionalFormatting>
  <conditionalFormatting sqref="C504">
    <cfRule type="expression" dxfId="0" priority="780">
      <formula>if(T504&lt;-4,true,false)</formula>
    </cfRule>
  </conditionalFormatting>
  <conditionalFormatting sqref="C503">
    <cfRule type="expression" dxfId="1" priority="781">
      <formula>if(T503&gt;4,true,false)</formula>
    </cfRule>
  </conditionalFormatting>
  <conditionalFormatting sqref="C503">
    <cfRule type="expression" dxfId="0" priority="782">
      <formula>if(T503&lt;-4,true,false)</formula>
    </cfRule>
  </conditionalFormatting>
  <conditionalFormatting sqref="C502">
    <cfRule type="expression" dxfId="1" priority="783">
      <formula>if(T502&gt;4,true,false)</formula>
    </cfRule>
  </conditionalFormatting>
  <conditionalFormatting sqref="C502">
    <cfRule type="expression" dxfId="0" priority="784">
      <formula>if(T502&lt;-4,true,false)</formula>
    </cfRule>
  </conditionalFormatting>
  <conditionalFormatting sqref="C501">
    <cfRule type="expression" dxfId="1" priority="785">
      <formula>if(T501&gt;4,true,false)</formula>
    </cfRule>
  </conditionalFormatting>
  <conditionalFormatting sqref="C501">
    <cfRule type="expression" dxfId="0" priority="786">
      <formula>if(T501&lt;-4,true,false)</formula>
    </cfRule>
  </conditionalFormatting>
  <conditionalFormatting sqref="C500">
    <cfRule type="expression" dxfId="1" priority="787">
      <formula>if(T500&gt;4,true,false)</formula>
    </cfRule>
  </conditionalFormatting>
  <conditionalFormatting sqref="C500">
    <cfRule type="expression" dxfId="0" priority="788">
      <formula>if(T500&lt;-4,true,false)</formula>
    </cfRule>
  </conditionalFormatting>
  <conditionalFormatting sqref="C499">
    <cfRule type="expression" dxfId="1" priority="789">
      <formula>if(T499&gt;4,true,false)</formula>
    </cfRule>
  </conditionalFormatting>
  <conditionalFormatting sqref="C499">
    <cfRule type="expression" dxfId="0" priority="790">
      <formula>if(T499&lt;-4,true,false)</formula>
    </cfRule>
  </conditionalFormatting>
  <conditionalFormatting sqref="C498">
    <cfRule type="expression" dxfId="1" priority="791">
      <formula>if(T498&gt;4,true,false)</formula>
    </cfRule>
  </conditionalFormatting>
  <conditionalFormatting sqref="C498">
    <cfRule type="expression" dxfId="0" priority="792">
      <formula>if(T498&lt;-4,true,false)</formula>
    </cfRule>
  </conditionalFormatting>
  <conditionalFormatting sqref="C497">
    <cfRule type="expression" dxfId="1" priority="793">
      <formula>if(T497&gt;4,true,false)</formula>
    </cfRule>
  </conditionalFormatting>
  <conditionalFormatting sqref="C497">
    <cfRule type="expression" dxfId="0" priority="794">
      <formula>if(T497&lt;-4,true,false)</formula>
    </cfRule>
  </conditionalFormatting>
  <conditionalFormatting sqref="C496">
    <cfRule type="expression" dxfId="1" priority="795">
      <formula>if(T496&gt;4,true,false)</formula>
    </cfRule>
  </conditionalFormatting>
  <conditionalFormatting sqref="C496">
    <cfRule type="expression" dxfId="0" priority="796">
      <formula>if(T496&lt;-4,true,false)</formula>
    </cfRule>
  </conditionalFormatting>
  <conditionalFormatting sqref="C495">
    <cfRule type="expression" dxfId="1" priority="797">
      <formula>if(T495&gt;4,true,false)</formula>
    </cfRule>
  </conditionalFormatting>
  <conditionalFormatting sqref="C495">
    <cfRule type="expression" dxfId="0" priority="798">
      <formula>if(T495&lt;-4,true,false)</formula>
    </cfRule>
  </conditionalFormatting>
  <conditionalFormatting sqref="C491:C494">
    <cfRule type="expression" dxfId="1" priority="799">
      <formula>if(T491&gt;4,true,false)</formula>
    </cfRule>
  </conditionalFormatting>
  <conditionalFormatting sqref="C491:C494">
    <cfRule type="expression" dxfId="0" priority="800">
      <formula>if(T491&lt;-4,true,false)</formula>
    </cfRule>
  </conditionalFormatting>
  <conditionalFormatting sqref="C490">
    <cfRule type="expression" dxfId="1" priority="801">
      <formula>if(T490&gt;4,true,false)</formula>
    </cfRule>
  </conditionalFormatting>
  <conditionalFormatting sqref="C490">
    <cfRule type="expression" dxfId="0" priority="802">
      <formula>if(T490&lt;-4,true,false)</formula>
    </cfRule>
  </conditionalFormatting>
  <conditionalFormatting sqref="C489">
    <cfRule type="expression" dxfId="1" priority="803">
      <formula>if(T489&gt;4,true,false)</formula>
    </cfRule>
  </conditionalFormatting>
  <conditionalFormatting sqref="C489">
    <cfRule type="expression" dxfId="0" priority="804">
      <formula>if(T489&lt;-4,true,false)</formula>
    </cfRule>
  </conditionalFormatting>
  <conditionalFormatting sqref="C488">
    <cfRule type="expression" dxfId="1" priority="805">
      <formula>if(T488&gt;4,true,false)</formula>
    </cfRule>
  </conditionalFormatting>
  <conditionalFormatting sqref="C488">
    <cfRule type="expression" dxfId="0" priority="806">
      <formula>if(T488&lt;-4,true,false)</formula>
    </cfRule>
  </conditionalFormatting>
  <conditionalFormatting sqref="C487">
    <cfRule type="expression" dxfId="1" priority="807">
      <formula>if(T487&gt;4,true,false)</formula>
    </cfRule>
  </conditionalFormatting>
  <conditionalFormatting sqref="C487">
    <cfRule type="expression" dxfId="0" priority="808">
      <formula>if(T487&lt;-4,true,false)</formula>
    </cfRule>
  </conditionalFormatting>
  <conditionalFormatting sqref="C486">
    <cfRule type="expression" dxfId="1" priority="809">
      <formula>if(T486&gt;4,true,false)</formula>
    </cfRule>
  </conditionalFormatting>
  <conditionalFormatting sqref="C486">
    <cfRule type="expression" dxfId="0" priority="810">
      <formula>if(T486&lt;-4,true,false)</formula>
    </cfRule>
  </conditionalFormatting>
  <conditionalFormatting sqref="C485">
    <cfRule type="expression" dxfId="1" priority="811">
      <formula>if(T485&gt;4,true,false)</formula>
    </cfRule>
  </conditionalFormatting>
  <conditionalFormatting sqref="C485">
    <cfRule type="expression" dxfId="0" priority="812">
      <formula>if(T485&lt;-4,true,false)</formula>
    </cfRule>
  </conditionalFormatting>
  <conditionalFormatting sqref="C484">
    <cfRule type="expression" dxfId="1" priority="813">
      <formula>if(T484&gt;4,true,false)</formula>
    </cfRule>
  </conditionalFormatting>
  <conditionalFormatting sqref="C484">
    <cfRule type="expression" dxfId="0" priority="814">
      <formula>if(T484&lt;-4,true,false)</formula>
    </cfRule>
  </conditionalFormatting>
  <conditionalFormatting sqref="C483">
    <cfRule type="expression" dxfId="1" priority="815">
      <formula>if(T483&gt;4,true,false)</formula>
    </cfRule>
  </conditionalFormatting>
  <conditionalFormatting sqref="C483">
    <cfRule type="expression" dxfId="0" priority="816">
      <formula>if(T483&lt;-4,true,false)</formula>
    </cfRule>
  </conditionalFormatting>
  <conditionalFormatting sqref="C482">
    <cfRule type="expression" dxfId="1" priority="817">
      <formula>if(T482&gt;4,true,false)</formula>
    </cfRule>
  </conditionalFormatting>
  <conditionalFormatting sqref="C482">
    <cfRule type="expression" dxfId="0" priority="818">
      <formula>if(T482&lt;-4,true,false)</formula>
    </cfRule>
  </conditionalFormatting>
  <conditionalFormatting sqref="C480:C481">
    <cfRule type="expression" dxfId="1" priority="819">
      <formula>if(T480&gt;4,true,false)</formula>
    </cfRule>
  </conditionalFormatting>
  <conditionalFormatting sqref="C480:C481">
    <cfRule type="expression" dxfId="0" priority="820">
      <formula>if(T480&lt;-4,true,false)</formula>
    </cfRule>
  </conditionalFormatting>
  <conditionalFormatting sqref="C479">
    <cfRule type="expression" dxfId="1" priority="821">
      <formula>if(T479&gt;4,true,false)</formula>
    </cfRule>
  </conditionalFormatting>
  <conditionalFormatting sqref="C479">
    <cfRule type="expression" dxfId="0" priority="822">
      <formula>if(T479&lt;-4,true,false)</formula>
    </cfRule>
  </conditionalFormatting>
  <conditionalFormatting sqref="C478">
    <cfRule type="expression" dxfId="1" priority="823">
      <formula>if(T478&gt;4,true,false)</formula>
    </cfRule>
  </conditionalFormatting>
  <conditionalFormatting sqref="C478">
    <cfRule type="expression" dxfId="0" priority="824">
      <formula>if(T478&lt;-4,true,false)</formula>
    </cfRule>
  </conditionalFormatting>
  <conditionalFormatting sqref="C477">
    <cfRule type="expression" dxfId="1" priority="825">
      <formula>if(T477&gt;4,true,false)</formula>
    </cfRule>
  </conditionalFormatting>
  <conditionalFormatting sqref="C477">
    <cfRule type="expression" dxfId="0" priority="826">
      <formula>if(T477&lt;-4,true,false)</formula>
    </cfRule>
  </conditionalFormatting>
  <conditionalFormatting sqref="C476">
    <cfRule type="expression" dxfId="1" priority="827">
      <formula>if(T476&gt;4,true,false)</formula>
    </cfRule>
  </conditionalFormatting>
  <conditionalFormatting sqref="C476">
    <cfRule type="expression" dxfId="0" priority="828">
      <formula>if(T476&lt;-4,true,false)</formula>
    </cfRule>
  </conditionalFormatting>
  <conditionalFormatting sqref="C475">
    <cfRule type="expression" dxfId="1" priority="829">
      <formula>if(T475&gt;4,true,false)</formula>
    </cfRule>
  </conditionalFormatting>
  <conditionalFormatting sqref="C475">
    <cfRule type="expression" dxfId="0" priority="830">
      <formula>if(T475&lt;-4,true,false)</formula>
    </cfRule>
  </conditionalFormatting>
  <conditionalFormatting sqref="C474">
    <cfRule type="expression" dxfId="1" priority="831">
      <formula>if(T474&gt;4,true,false)</formula>
    </cfRule>
  </conditionalFormatting>
  <conditionalFormatting sqref="C474">
    <cfRule type="expression" dxfId="0" priority="832">
      <formula>if(T474&lt;-4,true,false)</formula>
    </cfRule>
  </conditionalFormatting>
  <conditionalFormatting sqref="C473">
    <cfRule type="expression" dxfId="1" priority="833">
      <formula>if(T473&gt;4,true,false)</formula>
    </cfRule>
  </conditionalFormatting>
  <conditionalFormatting sqref="C473">
    <cfRule type="expression" dxfId="0" priority="834">
      <formula>if(T473&lt;-4,true,false)</formula>
    </cfRule>
  </conditionalFormatting>
  <conditionalFormatting sqref="C471:C472">
    <cfRule type="expression" dxfId="1" priority="835">
      <formula>if(T471&gt;4,true,false)</formula>
    </cfRule>
  </conditionalFormatting>
  <conditionalFormatting sqref="C471:C472">
    <cfRule type="expression" dxfId="0" priority="836">
      <formula>if(T471&lt;-4,true,false)</formula>
    </cfRule>
  </conditionalFormatting>
  <conditionalFormatting sqref="C470">
    <cfRule type="expression" dxfId="1" priority="837">
      <formula>if(T470&gt;4,true,false)</formula>
    </cfRule>
  </conditionalFormatting>
  <conditionalFormatting sqref="C470">
    <cfRule type="expression" dxfId="0" priority="838">
      <formula>if(T470&lt;-4,true,false)</formula>
    </cfRule>
  </conditionalFormatting>
  <conditionalFormatting sqref="C468:C469">
    <cfRule type="expression" dxfId="1" priority="839">
      <formula>if(T468&gt;4,true,false)</formula>
    </cfRule>
  </conditionalFormatting>
  <conditionalFormatting sqref="C468:C469">
    <cfRule type="expression" dxfId="0" priority="840">
      <formula>if(T468&lt;-4,true,false)</formula>
    </cfRule>
  </conditionalFormatting>
  <conditionalFormatting sqref="C467">
    <cfRule type="expression" dxfId="1" priority="841">
      <formula>if(T467&gt;4,true,false)</formula>
    </cfRule>
  </conditionalFormatting>
  <conditionalFormatting sqref="C467">
    <cfRule type="expression" dxfId="0" priority="842">
      <formula>if(T467&lt;-4,true,false)</formula>
    </cfRule>
  </conditionalFormatting>
  <conditionalFormatting sqref="C465:C466">
    <cfRule type="expression" dxfId="1" priority="843">
      <formula>if(T465&gt;4,true,false)</formula>
    </cfRule>
  </conditionalFormatting>
  <conditionalFormatting sqref="C465:C466">
    <cfRule type="expression" dxfId="0" priority="844">
      <formula>if(T465&lt;-4,true,false)</formula>
    </cfRule>
  </conditionalFormatting>
  <conditionalFormatting sqref="C463:C464">
    <cfRule type="expression" dxfId="1" priority="845">
      <formula>if(T463&gt;4,true,false)</formula>
    </cfRule>
  </conditionalFormatting>
  <conditionalFormatting sqref="C463:C464">
    <cfRule type="expression" dxfId="0" priority="846">
      <formula>if(T463&lt;-4,true,false)</formula>
    </cfRule>
  </conditionalFormatting>
  <conditionalFormatting sqref="C462">
    <cfRule type="expression" dxfId="1" priority="847">
      <formula>if(T462&gt;4,true,false)</formula>
    </cfRule>
  </conditionalFormatting>
  <conditionalFormatting sqref="C462">
    <cfRule type="expression" dxfId="0" priority="848">
      <formula>if(T462&lt;-4,true,false)</formula>
    </cfRule>
  </conditionalFormatting>
  <conditionalFormatting sqref="C459:C461">
    <cfRule type="expression" dxfId="1" priority="849">
      <formula>if(T459&gt;4,true,false)</formula>
    </cfRule>
  </conditionalFormatting>
  <conditionalFormatting sqref="C459:C461">
    <cfRule type="expression" dxfId="0" priority="850">
      <formula>if(T459&lt;-4,true,false)</formula>
    </cfRule>
  </conditionalFormatting>
  <conditionalFormatting sqref="C457:C458">
    <cfRule type="expression" dxfId="1" priority="851">
      <formula>if(T457&gt;4,true,false)</formula>
    </cfRule>
  </conditionalFormatting>
  <conditionalFormatting sqref="C457:C458">
    <cfRule type="expression" dxfId="0" priority="852">
      <formula>if(T457&lt;-4,true,false)</formula>
    </cfRule>
  </conditionalFormatting>
  <conditionalFormatting sqref="C456">
    <cfRule type="expression" dxfId="1" priority="853">
      <formula>if(T456&gt;4,true,false)</formula>
    </cfRule>
  </conditionalFormatting>
  <conditionalFormatting sqref="C456">
    <cfRule type="expression" dxfId="0" priority="854">
      <formula>if(T456&lt;-4,true,false)</formula>
    </cfRule>
  </conditionalFormatting>
  <conditionalFormatting sqref="C455">
    <cfRule type="expression" dxfId="1" priority="855">
      <formula>if(T455&gt;4,true,false)</formula>
    </cfRule>
  </conditionalFormatting>
  <conditionalFormatting sqref="C455">
    <cfRule type="expression" dxfId="0" priority="856">
      <formula>if(T455&lt;-4,true,false)</formula>
    </cfRule>
  </conditionalFormatting>
  <conditionalFormatting sqref="C454">
    <cfRule type="expression" dxfId="1" priority="857">
      <formula>if(T454&gt;4,true,false)</formula>
    </cfRule>
  </conditionalFormatting>
  <conditionalFormatting sqref="C454">
    <cfRule type="expression" dxfId="0" priority="858">
      <formula>if(T454&lt;-4,true,false)</formula>
    </cfRule>
  </conditionalFormatting>
  <conditionalFormatting sqref="C453">
    <cfRule type="expression" dxfId="1" priority="859">
      <formula>if(T453&gt;4,true,false)</formula>
    </cfRule>
  </conditionalFormatting>
  <conditionalFormatting sqref="C453">
    <cfRule type="expression" dxfId="0" priority="860">
      <formula>if(T453&lt;-4,true,false)</formula>
    </cfRule>
  </conditionalFormatting>
  <conditionalFormatting sqref="C452">
    <cfRule type="expression" dxfId="1" priority="861">
      <formula>if(T452&gt;4,true,false)</formula>
    </cfRule>
  </conditionalFormatting>
  <conditionalFormatting sqref="C452">
    <cfRule type="expression" dxfId="0" priority="862">
      <formula>if(T452&lt;-4,true,false)</formula>
    </cfRule>
  </conditionalFormatting>
  <conditionalFormatting sqref="C451">
    <cfRule type="expression" dxfId="1" priority="863">
      <formula>if(T451&gt;4,true,false)</formula>
    </cfRule>
  </conditionalFormatting>
  <conditionalFormatting sqref="C451">
    <cfRule type="expression" dxfId="0" priority="864">
      <formula>if(T451&lt;-4,true,false)</formula>
    </cfRule>
  </conditionalFormatting>
  <conditionalFormatting sqref="C450">
    <cfRule type="expression" dxfId="1" priority="865">
      <formula>if(T450&gt;4,true,false)</formula>
    </cfRule>
  </conditionalFormatting>
  <conditionalFormatting sqref="C450">
    <cfRule type="expression" dxfId="0" priority="866">
      <formula>if(T450&lt;-4,true,false)</formula>
    </cfRule>
  </conditionalFormatting>
  <conditionalFormatting sqref="C449">
    <cfRule type="expression" dxfId="1" priority="867">
      <formula>if(T449&gt;4,true,false)</formula>
    </cfRule>
  </conditionalFormatting>
  <conditionalFormatting sqref="C449">
    <cfRule type="expression" dxfId="0" priority="868">
      <formula>if(T449&lt;-4,true,false)</formula>
    </cfRule>
  </conditionalFormatting>
  <conditionalFormatting sqref="C448">
    <cfRule type="expression" dxfId="1" priority="869">
      <formula>if(T448&gt;4,true,false)</formula>
    </cfRule>
  </conditionalFormatting>
  <conditionalFormatting sqref="C448">
    <cfRule type="expression" dxfId="0" priority="870">
      <formula>if(T448&lt;-4,true,false)</formula>
    </cfRule>
  </conditionalFormatting>
  <conditionalFormatting sqref="C447">
    <cfRule type="expression" dxfId="1" priority="871">
      <formula>if(T447&gt;4,true,false)</formula>
    </cfRule>
  </conditionalFormatting>
  <conditionalFormatting sqref="C447">
    <cfRule type="expression" dxfId="0" priority="872">
      <formula>if(T447&lt;-4,true,false)</formula>
    </cfRule>
  </conditionalFormatting>
  <conditionalFormatting sqref="C444:C446">
    <cfRule type="expression" dxfId="1" priority="873">
      <formula>if(T444&gt;4,true,false)</formula>
    </cfRule>
  </conditionalFormatting>
  <conditionalFormatting sqref="C444:C446">
    <cfRule type="expression" dxfId="0" priority="874">
      <formula>if(T444&lt;-4,true,false)</formula>
    </cfRule>
  </conditionalFormatting>
  <conditionalFormatting sqref="C443">
    <cfRule type="expression" dxfId="1" priority="875">
      <formula>if(T443&gt;4,true,false)</formula>
    </cfRule>
  </conditionalFormatting>
  <conditionalFormatting sqref="C443">
    <cfRule type="expression" dxfId="0" priority="876">
      <formula>if(T443&lt;-4,true,false)</formula>
    </cfRule>
  </conditionalFormatting>
  <conditionalFormatting sqref="C442">
    <cfRule type="expression" dxfId="1" priority="877">
      <formula>if(T442&gt;4,true,false)</formula>
    </cfRule>
  </conditionalFormatting>
  <conditionalFormatting sqref="C442">
    <cfRule type="expression" dxfId="0" priority="878">
      <formula>if(T442&lt;-4,true,false)</formula>
    </cfRule>
  </conditionalFormatting>
  <conditionalFormatting sqref="C441">
    <cfRule type="expression" dxfId="1" priority="879">
      <formula>if(T441&gt;4,true,false)</formula>
    </cfRule>
  </conditionalFormatting>
  <conditionalFormatting sqref="C441">
    <cfRule type="expression" dxfId="0" priority="880">
      <formula>if(T441&lt;-4,true,false)</formula>
    </cfRule>
  </conditionalFormatting>
  <conditionalFormatting sqref="C440">
    <cfRule type="expression" dxfId="1" priority="881">
      <formula>if(T440&gt;4,true,false)</formula>
    </cfRule>
  </conditionalFormatting>
  <conditionalFormatting sqref="C440">
    <cfRule type="expression" dxfId="0" priority="882">
      <formula>if(T440&lt;-4,true,false)</formula>
    </cfRule>
  </conditionalFormatting>
  <conditionalFormatting sqref="C438:C439">
    <cfRule type="expression" dxfId="1" priority="883">
      <formula>if(T438&gt;4,true,false)</formula>
    </cfRule>
  </conditionalFormatting>
  <conditionalFormatting sqref="C438:C439">
    <cfRule type="expression" dxfId="0" priority="884">
      <formula>if(T438&lt;-4,true,false)</formula>
    </cfRule>
  </conditionalFormatting>
  <conditionalFormatting sqref="C437">
    <cfRule type="expression" dxfId="1" priority="885">
      <formula>if(T437&gt;4,true,false)</formula>
    </cfRule>
  </conditionalFormatting>
  <conditionalFormatting sqref="C437">
    <cfRule type="expression" dxfId="0" priority="886">
      <formula>if(T437&lt;-4,true,false)</formula>
    </cfRule>
  </conditionalFormatting>
  <conditionalFormatting sqref="C434:C436">
    <cfRule type="expression" dxfId="1" priority="887">
      <formula>if(T434&gt;4,true,false)</formula>
    </cfRule>
  </conditionalFormatting>
  <conditionalFormatting sqref="C434:C436">
    <cfRule type="expression" dxfId="0" priority="888">
      <formula>if(T434&lt;-4,true,false)</formula>
    </cfRule>
  </conditionalFormatting>
  <conditionalFormatting sqref="C433">
    <cfRule type="expression" dxfId="1" priority="889">
      <formula>if(T433&gt;4,true,false)</formula>
    </cfRule>
  </conditionalFormatting>
  <conditionalFormatting sqref="C433">
    <cfRule type="expression" dxfId="0" priority="890">
      <formula>if(T433&lt;-4,true,false)</formula>
    </cfRule>
  </conditionalFormatting>
  <conditionalFormatting sqref="C432">
    <cfRule type="expression" dxfId="1" priority="891">
      <formula>if(T432&gt;4,true,false)</formula>
    </cfRule>
  </conditionalFormatting>
  <conditionalFormatting sqref="C432">
    <cfRule type="expression" dxfId="0" priority="892">
      <formula>if(T432&lt;-4,true,false)</formula>
    </cfRule>
  </conditionalFormatting>
  <conditionalFormatting sqref="C431">
    <cfRule type="expression" dxfId="1" priority="893">
      <formula>if(T431&gt;4,true,false)</formula>
    </cfRule>
  </conditionalFormatting>
  <conditionalFormatting sqref="C431">
    <cfRule type="expression" dxfId="0" priority="894">
      <formula>if(T431&lt;-4,true,false)</formula>
    </cfRule>
  </conditionalFormatting>
  <conditionalFormatting sqref="C430">
    <cfRule type="expression" dxfId="1" priority="895">
      <formula>if(T430&gt;4,true,false)</formula>
    </cfRule>
  </conditionalFormatting>
  <conditionalFormatting sqref="C430">
    <cfRule type="expression" dxfId="0" priority="896">
      <formula>if(T430&lt;-4,true,false)</formula>
    </cfRule>
  </conditionalFormatting>
  <conditionalFormatting sqref="C429">
    <cfRule type="expression" dxfId="1" priority="897">
      <formula>if(T429&gt;4,true,false)</formula>
    </cfRule>
  </conditionalFormatting>
  <conditionalFormatting sqref="C429">
    <cfRule type="expression" dxfId="0" priority="898">
      <formula>if(T429&lt;-4,true,false)</formula>
    </cfRule>
  </conditionalFormatting>
  <conditionalFormatting sqref="C428">
    <cfRule type="expression" dxfId="1" priority="899">
      <formula>if(T428&gt;4,true,false)</formula>
    </cfRule>
  </conditionalFormatting>
  <conditionalFormatting sqref="C428">
    <cfRule type="expression" dxfId="0" priority="900">
      <formula>if(T428&lt;-4,true,false)</formula>
    </cfRule>
  </conditionalFormatting>
  <conditionalFormatting sqref="C427">
    <cfRule type="expression" dxfId="1" priority="901">
      <formula>if(T427&gt;4,true,false)</formula>
    </cfRule>
  </conditionalFormatting>
  <conditionalFormatting sqref="C427">
    <cfRule type="expression" dxfId="0" priority="902">
      <formula>if(T427&lt;-4,true,false)</formula>
    </cfRule>
  </conditionalFormatting>
  <conditionalFormatting sqref="C426">
    <cfRule type="expression" dxfId="1" priority="903">
      <formula>if(T426&gt;4,true,false)</formula>
    </cfRule>
  </conditionalFormatting>
  <conditionalFormatting sqref="C426">
    <cfRule type="expression" dxfId="0" priority="904">
      <formula>if(T426&lt;-4,true,false)</formula>
    </cfRule>
  </conditionalFormatting>
  <conditionalFormatting sqref="C425">
    <cfRule type="expression" dxfId="1" priority="905">
      <formula>if(T425&gt;4,true,false)</formula>
    </cfRule>
  </conditionalFormatting>
  <conditionalFormatting sqref="C425">
    <cfRule type="expression" dxfId="0" priority="906">
      <formula>if(T425&lt;-4,true,false)</formula>
    </cfRule>
  </conditionalFormatting>
  <conditionalFormatting sqref="C424">
    <cfRule type="expression" dxfId="1" priority="907">
      <formula>if(T424&gt;4,true,false)</formula>
    </cfRule>
  </conditionalFormatting>
  <conditionalFormatting sqref="C424">
    <cfRule type="expression" dxfId="0" priority="908">
      <formula>if(T424&lt;-4,true,false)</formula>
    </cfRule>
  </conditionalFormatting>
  <conditionalFormatting sqref="C422:C423">
    <cfRule type="expression" dxfId="1" priority="909">
      <formula>if(T422&gt;4,true,false)</formula>
    </cfRule>
  </conditionalFormatting>
  <conditionalFormatting sqref="C422:C423">
    <cfRule type="expression" dxfId="0" priority="910">
      <formula>if(T422&lt;-4,true,false)</formula>
    </cfRule>
  </conditionalFormatting>
  <conditionalFormatting sqref="C421">
    <cfRule type="expression" dxfId="1" priority="911">
      <formula>if(T421&gt;4,true,false)</formula>
    </cfRule>
  </conditionalFormatting>
  <conditionalFormatting sqref="C421">
    <cfRule type="expression" dxfId="0" priority="912">
      <formula>if(T421&lt;-4,true,false)</formula>
    </cfRule>
  </conditionalFormatting>
  <conditionalFormatting sqref="C420">
    <cfRule type="expression" dxfId="1" priority="913">
      <formula>if(T420&gt;4,true,false)</formula>
    </cfRule>
  </conditionalFormatting>
  <conditionalFormatting sqref="C420">
    <cfRule type="expression" dxfId="0" priority="914">
      <formula>if(T420&lt;-4,true,false)</formula>
    </cfRule>
  </conditionalFormatting>
  <conditionalFormatting sqref="C419">
    <cfRule type="expression" dxfId="1" priority="915">
      <formula>if(T419&gt;4,true,false)</formula>
    </cfRule>
  </conditionalFormatting>
  <conditionalFormatting sqref="C419">
    <cfRule type="expression" dxfId="0" priority="916">
      <formula>if(T419&lt;-4,true,false)</formula>
    </cfRule>
  </conditionalFormatting>
  <conditionalFormatting sqref="C418">
    <cfRule type="expression" dxfId="1" priority="917">
      <formula>if(T418&gt;4,true,false)</formula>
    </cfRule>
  </conditionalFormatting>
  <conditionalFormatting sqref="C418">
    <cfRule type="expression" dxfId="0" priority="918">
      <formula>if(T418&lt;-4,true,false)</formula>
    </cfRule>
  </conditionalFormatting>
  <conditionalFormatting sqref="C416:C417">
    <cfRule type="expression" dxfId="1" priority="919">
      <formula>if(T416&gt;4,true,false)</formula>
    </cfRule>
  </conditionalFormatting>
  <conditionalFormatting sqref="C416:C417">
    <cfRule type="expression" dxfId="0" priority="920">
      <formula>if(T416&lt;-4,true,false)</formula>
    </cfRule>
  </conditionalFormatting>
  <conditionalFormatting sqref="C415">
    <cfRule type="expression" dxfId="1" priority="921">
      <formula>if(T415&gt;4,true,false)</formula>
    </cfRule>
  </conditionalFormatting>
  <conditionalFormatting sqref="C415">
    <cfRule type="expression" dxfId="0" priority="922">
      <formula>if(T415&lt;-4,true,false)</formula>
    </cfRule>
  </conditionalFormatting>
  <conditionalFormatting sqref="C414">
    <cfRule type="expression" dxfId="1" priority="923">
      <formula>if(T414&gt;4,true,false)</formula>
    </cfRule>
  </conditionalFormatting>
  <conditionalFormatting sqref="C414">
    <cfRule type="expression" dxfId="0" priority="924">
      <formula>if(T414&lt;-4,true,false)</formula>
    </cfRule>
  </conditionalFormatting>
  <conditionalFormatting sqref="C413">
    <cfRule type="expression" dxfId="1" priority="925">
      <formula>if(T413&gt;4,true,false)</formula>
    </cfRule>
  </conditionalFormatting>
  <conditionalFormatting sqref="C413">
    <cfRule type="expression" dxfId="0" priority="926">
      <formula>if(T413&lt;-4,true,false)</formula>
    </cfRule>
  </conditionalFormatting>
  <conditionalFormatting sqref="C412">
    <cfRule type="expression" dxfId="1" priority="927">
      <formula>if(T412&gt;4,true,false)</formula>
    </cfRule>
  </conditionalFormatting>
  <conditionalFormatting sqref="C412">
    <cfRule type="expression" dxfId="0" priority="928">
      <formula>if(T412&lt;-4,true,false)</formula>
    </cfRule>
  </conditionalFormatting>
  <conditionalFormatting sqref="C411">
    <cfRule type="expression" dxfId="1" priority="929">
      <formula>if(T411&gt;4,true,false)</formula>
    </cfRule>
  </conditionalFormatting>
  <conditionalFormatting sqref="C411">
    <cfRule type="expression" dxfId="0" priority="930">
      <formula>if(T411&lt;-4,true,false)</formula>
    </cfRule>
  </conditionalFormatting>
  <conditionalFormatting sqref="C410">
    <cfRule type="expression" dxfId="1" priority="931">
      <formula>if(T410&gt;4,true,false)</formula>
    </cfRule>
  </conditionalFormatting>
  <conditionalFormatting sqref="C410">
    <cfRule type="expression" dxfId="0" priority="932">
      <formula>if(T410&lt;-4,true,false)</formula>
    </cfRule>
  </conditionalFormatting>
  <conditionalFormatting sqref="C409">
    <cfRule type="expression" dxfId="1" priority="933">
      <formula>if(T409&gt;4,true,false)</formula>
    </cfRule>
  </conditionalFormatting>
  <conditionalFormatting sqref="C409">
    <cfRule type="expression" dxfId="0" priority="934">
      <formula>if(T409&lt;-4,true,false)</formula>
    </cfRule>
  </conditionalFormatting>
  <conditionalFormatting sqref="C408">
    <cfRule type="expression" dxfId="1" priority="935">
      <formula>if(T408&gt;4,true,false)</formula>
    </cfRule>
  </conditionalFormatting>
  <conditionalFormatting sqref="C408">
    <cfRule type="expression" dxfId="0" priority="936">
      <formula>if(T408&lt;-4,true,false)</formula>
    </cfRule>
  </conditionalFormatting>
  <conditionalFormatting sqref="C407">
    <cfRule type="expression" dxfId="1" priority="937">
      <formula>if(T407&gt;4,true,false)</formula>
    </cfRule>
  </conditionalFormatting>
  <conditionalFormatting sqref="C407">
    <cfRule type="expression" dxfId="0" priority="938">
      <formula>if(T407&lt;-4,true,false)</formula>
    </cfRule>
  </conditionalFormatting>
  <conditionalFormatting sqref="C406">
    <cfRule type="expression" dxfId="1" priority="939">
      <formula>if(T406&gt;4,true,false)</formula>
    </cfRule>
  </conditionalFormatting>
  <conditionalFormatting sqref="C406">
    <cfRule type="expression" dxfId="0" priority="940">
      <formula>if(T406&lt;-4,true,false)</formula>
    </cfRule>
  </conditionalFormatting>
  <conditionalFormatting sqref="C405">
    <cfRule type="expression" dxfId="1" priority="941">
      <formula>if(T405&gt;4,true,false)</formula>
    </cfRule>
  </conditionalFormatting>
  <conditionalFormatting sqref="C405">
    <cfRule type="expression" dxfId="0" priority="942">
      <formula>if(T405&lt;-4,true,false)</formula>
    </cfRule>
  </conditionalFormatting>
  <conditionalFormatting sqref="C401:C404">
    <cfRule type="expression" dxfId="1" priority="943">
      <formula>if(T401&gt;4,true,false)</formula>
    </cfRule>
  </conditionalFormatting>
  <conditionalFormatting sqref="C401:C404">
    <cfRule type="expression" dxfId="0" priority="944">
      <formula>if(T401&lt;-4,true,false)</formula>
    </cfRule>
  </conditionalFormatting>
  <conditionalFormatting sqref="C400">
    <cfRule type="expression" dxfId="1" priority="945">
      <formula>if(T400&gt;4,true,false)</formula>
    </cfRule>
  </conditionalFormatting>
  <conditionalFormatting sqref="C400">
    <cfRule type="expression" dxfId="0" priority="946">
      <formula>if(T400&lt;-4,true,false)</formula>
    </cfRule>
  </conditionalFormatting>
  <conditionalFormatting sqref="C399">
    <cfRule type="expression" dxfId="1" priority="947">
      <formula>if(T399&gt;4,true,false)</formula>
    </cfRule>
  </conditionalFormatting>
  <conditionalFormatting sqref="C399">
    <cfRule type="expression" dxfId="0" priority="948">
      <formula>if(T399&lt;-4,true,false)</formula>
    </cfRule>
  </conditionalFormatting>
  <conditionalFormatting sqref="C398">
    <cfRule type="expression" dxfId="1" priority="949">
      <formula>if(T398&gt;4,true,false)</formula>
    </cfRule>
  </conditionalFormatting>
  <conditionalFormatting sqref="C398">
    <cfRule type="expression" dxfId="0" priority="950">
      <formula>if(T398&lt;-4,true,false)</formula>
    </cfRule>
  </conditionalFormatting>
  <conditionalFormatting sqref="C397">
    <cfRule type="expression" dxfId="1" priority="951">
      <formula>if(T397&gt;4,true,false)</formula>
    </cfRule>
  </conditionalFormatting>
  <conditionalFormatting sqref="C397">
    <cfRule type="expression" dxfId="0" priority="952">
      <formula>if(T397&lt;-4,true,false)</formula>
    </cfRule>
  </conditionalFormatting>
  <conditionalFormatting sqref="C396">
    <cfRule type="expression" dxfId="1" priority="953">
      <formula>if(T396&gt;4,true,false)</formula>
    </cfRule>
  </conditionalFormatting>
  <conditionalFormatting sqref="C396">
    <cfRule type="expression" dxfId="0" priority="954">
      <formula>if(T396&lt;-4,true,false)</formula>
    </cfRule>
  </conditionalFormatting>
  <conditionalFormatting sqref="C395">
    <cfRule type="expression" dxfId="1" priority="955">
      <formula>if(T395&gt;4,true,false)</formula>
    </cfRule>
  </conditionalFormatting>
  <conditionalFormatting sqref="C395">
    <cfRule type="expression" dxfId="0" priority="956">
      <formula>if(T395&lt;-4,true,false)</formula>
    </cfRule>
  </conditionalFormatting>
  <conditionalFormatting sqref="C394">
    <cfRule type="expression" dxfId="1" priority="957">
      <formula>if(T394&gt;4,true,false)</formula>
    </cfRule>
  </conditionalFormatting>
  <conditionalFormatting sqref="C394">
    <cfRule type="expression" dxfId="0" priority="958">
      <formula>if(T394&lt;-4,true,false)</formula>
    </cfRule>
  </conditionalFormatting>
  <conditionalFormatting sqref="C393">
    <cfRule type="expression" dxfId="1" priority="959">
      <formula>if(T393&gt;4,true,false)</formula>
    </cfRule>
  </conditionalFormatting>
  <conditionalFormatting sqref="C393">
    <cfRule type="expression" dxfId="0" priority="960">
      <formula>if(T393&lt;-4,true,false)</formula>
    </cfRule>
  </conditionalFormatting>
  <conditionalFormatting sqref="C392">
    <cfRule type="expression" dxfId="1" priority="961">
      <formula>if(T392&gt;4,true,false)</formula>
    </cfRule>
  </conditionalFormatting>
  <conditionalFormatting sqref="C392">
    <cfRule type="expression" dxfId="0" priority="962">
      <formula>if(T392&lt;-4,true,false)</formula>
    </cfRule>
  </conditionalFormatting>
  <conditionalFormatting sqref="C390:C391">
    <cfRule type="expression" dxfId="1" priority="963">
      <formula>if(T390&gt;4,true,false)</formula>
    </cfRule>
  </conditionalFormatting>
  <conditionalFormatting sqref="C390:C391">
    <cfRule type="expression" dxfId="0" priority="964">
      <formula>if(T390&lt;-4,true,false)</formula>
    </cfRule>
  </conditionalFormatting>
  <conditionalFormatting sqref="C389">
    <cfRule type="expression" dxfId="1" priority="965">
      <formula>if(T389&gt;4,true,false)</formula>
    </cfRule>
  </conditionalFormatting>
  <conditionalFormatting sqref="C389">
    <cfRule type="expression" dxfId="0" priority="966">
      <formula>if(T389&lt;-4,true,false)</formula>
    </cfRule>
  </conditionalFormatting>
  <conditionalFormatting sqref="C388">
    <cfRule type="expression" dxfId="1" priority="967">
      <formula>if(T388&gt;4,true,false)</formula>
    </cfRule>
  </conditionalFormatting>
  <conditionalFormatting sqref="C388">
    <cfRule type="expression" dxfId="0" priority="968">
      <formula>if(T388&lt;-4,true,false)</formula>
    </cfRule>
  </conditionalFormatting>
  <conditionalFormatting sqref="C387">
    <cfRule type="expression" dxfId="1" priority="969">
      <formula>if(T387&gt;4,true,false)</formula>
    </cfRule>
  </conditionalFormatting>
  <conditionalFormatting sqref="C387">
    <cfRule type="expression" dxfId="0" priority="970">
      <formula>if(T387&lt;-4,true,false)</formula>
    </cfRule>
  </conditionalFormatting>
  <conditionalFormatting sqref="C386">
    <cfRule type="expression" dxfId="1" priority="971">
      <formula>if(T386&gt;4,true,false)</formula>
    </cfRule>
  </conditionalFormatting>
  <conditionalFormatting sqref="C386">
    <cfRule type="expression" dxfId="0" priority="972">
      <formula>if(T386&lt;-4,true,false)</formula>
    </cfRule>
  </conditionalFormatting>
  <conditionalFormatting sqref="C385">
    <cfRule type="expression" dxfId="1" priority="973">
      <formula>if(T385&gt;4,true,false)</formula>
    </cfRule>
  </conditionalFormatting>
  <conditionalFormatting sqref="C385">
    <cfRule type="expression" dxfId="0" priority="974">
      <formula>if(T385&lt;-4,true,false)</formula>
    </cfRule>
  </conditionalFormatting>
  <conditionalFormatting sqref="C384">
    <cfRule type="expression" dxfId="1" priority="975">
      <formula>if(T384&gt;4,true,false)</formula>
    </cfRule>
  </conditionalFormatting>
  <conditionalFormatting sqref="C384">
    <cfRule type="expression" dxfId="0" priority="976">
      <formula>if(T384&lt;-4,true,false)</formula>
    </cfRule>
  </conditionalFormatting>
  <conditionalFormatting sqref="C383">
    <cfRule type="expression" dxfId="1" priority="977">
      <formula>if(T383&gt;4,true,false)</formula>
    </cfRule>
  </conditionalFormatting>
  <conditionalFormatting sqref="C383">
    <cfRule type="expression" dxfId="0" priority="978">
      <formula>if(T383&lt;-4,true,false)</formula>
    </cfRule>
  </conditionalFormatting>
  <conditionalFormatting sqref="C381:C382">
    <cfRule type="expression" dxfId="1" priority="979">
      <formula>if(T381&gt;4,true,false)</formula>
    </cfRule>
  </conditionalFormatting>
  <conditionalFormatting sqref="C381:C382">
    <cfRule type="expression" dxfId="0" priority="980">
      <formula>if(T381&lt;-4,true,false)</formula>
    </cfRule>
  </conditionalFormatting>
  <conditionalFormatting sqref="C380">
    <cfRule type="expression" dxfId="1" priority="981">
      <formula>if(T380&gt;4,true,false)</formula>
    </cfRule>
  </conditionalFormatting>
  <conditionalFormatting sqref="C380">
    <cfRule type="expression" dxfId="0" priority="982">
      <formula>if(T380&lt;-4,true,false)</formula>
    </cfRule>
  </conditionalFormatting>
  <conditionalFormatting sqref="C378:C379">
    <cfRule type="expression" dxfId="1" priority="983">
      <formula>if(T378&gt;4,true,false)</formula>
    </cfRule>
  </conditionalFormatting>
  <conditionalFormatting sqref="C378:C379">
    <cfRule type="expression" dxfId="0" priority="984">
      <formula>if(T378&lt;-4,true,false)</formula>
    </cfRule>
  </conditionalFormatting>
  <conditionalFormatting sqref="C377">
    <cfRule type="expression" dxfId="1" priority="985">
      <formula>if(T377&gt;4,true,false)</formula>
    </cfRule>
  </conditionalFormatting>
  <conditionalFormatting sqref="C377">
    <cfRule type="expression" dxfId="0" priority="986">
      <formula>if(T377&lt;-4,true,false)</formula>
    </cfRule>
  </conditionalFormatting>
  <conditionalFormatting sqref="C375:C376">
    <cfRule type="expression" dxfId="1" priority="987">
      <formula>if(T375&gt;4,true,false)</formula>
    </cfRule>
  </conditionalFormatting>
  <conditionalFormatting sqref="C375:C376">
    <cfRule type="expression" dxfId="0" priority="988">
      <formula>if(T375&lt;-4,true,false)</formula>
    </cfRule>
  </conditionalFormatting>
  <conditionalFormatting sqref="C373:C374">
    <cfRule type="expression" dxfId="1" priority="989">
      <formula>if(T373&gt;4,true,false)</formula>
    </cfRule>
  </conditionalFormatting>
  <conditionalFormatting sqref="C373:C374">
    <cfRule type="expression" dxfId="0" priority="990">
      <formula>if(T373&lt;-4,true,false)</formula>
    </cfRule>
  </conditionalFormatting>
  <conditionalFormatting sqref="C372">
    <cfRule type="expression" dxfId="1" priority="991">
      <formula>if(T372&gt;4,true,false)</formula>
    </cfRule>
  </conditionalFormatting>
  <conditionalFormatting sqref="C372">
    <cfRule type="expression" dxfId="0" priority="992">
      <formula>if(T372&lt;-4,true,false)</formula>
    </cfRule>
  </conditionalFormatting>
  <conditionalFormatting sqref="C369:C371">
    <cfRule type="expression" dxfId="1" priority="993">
      <formula>if(T369&gt;4,true,false)</formula>
    </cfRule>
  </conditionalFormatting>
  <conditionalFormatting sqref="C369:C371">
    <cfRule type="expression" dxfId="0" priority="994">
      <formula>if(T369&lt;-4,true,false)</formula>
    </cfRule>
  </conditionalFormatting>
  <conditionalFormatting sqref="C367:C368">
    <cfRule type="expression" dxfId="1" priority="995">
      <formula>if(T367&gt;4,true,false)</formula>
    </cfRule>
  </conditionalFormatting>
  <conditionalFormatting sqref="C367:C368">
    <cfRule type="expression" dxfId="0" priority="996">
      <formula>if(T367&lt;-4,true,false)</formula>
    </cfRule>
  </conditionalFormatting>
  <conditionalFormatting sqref="C366">
    <cfRule type="expression" dxfId="1" priority="997">
      <formula>if(T366&gt;4,true,false)</formula>
    </cfRule>
  </conditionalFormatting>
  <conditionalFormatting sqref="C366">
    <cfRule type="expression" dxfId="0" priority="998">
      <formula>if(T366&lt;-4,true,false)</formula>
    </cfRule>
  </conditionalFormatting>
  <conditionalFormatting sqref="C365">
    <cfRule type="expression" dxfId="1" priority="999">
      <formula>if(T365&gt;4,true,false)</formula>
    </cfRule>
  </conditionalFormatting>
  <conditionalFormatting sqref="C365">
    <cfRule type="expression" dxfId="0" priority="1000">
      <formula>if(T365&lt;-4,true,false)</formula>
    </cfRule>
  </conditionalFormatting>
  <conditionalFormatting sqref="C364">
    <cfRule type="expression" dxfId="1" priority="1001">
      <formula>if(T364&gt;4,true,false)</formula>
    </cfRule>
  </conditionalFormatting>
  <conditionalFormatting sqref="C364">
    <cfRule type="expression" dxfId="0" priority="1002">
      <formula>if(T364&lt;-4,true,false)</formula>
    </cfRule>
  </conditionalFormatting>
  <conditionalFormatting sqref="C363">
    <cfRule type="expression" dxfId="1" priority="1003">
      <formula>if(T363&gt;4,true,false)</formula>
    </cfRule>
  </conditionalFormatting>
  <conditionalFormatting sqref="C363">
    <cfRule type="expression" dxfId="0" priority="1004">
      <formula>if(T363&lt;-4,true,false)</formula>
    </cfRule>
  </conditionalFormatting>
  <conditionalFormatting sqref="C362">
    <cfRule type="expression" dxfId="1" priority="1005">
      <formula>if(T362&gt;4,true,false)</formula>
    </cfRule>
  </conditionalFormatting>
  <conditionalFormatting sqref="C362">
    <cfRule type="expression" dxfId="0" priority="1006">
      <formula>if(T362&lt;-4,true,false)</formula>
    </cfRule>
  </conditionalFormatting>
  <conditionalFormatting sqref="C361">
    <cfRule type="expression" dxfId="1" priority="1007">
      <formula>if(T361&gt;4,true,false)</formula>
    </cfRule>
  </conditionalFormatting>
  <conditionalFormatting sqref="C361">
    <cfRule type="expression" dxfId="0" priority="1008">
      <formula>if(T361&lt;-4,true,false)</formula>
    </cfRule>
  </conditionalFormatting>
  <conditionalFormatting sqref="C360">
    <cfRule type="expression" dxfId="1" priority="1009">
      <formula>if(T360&gt;4,true,false)</formula>
    </cfRule>
  </conditionalFormatting>
  <conditionalFormatting sqref="C360">
    <cfRule type="expression" dxfId="0" priority="1010">
      <formula>if(T360&lt;-4,true,false)</formula>
    </cfRule>
  </conditionalFormatting>
  <conditionalFormatting sqref="C359">
    <cfRule type="expression" dxfId="1" priority="1011">
      <formula>if(T359&gt;4,true,false)</formula>
    </cfRule>
  </conditionalFormatting>
  <conditionalFormatting sqref="C359">
    <cfRule type="expression" dxfId="0" priority="1012">
      <formula>if(T359&lt;-4,true,false)</formula>
    </cfRule>
  </conditionalFormatting>
  <conditionalFormatting sqref="C358">
    <cfRule type="expression" dxfId="1" priority="1013">
      <formula>if(T358&gt;4,true,false)</formula>
    </cfRule>
  </conditionalFormatting>
  <conditionalFormatting sqref="C358">
    <cfRule type="expression" dxfId="0" priority="1014">
      <formula>if(T358&lt;-4,true,false)</formula>
    </cfRule>
  </conditionalFormatting>
  <conditionalFormatting sqref="C357">
    <cfRule type="expression" dxfId="1" priority="1015">
      <formula>if(T357&gt;4,true,false)</formula>
    </cfRule>
  </conditionalFormatting>
  <conditionalFormatting sqref="C357">
    <cfRule type="expression" dxfId="0" priority="1016">
      <formula>if(T357&lt;-4,true,false)</formula>
    </cfRule>
  </conditionalFormatting>
  <conditionalFormatting sqref="C354:C356">
    <cfRule type="expression" dxfId="1" priority="1017">
      <formula>if(T354&gt;4,true,false)</formula>
    </cfRule>
  </conditionalFormatting>
  <conditionalFormatting sqref="C354:C356">
    <cfRule type="expression" dxfId="0" priority="1018">
      <formula>if(T354&lt;-4,true,false)</formula>
    </cfRule>
  </conditionalFormatting>
  <conditionalFormatting sqref="C353">
    <cfRule type="expression" dxfId="1" priority="1019">
      <formula>if(T353&gt;4,true,false)</formula>
    </cfRule>
  </conditionalFormatting>
  <conditionalFormatting sqref="C353">
    <cfRule type="expression" dxfId="0" priority="1020">
      <formula>if(T353&lt;-4,true,false)</formula>
    </cfRule>
  </conditionalFormatting>
  <conditionalFormatting sqref="C352">
    <cfRule type="expression" dxfId="1" priority="1021">
      <formula>if(T352&gt;4,true,false)</formula>
    </cfRule>
  </conditionalFormatting>
  <conditionalFormatting sqref="C352">
    <cfRule type="expression" dxfId="0" priority="1022">
      <formula>if(T352&lt;-4,true,false)</formula>
    </cfRule>
  </conditionalFormatting>
  <conditionalFormatting sqref="C351">
    <cfRule type="expression" dxfId="1" priority="1023">
      <formula>if(T351&gt;4,true,false)</formula>
    </cfRule>
  </conditionalFormatting>
  <conditionalFormatting sqref="C351">
    <cfRule type="expression" dxfId="0" priority="1024">
      <formula>if(T351&lt;-4,true,false)</formula>
    </cfRule>
  </conditionalFormatting>
  <conditionalFormatting sqref="C350">
    <cfRule type="expression" dxfId="1" priority="1025">
      <formula>if(T350&gt;4,true,false)</formula>
    </cfRule>
  </conditionalFormatting>
  <conditionalFormatting sqref="C350">
    <cfRule type="expression" dxfId="0" priority="1026">
      <formula>if(T350&lt;-4,true,false)</formula>
    </cfRule>
  </conditionalFormatting>
  <conditionalFormatting sqref="C348:C349">
    <cfRule type="expression" dxfId="1" priority="1027">
      <formula>if(T348&gt;4,true,false)</formula>
    </cfRule>
  </conditionalFormatting>
  <conditionalFormatting sqref="C348:C349">
    <cfRule type="expression" dxfId="0" priority="1028">
      <formula>if(T348&lt;-4,true,false)</formula>
    </cfRule>
  </conditionalFormatting>
  <conditionalFormatting sqref="C347">
    <cfRule type="expression" dxfId="1" priority="1029">
      <formula>if(T347&gt;4,true,false)</formula>
    </cfRule>
  </conditionalFormatting>
  <conditionalFormatting sqref="C347">
    <cfRule type="expression" dxfId="0" priority="1030">
      <formula>if(T347&lt;-4,true,false)</formula>
    </cfRule>
  </conditionalFormatting>
  <conditionalFormatting sqref="C344:C346">
    <cfRule type="expression" dxfId="1" priority="1031">
      <formula>if(T344&gt;4,true,false)</formula>
    </cfRule>
  </conditionalFormatting>
  <conditionalFormatting sqref="C344:C346">
    <cfRule type="expression" dxfId="0" priority="1032">
      <formula>if(T344&lt;-4,true,false)</formula>
    </cfRule>
  </conditionalFormatting>
  <conditionalFormatting sqref="C343">
    <cfRule type="expression" dxfId="1" priority="1033">
      <formula>if(T343&gt;4,true,false)</formula>
    </cfRule>
  </conditionalFormatting>
  <conditionalFormatting sqref="C343">
    <cfRule type="expression" dxfId="0" priority="1034">
      <formula>if(T343&lt;-4,true,false)</formula>
    </cfRule>
  </conditionalFormatting>
  <conditionalFormatting sqref="C342">
    <cfRule type="expression" dxfId="1" priority="1035">
      <formula>if(T342&gt;4,true,false)</formula>
    </cfRule>
  </conditionalFormatting>
  <conditionalFormatting sqref="C342">
    <cfRule type="expression" dxfId="0" priority="1036">
      <formula>if(T342&lt;-4,true,false)</formula>
    </cfRule>
  </conditionalFormatting>
  <conditionalFormatting sqref="C341">
    <cfRule type="expression" dxfId="1" priority="1037">
      <formula>if(T341&gt;4,true,false)</formula>
    </cfRule>
  </conditionalFormatting>
  <conditionalFormatting sqref="C341">
    <cfRule type="expression" dxfId="0" priority="1038">
      <formula>if(T341&lt;-4,true,false)</formula>
    </cfRule>
  </conditionalFormatting>
  <conditionalFormatting sqref="C340">
    <cfRule type="expression" dxfId="1" priority="1039">
      <formula>if(T340&gt;4,true,false)</formula>
    </cfRule>
  </conditionalFormatting>
  <conditionalFormatting sqref="C340">
    <cfRule type="expression" dxfId="0" priority="1040">
      <formula>if(T340&lt;-4,true,false)</formula>
    </cfRule>
  </conditionalFormatting>
  <conditionalFormatting sqref="C339">
    <cfRule type="expression" dxfId="1" priority="1041">
      <formula>if(T339&gt;4,true,false)</formula>
    </cfRule>
  </conditionalFormatting>
  <conditionalFormatting sqref="C339">
    <cfRule type="expression" dxfId="0" priority="1042">
      <formula>if(T339&lt;-4,true,false)</formula>
    </cfRule>
  </conditionalFormatting>
  <conditionalFormatting sqref="C338">
    <cfRule type="expression" dxfId="1" priority="1043">
      <formula>if(T338&gt;4,true,false)</formula>
    </cfRule>
  </conditionalFormatting>
  <conditionalFormatting sqref="C338">
    <cfRule type="expression" dxfId="0" priority="1044">
      <formula>if(T338&lt;-4,true,false)</formula>
    </cfRule>
  </conditionalFormatting>
  <conditionalFormatting sqref="C337">
    <cfRule type="expression" dxfId="1" priority="1045">
      <formula>if(T337&gt;4,true,false)</formula>
    </cfRule>
  </conditionalFormatting>
  <conditionalFormatting sqref="C337">
    <cfRule type="expression" dxfId="0" priority="1046">
      <formula>if(T337&lt;-4,true,false)</formula>
    </cfRule>
  </conditionalFormatting>
  <conditionalFormatting sqref="C336">
    <cfRule type="expression" dxfId="1" priority="1047">
      <formula>if(T336&gt;4,true,false)</formula>
    </cfRule>
  </conditionalFormatting>
  <conditionalFormatting sqref="C336">
    <cfRule type="expression" dxfId="0" priority="1048">
      <formula>if(T336&lt;-4,true,false)</formula>
    </cfRule>
  </conditionalFormatting>
  <conditionalFormatting sqref="C335">
    <cfRule type="expression" dxfId="1" priority="1049">
      <formula>if(T335&gt;4,true,false)</formula>
    </cfRule>
  </conditionalFormatting>
  <conditionalFormatting sqref="C335">
    <cfRule type="expression" dxfId="0" priority="1050">
      <formula>if(T335&lt;-4,true,false)</formula>
    </cfRule>
  </conditionalFormatting>
  <conditionalFormatting sqref="C334">
    <cfRule type="expression" dxfId="1" priority="1051">
      <formula>if(T334&gt;4,true,false)</formula>
    </cfRule>
  </conditionalFormatting>
  <conditionalFormatting sqref="C334">
    <cfRule type="expression" dxfId="0" priority="1052">
      <formula>if(T334&lt;-4,true,false)</formula>
    </cfRule>
  </conditionalFormatting>
  <conditionalFormatting sqref="C332:C333">
    <cfRule type="expression" dxfId="1" priority="1053">
      <formula>if(T332&gt;4,true,false)</formula>
    </cfRule>
  </conditionalFormatting>
  <conditionalFormatting sqref="C332:C333">
    <cfRule type="expression" dxfId="0" priority="1054">
      <formula>if(T332&lt;-4,true,false)</formula>
    </cfRule>
  </conditionalFormatting>
  <conditionalFormatting sqref="C331">
    <cfRule type="expression" dxfId="1" priority="1055">
      <formula>if(T331&gt;4,true,false)</formula>
    </cfRule>
  </conditionalFormatting>
  <conditionalFormatting sqref="C331">
    <cfRule type="expression" dxfId="0" priority="1056">
      <formula>if(T331&lt;-4,true,false)</formula>
    </cfRule>
  </conditionalFormatting>
  <conditionalFormatting sqref="C330">
    <cfRule type="expression" dxfId="1" priority="1057">
      <formula>if(T330&gt;4,true,false)</formula>
    </cfRule>
  </conditionalFormatting>
  <conditionalFormatting sqref="C330">
    <cfRule type="expression" dxfId="0" priority="1058">
      <formula>if(T330&lt;-4,true,false)</formula>
    </cfRule>
  </conditionalFormatting>
  <conditionalFormatting sqref="C329">
    <cfRule type="expression" dxfId="1" priority="1059">
      <formula>if(T329&gt;4,true,false)</formula>
    </cfRule>
  </conditionalFormatting>
  <conditionalFormatting sqref="C329">
    <cfRule type="expression" dxfId="0" priority="1060">
      <formula>if(T329&lt;-4,true,false)</formula>
    </cfRule>
  </conditionalFormatting>
  <conditionalFormatting sqref="C328">
    <cfRule type="expression" dxfId="1" priority="1061">
      <formula>if(T328&gt;4,true,false)</formula>
    </cfRule>
  </conditionalFormatting>
  <conditionalFormatting sqref="C328">
    <cfRule type="expression" dxfId="0" priority="1062">
      <formula>if(T328&lt;-4,true,false)</formula>
    </cfRule>
  </conditionalFormatting>
  <conditionalFormatting sqref="C326:C327">
    <cfRule type="expression" dxfId="1" priority="1063">
      <formula>if(T326&gt;4,true,false)</formula>
    </cfRule>
  </conditionalFormatting>
  <conditionalFormatting sqref="C326:C327">
    <cfRule type="expression" dxfId="0" priority="1064">
      <formula>if(T326&lt;-4,true,false)</formula>
    </cfRule>
  </conditionalFormatting>
  <conditionalFormatting sqref="C325">
    <cfRule type="expression" dxfId="1" priority="1065">
      <formula>if(T325&gt;4,true,false)</formula>
    </cfRule>
  </conditionalFormatting>
  <conditionalFormatting sqref="C325">
    <cfRule type="expression" dxfId="0" priority="1066">
      <formula>if(T325&lt;-4,true,false)</formula>
    </cfRule>
  </conditionalFormatting>
  <conditionalFormatting sqref="C324">
    <cfRule type="expression" dxfId="1" priority="1067">
      <formula>if(T324&gt;4,true,false)</formula>
    </cfRule>
  </conditionalFormatting>
  <conditionalFormatting sqref="C324">
    <cfRule type="expression" dxfId="0" priority="1068">
      <formula>if(T324&lt;-4,true,false)</formula>
    </cfRule>
  </conditionalFormatting>
  <conditionalFormatting sqref="C323">
    <cfRule type="expression" dxfId="1" priority="1069">
      <formula>if(T323&gt;4,true,false)</formula>
    </cfRule>
  </conditionalFormatting>
  <conditionalFormatting sqref="C323">
    <cfRule type="expression" dxfId="0" priority="1070">
      <formula>if(T323&lt;-4,true,false)</formula>
    </cfRule>
  </conditionalFormatting>
  <conditionalFormatting sqref="C322">
    <cfRule type="expression" dxfId="1" priority="1071">
      <formula>if(T322&gt;4,true,false)</formula>
    </cfRule>
  </conditionalFormatting>
  <conditionalFormatting sqref="C322">
    <cfRule type="expression" dxfId="0" priority="1072">
      <formula>if(T322&lt;-4,true,false)</formula>
    </cfRule>
  </conditionalFormatting>
  <conditionalFormatting sqref="C321">
    <cfRule type="expression" dxfId="1" priority="1073">
      <formula>if(T321&gt;4,true,false)</formula>
    </cfRule>
  </conditionalFormatting>
  <conditionalFormatting sqref="C321">
    <cfRule type="expression" dxfId="0" priority="1074">
      <formula>if(T321&lt;-4,true,false)</formula>
    </cfRule>
  </conditionalFormatting>
  <conditionalFormatting sqref="C320">
    <cfRule type="expression" dxfId="1" priority="1075">
      <formula>if(T320&gt;4,true,false)</formula>
    </cfRule>
  </conditionalFormatting>
  <conditionalFormatting sqref="C320">
    <cfRule type="expression" dxfId="0" priority="1076">
      <formula>if(T320&lt;-4,true,false)</formula>
    </cfRule>
  </conditionalFormatting>
  <conditionalFormatting sqref="C319">
    <cfRule type="expression" dxfId="1" priority="1077">
      <formula>if(T319&gt;4,true,false)</formula>
    </cfRule>
  </conditionalFormatting>
  <conditionalFormatting sqref="C319">
    <cfRule type="expression" dxfId="0" priority="1078">
      <formula>if(T319&lt;-4,true,false)</formula>
    </cfRule>
  </conditionalFormatting>
  <conditionalFormatting sqref="C318">
    <cfRule type="expression" dxfId="1" priority="1079">
      <formula>if(T318&gt;4,true,false)</formula>
    </cfRule>
  </conditionalFormatting>
  <conditionalFormatting sqref="C318">
    <cfRule type="expression" dxfId="0" priority="1080">
      <formula>if(T318&lt;-4,true,false)</formula>
    </cfRule>
  </conditionalFormatting>
  <conditionalFormatting sqref="C317">
    <cfRule type="expression" dxfId="1" priority="1081">
      <formula>if(T317&gt;4,true,false)</formula>
    </cfRule>
  </conditionalFormatting>
  <conditionalFormatting sqref="C317">
    <cfRule type="expression" dxfId="0" priority="1082">
      <formula>if(T317&lt;-4,true,false)</formula>
    </cfRule>
  </conditionalFormatting>
  <conditionalFormatting sqref="C316">
    <cfRule type="expression" dxfId="1" priority="1083">
      <formula>if(T316&gt;4,true,false)</formula>
    </cfRule>
  </conditionalFormatting>
  <conditionalFormatting sqref="C316">
    <cfRule type="expression" dxfId="0" priority="1084">
      <formula>if(T316&lt;-4,true,false)</formula>
    </cfRule>
  </conditionalFormatting>
  <conditionalFormatting sqref="C315">
    <cfRule type="expression" dxfId="1" priority="1085">
      <formula>if(T315&gt;4,true,false)</formula>
    </cfRule>
  </conditionalFormatting>
  <conditionalFormatting sqref="C315">
    <cfRule type="expression" dxfId="0" priority="1086">
      <formula>if(T315&lt;-4,true,false)</formula>
    </cfRule>
  </conditionalFormatting>
  <conditionalFormatting sqref="C311:C314">
    <cfRule type="expression" dxfId="1" priority="1087">
      <formula>if(T311&gt;4,true,false)</formula>
    </cfRule>
  </conditionalFormatting>
  <conditionalFormatting sqref="C311:C314">
    <cfRule type="expression" dxfId="0" priority="1088">
      <formula>if(T311&lt;-4,true,false)</formula>
    </cfRule>
  </conditionalFormatting>
  <conditionalFormatting sqref="C310">
    <cfRule type="expression" dxfId="1" priority="1089">
      <formula>if(T310&gt;4,true,false)</formula>
    </cfRule>
  </conditionalFormatting>
  <conditionalFormatting sqref="C310">
    <cfRule type="expression" dxfId="0" priority="1090">
      <formula>if(T310&lt;-4,true,false)</formula>
    </cfRule>
  </conditionalFormatting>
  <conditionalFormatting sqref="C309">
    <cfRule type="expression" dxfId="1" priority="1091">
      <formula>if(T309&gt;4,true,false)</formula>
    </cfRule>
  </conditionalFormatting>
  <conditionalFormatting sqref="C309">
    <cfRule type="expression" dxfId="0" priority="1092">
      <formula>if(T309&lt;-4,true,false)</formula>
    </cfRule>
  </conditionalFormatting>
  <conditionalFormatting sqref="C308">
    <cfRule type="expression" dxfId="1" priority="1093">
      <formula>if(T308&gt;4,true,false)</formula>
    </cfRule>
  </conditionalFormatting>
  <conditionalFormatting sqref="C308">
    <cfRule type="expression" dxfId="0" priority="1094">
      <formula>if(T308&lt;-4,true,false)</formula>
    </cfRule>
  </conditionalFormatting>
  <conditionalFormatting sqref="C307">
    <cfRule type="expression" dxfId="1" priority="1095">
      <formula>if(T307&gt;4,true,false)</formula>
    </cfRule>
  </conditionalFormatting>
  <conditionalFormatting sqref="C307">
    <cfRule type="expression" dxfId="0" priority="1096">
      <formula>if(T307&lt;-4,true,false)</formula>
    </cfRule>
  </conditionalFormatting>
  <conditionalFormatting sqref="C306">
    <cfRule type="expression" dxfId="1" priority="1097">
      <formula>if(T306&gt;4,true,false)</formula>
    </cfRule>
  </conditionalFormatting>
  <conditionalFormatting sqref="C306">
    <cfRule type="expression" dxfId="0" priority="1098">
      <formula>if(T306&lt;-4,true,false)</formula>
    </cfRule>
  </conditionalFormatting>
  <conditionalFormatting sqref="C305">
    <cfRule type="expression" dxfId="1" priority="1099">
      <formula>if(T305&gt;4,true,false)</formula>
    </cfRule>
  </conditionalFormatting>
  <conditionalFormatting sqref="C305">
    <cfRule type="expression" dxfId="0" priority="1100">
      <formula>if(T305&lt;-4,true,false)</formula>
    </cfRule>
  </conditionalFormatting>
  <conditionalFormatting sqref="C304">
    <cfRule type="expression" dxfId="1" priority="1101">
      <formula>if(T304&gt;4,true,false)</formula>
    </cfRule>
  </conditionalFormatting>
  <conditionalFormatting sqref="C304">
    <cfRule type="expression" dxfId="0" priority="1102">
      <formula>if(T304&lt;-4,true,false)</formula>
    </cfRule>
  </conditionalFormatting>
  <conditionalFormatting sqref="C303">
    <cfRule type="expression" dxfId="1" priority="1103">
      <formula>if(T303&gt;4,true,false)</formula>
    </cfRule>
  </conditionalFormatting>
  <conditionalFormatting sqref="C303">
    <cfRule type="expression" dxfId="0" priority="1104">
      <formula>if(T303&lt;-4,true,false)</formula>
    </cfRule>
  </conditionalFormatting>
  <conditionalFormatting sqref="C302">
    <cfRule type="expression" dxfId="1" priority="1105">
      <formula>if(T302&gt;4,true,false)</formula>
    </cfRule>
  </conditionalFormatting>
  <conditionalFormatting sqref="C302">
    <cfRule type="expression" dxfId="0" priority="1106">
      <formula>if(T302&lt;-4,true,false)</formula>
    </cfRule>
  </conditionalFormatting>
  <conditionalFormatting sqref="C300:C301">
    <cfRule type="expression" dxfId="1" priority="1107">
      <formula>if(T300&gt;4,true,false)</formula>
    </cfRule>
  </conditionalFormatting>
  <conditionalFormatting sqref="C300:C301">
    <cfRule type="expression" dxfId="0" priority="1108">
      <formula>if(T300&lt;-4,true,false)</formula>
    </cfRule>
  </conditionalFormatting>
  <conditionalFormatting sqref="C299">
    <cfRule type="expression" dxfId="1" priority="1109">
      <formula>if(T299&gt;4,true,false)</formula>
    </cfRule>
  </conditionalFormatting>
  <conditionalFormatting sqref="C299">
    <cfRule type="expression" dxfId="0" priority="1110">
      <formula>if(T299&lt;-4,true,false)</formula>
    </cfRule>
  </conditionalFormatting>
  <conditionalFormatting sqref="C298">
    <cfRule type="expression" dxfId="1" priority="1111">
      <formula>if(T298&gt;4,true,false)</formula>
    </cfRule>
  </conditionalFormatting>
  <conditionalFormatting sqref="C298">
    <cfRule type="expression" dxfId="0" priority="1112">
      <formula>if(T298&lt;-4,true,false)</formula>
    </cfRule>
  </conditionalFormatting>
  <conditionalFormatting sqref="C297">
    <cfRule type="expression" dxfId="1" priority="1113">
      <formula>if(T297&gt;4,true,false)</formula>
    </cfRule>
  </conditionalFormatting>
  <conditionalFormatting sqref="C297">
    <cfRule type="expression" dxfId="0" priority="1114">
      <formula>if(T297&lt;-4,true,false)</formula>
    </cfRule>
  </conditionalFormatting>
  <conditionalFormatting sqref="C296">
    <cfRule type="expression" dxfId="1" priority="1115">
      <formula>if(T296&gt;4,true,false)</formula>
    </cfRule>
  </conditionalFormatting>
  <conditionalFormatting sqref="C296">
    <cfRule type="expression" dxfId="0" priority="1116">
      <formula>if(T296&lt;-4,true,false)</formula>
    </cfRule>
  </conditionalFormatting>
  <conditionalFormatting sqref="C295">
    <cfRule type="expression" dxfId="1" priority="1117">
      <formula>if(T295&gt;4,true,false)</formula>
    </cfRule>
  </conditionalFormatting>
  <conditionalFormatting sqref="C295">
    <cfRule type="expression" dxfId="0" priority="1118">
      <formula>if(T295&lt;-4,true,false)</formula>
    </cfRule>
  </conditionalFormatting>
  <conditionalFormatting sqref="C294">
    <cfRule type="expression" dxfId="1" priority="1119">
      <formula>if(T294&gt;4,true,false)</formula>
    </cfRule>
  </conditionalFormatting>
  <conditionalFormatting sqref="C294">
    <cfRule type="expression" dxfId="0" priority="1120">
      <formula>if(T294&lt;-4,true,false)</formula>
    </cfRule>
  </conditionalFormatting>
  <conditionalFormatting sqref="C293">
    <cfRule type="expression" dxfId="1" priority="1121">
      <formula>if(T293&gt;4,true,false)</formula>
    </cfRule>
  </conditionalFormatting>
  <conditionalFormatting sqref="C293">
    <cfRule type="expression" dxfId="0" priority="1122">
      <formula>if(T293&lt;-4,true,false)</formula>
    </cfRule>
  </conditionalFormatting>
  <conditionalFormatting sqref="C291:C292">
    <cfRule type="expression" dxfId="1" priority="1123">
      <formula>if(T291&gt;4,true,false)</formula>
    </cfRule>
  </conditionalFormatting>
  <conditionalFormatting sqref="C291:C292">
    <cfRule type="expression" dxfId="0" priority="1124">
      <formula>if(T291&lt;-4,true,false)</formula>
    </cfRule>
  </conditionalFormatting>
  <conditionalFormatting sqref="C290">
    <cfRule type="expression" dxfId="1" priority="1125">
      <formula>if(T290&gt;4,true,false)</formula>
    </cfRule>
  </conditionalFormatting>
  <conditionalFormatting sqref="C290">
    <cfRule type="expression" dxfId="0" priority="1126">
      <formula>if(T290&lt;-4,true,false)</formula>
    </cfRule>
  </conditionalFormatting>
  <conditionalFormatting sqref="C288:C289">
    <cfRule type="expression" dxfId="1" priority="1127">
      <formula>if(T288&gt;4,true,false)</formula>
    </cfRule>
  </conditionalFormatting>
  <conditionalFormatting sqref="C288:C289">
    <cfRule type="expression" dxfId="0" priority="1128">
      <formula>if(T288&lt;-4,true,false)</formula>
    </cfRule>
  </conditionalFormatting>
  <conditionalFormatting sqref="C287">
    <cfRule type="expression" dxfId="1" priority="1129">
      <formula>if(T287&gt;4,true,false)</formula>
    </cfRule>
  </conditionalFormatting>
  <conditionalFormatting sqref="C287">
    <cfRule type="expression" dxfId="0" priority="1130">
      <formula>if(T287&lt;-4,true,false)</formula>
    </cfRule>
  </conditionalFormatting>
  <conditionalFormatting sqref="C285:C286">
    <cfRule type="expression" dxfId="1" priority="1131">
      <formula>if(T285&gt;4,true,false)</formula>
    </cfRule>
  </conditionalFormatting>
  <conditionalFormatting sqref="C285:C286">
    <cfRule type="expression" dxfId="0" priority="1132">
      <formula>if(T285&lt;-4,true,false)</formula>
    </cfRule>
  </conditionalFormatting>
  <conditionalFormatting sqref="C283:C284">
    <cfRule type="expression" dxfId="1" priority="1133">
      <formula>if(T283&gt;4,true,false)</formula>
    </cfRule>
  </conditionalFormatting>
  <conditionalFormatting sqref="C283:C284">
    <cfRule type="expression" dxfId="0" priority="1134">
      <formula>if(T283&lt;-4,true,false)</formula>
    </cfRule>
  </conditionalFormatting>
  <conditionalFormatting sqref="C282">
    <cfRule type="expression" dxfId="1" priority="1135">
      <formula>if(T282&gt;4,true,false)</formula>
    </cfRule>
  </conditionalFormatting>
  <conditionalFormatting sqref="C282">
    <cfRule type="expression" dxfId="0" priority="1136">
      <formula>if(T282&lt;-4,true,false)</formula>
    </cfRule>
  </conditionalFormatting>
  <conditionalFormatting sqref="C279:C281">
    <cfRule type="expression" dxfId="1" priority="1137">
      <formula>if(T279&gt;4,true,false)</formula>
    </cfRule>
  </conditionalFormatting>
  <conditionalFormatting sqref="C279:C281">
    <cfRule type="expression" dxfId="0" priority="1138">
      <formula>if(T279&lt;-4,true,false)</formula>
    </cfRule>
  </conditionalFormatting>
  <conditionalFormatting sqref="C277:C278">
    <cfRule type="expression" dxfId="1" priority="1139">
      <formula>if(T277&gt;4,true,false)</formula>
    </cfRule>
  </conditionalFormatting>
  <conditionalFormatting sqref="C277:C278">
    <cfRule type="expression" dxfId="0" priority="1140">
      <formula>if(T277&lt;-4,true,false)</formula>
    </cfRule>
  </conditionalFormatting>
  <conditionalFormatting sqref="C276">
    <cfRule type="expression" dxfId="1" priority="1141">
      <formula>if(T276&gt;4,true,false)</formula>
    </cfRule>
  </conditionalFormatting>
  <conditionalFormatting sqref="C276">
    <cfRule type="expression" dxfId="0" priority="1142">
      <formula>if(T276&lt;-4,true,false)</formula>
    </cfRule>
  </conditionalFormatting>
  <conditionalFormatting sqref="C275">
    <cfRule type="expression" dxfId="1" priority="1143">
      <formula>if(T275&gt;4,true,false)</formula>
    </cfRule>
  </conditionalFormatting>
  <conditionalFormatting sqref="C275">
    <cfRule type="expression" dxfId="0" priority="1144">
      <formula>if(T275&lt;-4,true,false)</formula>
    </cfRule>
  </conditionalFormatting>
  <conditionalFormatting sqref="C274">
    <cfRule type="expression" dxfId="1" priority="1145">
      <formula>if(T274&gt;4,true,false)</formula>
    </cfRule>
  </conditionalFormatting>
  <conditionalFormatting sqref="C274">
    <cfRule type="expression" dxfId="0" priority="1146">
      <formula>if(T274&lt;-4,true,false)</formula>
    </cfRule>
  </conditionalFormatting>
  <conditionalFormatting sqref="C273">
    <cfRule type="expression" dxfId="1" priority="1147">
      <formula>if(T273&gt;4,true,false)</formula>
    </cfRule>
  </conditionalFormatting>
  <conditionalFormatting sqref="C273">
    <cfRule type="expression" dxfId="0" priority="1148">
      <formula>if(T273&lt;-4,true,false)</formula>
    </cfRule>
  </conditionalFormatting>
  <conditionalFormatting sqref="C272">
    <cfRule type="expression" dxfId="1" priority="1149">
      <formula>if(T272&gt;4,true,false)</formula>
    </cfRule>
  </conditionalFormatting>
  <conditionalFormatting sqref="C272">
    <cfRule type="expression" dxfId="0" priority="1150">
      <formula>if(T272&lt;-4,true,false)</formula>
    </cfRule>
  </conditionalFormatting>
  <conditionalFormatting sqref="C271">
    <cfRule type="expression" dxfId="1" priority="1151">
      <formula>if(T271&gt;4,true,false)</formula>
    </cfRule>
  </conditionalFormatting>
  <conditionalFormatting sqref="C271">
    <cfRule type="expression" dxfId="0" priority="1152">
      <formula>if(T271&lt;-4,true,false)</formula>
    </cfRule>
  </conditionalFormatting>
  <conditionalFormatting sqref="C270">
    <cfRule type="expression" dxfId="1" priority="1153">
      <formula>if(T270&gt;4,true,false)</formula>
    </cfRule>
  </conditionalFormatting>
  <conditionalFormatting sqref="C270">
    <cfRule type="expression" dxfId="0" priority="1154">
      <formula>if(T270&lt;-4,true,false)</formula>
    </cfRule>
  </conditionalFormatting>
  <conditionalFormatting sqref="C269">
    <cfRule type="expression" dxfId="1" priority="1155">
      <formula>if(T269&gt;4,true,false)</formula>
    </cfRule>
  </conditionalFormatting>
  <conditionalFormatting sqref="C269">
    <cfRule type="expression" dxfId="0" priority="1156">
      <formula>if(T269&lt;-4,true,false)</formula>
    </cfRule>
  </conditionalFormatting>
  <conditionalFormatting sqref="C268">
    <cfRule type="expression" dxfId="1" priority="1157">
      <formula>if(T268&gt;4,true,false)</formula>
    </cfRule>
  </conditionalFormatting>
  <conditionalFormatting sqref="C268">
    <cfRule type="expression" dxfId="0" priority="1158">
      <formula>if(T268&lt;-4,true,false)</formula>
    </cfRule>
  </conditionalFormatting>
  <conditionalFormatting sqref="C267">
    <cfRule type="expression" dxfId="1" priority="1159">
      <formula>if(T267&gt;4,true,false)</formula>
    </cfRule>
  </conditionalFormatting>
  <conditionalFormatting sqref="C267">
    <cfRule type="expression" dxfId="0" priority="1160">
      <formula>if(T267&lt;-4,true,false)</formula>
    </cfRule>
  </conditionalFormatting>
  <conditionalFormatting sqref="C264:C266">
    <cfRule type="expression" dxfId="1" priority="1161">
      <formula>if(T264&gt;4,true,false)</formula>
    </cfRule>
  </conditionalFormatting>
  <conditionalFormatting sqref="C264:C266">
    <cfRule type="expression" dxfId="0" priority="1162">
      <formula>if(T264&lt;-4,true,false)</formula>
    </cfRule>
  </conditionalFormatting>
  <conditionalFormatting sqref="C263">
    <cfRule type="expression" dxfId="1" priority="1163">
      <formula>if(T263&gt;4,true,false)</formula>
    </cfRule>
  </conditionalFormatting>
  <conditionalFormatting sqref="C263">
    <cfRule type="expression" dxfId="0" priority="1164">
      <formula>if(T263&lt;-4,true,false)</formula>
    </cfRule>
  </conditionalFormatting>
  <conditionalFormatting sqref="C262">
    <cfRule type="expression" dxfId="1" priority="1165">
      <formula>if(T262&gt;4,true,false)</formula>
    </cfRule>
  </conditionalFormatting>
  <conditionalFormatting sqref="C262">
    <cfRule type="expression" dxfId="0" priority="1166">
      <formula>if(T262&lt;-4,true,false)</formula>
    </cfRule>
  </conditionalFormatting>
  <conditionalFormatting sqref="C261">
    <cfRule type="expression" dxfId="1" priority="1167">
      <formula>if(T261&gt;4,true,false)</formula>
    </cfRule>
  </conditionalFormatting>
  <conditionalFormatting sqref="C261">
    <cfRule type="expression" dxfId="0" priority="1168">
      <formula>if(T261&lt;-4,true,false)</formula>
    </cfRule>
  </conditionalFormatting>
  <conditionalFormatting sqref="C260">
    <cfRule type="expression" dxfId="1" priority="1169">
      <formula>if(T260&gt;4,true,false)</formula>
    </cfRule>
  </conditionalFormatting>
  <conditionalFormatting sqref="C260">
    <cfRule type="expression" dxfId="0" priority="1170">
      <formula>if(T260&lt;-4,true,false)</formula>
    </cfRule>
  </conditionalFormatting>
  <conditionalFormatting sqref="C258:C259">
    <cfRule type="expression" dxfId="1" priority="1171">
      <formula>if(T258&gt;4,true,false)</formula>
    </cfRule>
  </conditionalFormatting>
  <conditionalFormatting sqref="C258:C259">
    <cfRule type="expression" dxfId="0" priority="1172">
      <formula>if(T258&lt;-4,true,false)</formula>
    </cfRule>
  </conditionalFormatting>
  <conditionalFormatting sqref="C257">
    <cfRule type="expression" dxfId="1" priority="1173">
      <formula>if(T257&gt;4,true,false)</formula>
    </cfRule>
  </conditionalFormatting>
  <conditionalFormatting sqref="C257">
    <cfRule type="expression" dxfId="0" priority="1174">
      <formula>if(T257&lt;-4,true,false)</formula>
    </cfRule>
  </conditionalFormatting>
  <conditionalFormatting sqref="C254:C256">
    <cfRule type="expression" dxfId="1" priority="1175">
      <formula>if(T254&gt;4,true,false)</formula>
    </cfRule>
  </conditionalFormatting>
  <conditionalFormatting sqref="C254:C256">
    <cfRule type="expression" dxfId="0" priority="1176">
      <formula>if(T254&lt;-4,true,false)</formula>
    </cfRule>
  </conditionalFormatting>
  <conditionalFormatting sqref="C253">
    <cfRule type="expression" dxfId="1" priority="1177">
      <formula>if(T253&gt;4,true,false)</formula>
    </cfRule>
  </conditionalFormatting>
  <conditionalFormatting sqref="C253">
    <cfRule type="expression" dxfId="0" priority="1178">
      <formula>if(T253&lt;-4,true,false)</formula>
    </cfRule>
  </conditionalFormatting>
  <conditionalFormatting sqref="C252">
    <cfRule type="expression" dxfId="1" priority="1179">
      <formula>if(T252&gt;4,true,false)</formula>
    </cfRule>
  </conditionalFormatting>
  <conditionalFormatting sqref="C252">
    <cfRule type="expression" dxfId="0" priority="1180">
      <formula>if(T252&lt;-4,true,false)</formula>
    </cfRule>
  </conditionalFormatting>
  <conditionalFormatting sqref="C251">
    <cfRule type="expression" dxfId="1" priority="1181">
      <formula>if(T251&gt;4,true,false)</formula>
    </cfRule>
  </conditionalFormatting>
  <conditionalFormatting sqref="C251">
    <cfRule type="expression" dxfId="0" priority="1182">
      <formula>if(T251&lt;-4,true,false)</formula>
    </cfRule>
  </conditionalFormatting>
  <conditionalFormatting sqref="C250">
    <cfRule type="expression" dxfId="1" priority="1183">
      <formula>if(T250&gt;4,true,false)</formula>
    </cfRule>
  </conditionalFormatting>
  <conditionalFormatting sqref="C250">
    <cfRule type="expression" dxfId="0" priority="1184">
      <formula>if(T250&lt;-4,true,false)</formula>
    </cfRule>
  </conditionalFormatting>
  <conditionalFormatting sqref="C249">
    <cfRule type="expression" dxfId="1" priority="1185">
      <formula>if(T249&gt;4,true,false)</formula>
    </cfRule>
  </conditionalFormatting>
  <conditionalFormatting sqref="C249">
    <cfRule type="expression" dxfId="0" priority="1186">
      <formula>if(T249&lt;-4,true,false)</formula>
    </cfRule>
  </conditionalFormatting>
  <conditionalFormatting sqref="C248">
    <cfRule type="expression" dxfId="1" priority="1187">
      <formula>if(T248&gt;4,true,false)</formula>
    </cfRule>
  </conditionalFormatting>
  <conditionalFormatting sqref="C248">
    <cfRule type="expression" dxfId="0" priority="1188">
      <formula>if(T248&lt;-4,true,false)</formula>
    </cfRule>
  </conditionalFormatting>
  <conditionalFormatting sqref="C247">
    <cfRule type="expression" dxfId="1" priority="1189">
      <formula>if(T247&gt;4,true,false)</formula>
    </cfRule>
  </conditionalFormatting>
  <conditionalFormatting sqref="C247">
    <cfRule type="expression" dxfId="0" priority="1190">
      <formula>if(T247&lt;-4,true,false)</formula>
    </cfRule>
  </conditionalFormatting>
  <conditionalFormatting sqref="C246">
    <cfRule type="expression" dxfId="1" priority="1191">
      <formula>if(T246&gt;4,true,false)</formula>
    </cfRule>
  </conditionalFormatting>
  <conditionalFormatting sqref="C246">
    <cfRule type="expression" dxfId="0" priority="1192">
      <formula>if(T246&lt;-4,true,false)</formula>
    </cfRule>
  </conditionalFormatting>
  <conditionalFormatting sqref="C245">
    <cfRule type="expression" dxfId="1" priority="1193">
      <formula>if(T245&gt;4,true,false)</formula>
    </cfRule>
  </conditionalFormatting>
  <conditionalFormatting sqref="C245">
    <cfRule type="expression" dxfId="0" priority="1194">
      <formula>if(T245&lt;-4,true,false)</formula>
    </cfRule>
  </conditionalFormatting>
  <conditionalFormatting sqref="C244">
    <cfRule type="expression" dxfId="1" priority="1195">
      <formula>if(T244&gt;4,true,false)</formula>
    </cfRule>
  </conditionalFormatting>
  <conditionalFormatting sqref="C244">
    <cfRule type="expression" dxfId="0" priority="1196">
      <formula>if(T244&lt;-4,true,false)</formula>
    </cfRule>
  </conditionalFormatting>
  <conditionalFormatting sqref="C242:C243">
    <cfRule type="expression" dxfId="1" priority="1197">
      <formula>if(T242&gt;4,true,false)</formula>
    </cfRule>
  </conditionalFormatting>
  <conditionalFormatting sqref="C242:C243">
    <cfRule type="expression" dxfId="0" priority="1198">
      <formula>if(T242&lt;-4,true,false)</formula>
    </cfRule>
  </conditionalFormatting>
  <conditionalFormatting sqref="C241">
    <cfRule type="expression" dxfId="1" priority="1199">
      <formula>if(T241&gt;4,true,false)</formula>
    </cfRule>
  </conditionalFormatting>
  <conditionalFormatting sqref="C241">
    <cfRule type="expression" dxfId="0" priority="1200">
      <formula>if(T241&lt;-4,true,false)</formula>
    </cfRule>
  </conditionalFormatting>
  <conditionalFormatting sqref="C240">
    <cfRule type="expression" dxfId="1" priority="1201">
      <formula>if(T240&gt;4,true,false)</formula>
    </cfRule>
  </conditionalFormatting>
  <conditionalFormatting sqref="C240">
    <cfRule type="expression" dxfId="0" priority="1202">
      <formula>if(T240&lt;-4,true,false)</formula>
    </cfRule>
  </conditionalFormatting>
  <conditionalFormatting sqref="C239">
    <cfRule type="expression" dxfId="1" priority="1203">
      <formula>if(T239&gt;4,true,false)</formula>
    </cfRule>
  </conditionalFormatting>
  <conditionalFormatting sqref="C239">
    <cfRule type="expression" dxfId="0" priority="1204">
      <formula>if(T239&lt;-4,true,false)</formula>
    </cfRule>
  </conditionalFormatting>
  <conditionalFormatting sqref="C238">
    <cfRule type="expression" dxfId="1" priority="1205">
      <formula>if(T238&gt;4,true,false)</formula>
    </cfRule>
  </conditionalFormatting>
  <conditionalFormatting sqref="C238">
    <cfRule type="expression" dxfId="0" priority="1206">
      <formula>if(T238&lt;-4,true,false)</formula>
    </cfRule>
  </conditionalFormatting>
  <conditionalFormatting sqref="C236:C237">
    <cfRule type="expression" dxfId="1" priority="1207">
      <formula>if(T236&gt;4,true,false)</formula>
    </cfRule>
  </conditionalFormatting>
  <conditionalFormatting sqref="C236:C237">
    <cfRule type="expression" dxfId="0" priority="1208">
      <formula>if(T236&lt;-4,true,false)</formula>
    </cfRule>
  </conditionalFormatting>
  <conditionalFormatting sqref="C235">
    <cfRule type="expression" dxfId="1" priority="1209">
      <formula>if(T235&gt;4,true,false)</formula>
    </cfRule>
  </conditionalFormatting>
  <conditionalFormatting sqref="C235">
    <cfRule type="expression" dxfId="0" priority="1210">
      <formula>if(T235&lt;-4,true,false)</formula>
    </cfRule>
  </conditionalFormatting>
  <conditionalFormatting sqref="C234">
    <cfRule type="expression" dxfId="1" priority="1211">
      <formula>if(T234&gt;4,true,false)</formula>
    </cfRule>
  </conditionalFormatting>
  <conditionalFormatting sqref="C234">
    <cfRule type="expression" dxfId="0" priority="1212">
      <formula>if(T234&lt;-4,true,false)</formula>
    </cfRule>
  </conditionalFormatting>
  <conditionalFormatting sqref="C233">
    <cfRule type="expression" dxfId="1" priority="1213">
      <formula>if(T233&gt;4,true,false)</formula>
    </cfRule>
  </conditionalFormatting>
  <conditionalFormatting sqref="C233">
    <cfRule type="expression" dxfId="0" priority="1214">
      <formula>if(T233&lt;-4,true,false)</formula>
    </cfRule>
  </conditionalFormatting>
  <conditionalFormatting sqref="C232">
    <cfRule type="expression" dxfId="1" priority="1215">
      <formula>if(T232&gt;4,true,false)</formula>
    </cfRule>
  </conditionalFormatting>
  <conditionalFormatting sqref="C232">
    <cfRule type="expression" dxfId="0" priority="1216">
      <formula>if(T232&lt;-4,true,false)</formula>
    </cfRule>
  </conditionalFormatting>
  <conditionalFormatting sqref="C231">
    <cfRule type="expression" dxfId="1" priority="1217">
      <formula>if(T231&gt;4,true,false)</formula>
    </cfRule>
  </conditionalFormatting>
  <conditionalFormatting sqref="C231">
    <cfRule type="expression" dxfId="0" priority="1218">
      <formula>if(T231&lt;-4,true,false)</formula>
    </cfRule>
  </conditionalFormatting>
  <conditionalFormatting sqref="C230">
    <cfRule type="expression" dxfId="1" priority="1219">
      <formula>if(T230&gt;4,true,false)</formula>
    </cfRule>
  </conditionalFormatting>
  <conditionalFormatting sqref="C230">
    <cfRule type="expression" dxfId="0" priority="1220">
      <formula>if(T230&lt;-4,true,false)</formula>
    </cfRule>
  </conditionalFormatting>
  <conditionalFormatting sqref="C229">
    <cfRule type="expression" dxfId="1" priority="1221">
      <formula>if(T229&gt;4,true,false)</formula>
    </cfRule>
  </conditionalFormatting>
  <conditionalFormatting sqref="C229">
    <cfRule type="expression" dxfId="0" priority="1222">
      <formula>if(T229&lt;-4,true,false)</formula>
    </cfRule>
  </conditionalFormatting>
  <conditionalFormatting sqref="C228">
    <cfRule type="expression" dxfId="1" priority="1223">
      <formula>if(T228&gt;4,true,false)</formula>
    </cfRule>
  </conditionalFormatting>
  <conditionalFormatting sqref="C228">
    <cfRule type="expression" dxfId="0" priority="1224">
      <formula>if(T228&lt;-4,true,false)</formula>
    </cfRule>
  </conditionalFormatting>
  <conditionalFormatting sqref="C227">
    <cfRule type="expression" dxfId="1" priority="1225">
      <formula>if(T227&gt;4,true,false)</formula>
    </cfRule>
  </conditionalFormatting>
  <conditionalFormatting sqref="C227">
    <cfRule type="expression" dxfId="0" priority="1226">
      <formula>if(T227&lt;-4,true,false)</formula>
    </cfRule>
  </conditionalFormatting>
  <conditionalFormatting sqref="C226">
    <cfRule type="expression" dxfId="1" priority="1227">
      <formula>if(T226&gt;4,true,false)</formula>
    </cfRule>
  </conditionalFormatting>
  <conditionalFormatting sqref="C226">
    <cfRule type="expression" dxfId="0" priority="1228">
      <formula>if(T226&lt;-4,true,false)</formula>
    </cfRule>
  </conditionalFormatting>
  <conditionalFormatting sqref="C225">
    <cfRule type="expression" dxfId="1" priority="1229">
      <formula>if(T225&gt;4,true,false)</formula>
    </cfRule>
  </conditionalFormatting>
  <conditionalFormatting sqref="C225">
    <cfRule type="expression" dxfId="0" priority="1230">
      <formula>if(T225&lt;-4,true,false)</formula>
    </cfRule>
  </conditionalFormatting>
  <conditionalFormatting sqref="C221:C224">
    <cfRule type="expression" dxfId="1" priority="1231">
      <formula>if(T221&gt;4,true,false)</formula>
    </cfRule>
  </conditionalFormatting>
  <conditionalFormatting sqref="C221:C224">
    <cfRule type="expression" dxfId="0" priority="1232">
      <formula>if(T221&lt;-4,true,false)</formula>
    </cfRule>
  </conditionalFormatting>
  <conditionalFormatting sqref="C220">
    <cfRule type="expression" dxfId="1" priority="1233">
      <formula>if(T220&gt;4,true,false)</formula>
    </cfRule>
  </conditionalFormatting>
  <conditionalFormatting sqref="C220">
    <cfRule type="expression" dxfId="0" priority="1234">
      <formula>if(T220&lt;-4,true,false)</formula>
    </cfRule>
  </conditionalFormatting>
  <conditionalFormatting sqref="C219">
    <cfRule type="expression" dxfId="1" priority="1235">
      <formula>if(T219&gt;4,true,false)</formula>
    </cfRule>
  </conditionalFormatting>
  <conditionalFormatting sqref="C219">
    <cfRule type="expression" dxfId="0" priority="1236">
      <formula>if(T219&lt;-4,true,false)</formula>
    </cfRule>
  </conditionalFormatting>
  <conditionalFormatting sqref="C218">
    <cfRule type="expression" dxfId="1" priority="1237">
      <formula>if(T218&gt;4,true,false)</formula>
    </cfRule>
  </conditionalFormatting>
  <conditionalFormatting sqref="C218">
    <cfRule type="expression" dxfId="0" priority="1238">
      <formula>if(T218&lt;-4,true,false)</formula>
    </cfRule>
  </conditionalFormatting>
  <conditionalFormatting sqref="C217">
    <cfRule type="expression" dxfId="1" priority="1239">
      <formula>if(T217&gt;4,true,false)</formula>
    </cfRule>
  </conditionalFormatting>
  <conditionalFormatting sqref="C217">
    <cfRule type="expression" dxfId="0" priority="1240">
      <formula>if(T217&lt;-4,true,false)</formula>
    </cfRule>
  </conditionalFormatting>
  <conditionalFormatting sqref="C216">
    <cfRule type="expression" dxfId="1" priority="1241">
      <formula>if(T216&gt;4,true,false)</formula>
    </cfRule>
  </conditionalFormatting>
  <conditionalFormatting sqref="C216">
    <cfRule type="expression" dxfId="0" priority="1242">
      <formula>if(T216&lt;-4,true,false)</formula>
    </cfRule>
  </conditionalFormatting>
  <conditionalFormatting sqref="C215">
    <cfRule type="expression" dxfId="1" priority="1243">
      <formula>if(T215&gt;4,true,false)</formula>
    </cfRule>
  </conditionalFormatting>
  <conditionalFormatting sqref="C215">
    <cfRule type="expression" dxfId="0" priority="1244">
      <formula>if(T215&lt;-4,true,false)</formula>
    </cfRule>
  </conditionalFormatting>
  <conditionalFormatting sqref="C214">
    <cfRule type="expression" dxfId="1" priority="1245">
      <formula>if(T214&gt;4,true,false)</formula>
    </cfRule>
  </conditionalFormatting>
  <conditionalFormatting sqref="C214">
    <cfRule type="expression" dxfId="0" priority="1246">
      <formula>if(T214&lt;-4,true,false)</formula>
    </cfRule>
  </conditionalFormatting>
  <conditionalFormatting sqref="C213">
    <cfRule type="expression" dxfId="1" priority="1247">
      <formula>if(T213&gt;4,true,false)</formula>
    </cfRule>
  </conditionalFormatting>
  <conditionalFormatting sqref="C213">
    <cfRule type="expression" dxfId="0" priority="1248">
      <formula>if(T213&lt;-4,true,false)</formula>
    </cfRule>
  </conditionalFormatting>
  <conditionalFormatting sqref="C212">
    <cfRule type="expression" dxfId="1" priority="1249">
      <formula>if(T212&gt;4,true,false)</formula>
    </cfRule>
  </conditionalFormatting>
  <conditionalFormatting sqref="C212">
    <cfRule type="expression" dxfId="0" priority="1250">
      <formula>if(T212&lt;-4,true,false)</formula>
    </cfRule>
  </conditionalFormatting>
  <conditionalFormatting sqref="C210:C211">
    <cfRule type="expression" dxfId="1" priority="1251">
      <formula>if(T210&gt;4,true,false)</formula>
    </cfRule>
  </conditionalFormatting>
  <conditionalFormatting sqref="C210:C211">
    <cfRule type="expression" dxfId="0" priority="1252">
      <formula>if(T210&lt;-4,true,false)</formula>
    </cfRule>
  </conditionalFormatting>
  <conditionalFormatting sqref="C209">
    <cfRule type="expression" dxfId="1" priority="1253">
      <formula>if(T209&gt;4,true,false)</formula>
    </cfRule>
  </conditionalFormatting>
  <conditionalFormatting sqref="C209">
    <cfRule type="expression" dxfId="0" priority="1254">
      <formula>if(T209&lt;-4,true,false)</formula>
    </cfRule>
  </conditionalFormatting>
  <conditionalFormatting sqref="C208">
    <cfRule type="expression" dxfId="1" priority="1255">
      <formula>if(T208&gt;4,true,false)</formula>
    </cfRule>
  </conditionalFormatting>
  <conditionalFormatting sqref="C208">
    <cfRule type="expression" dxfId="0" priority="1256">
      <formula>if(T208&lt;-4,true,false)</formula>
    </cfRule>
  </conditionalFormatting>
  <conditionalFormatting sqref="C207">
    <cfRule type="expression" dxfId="1" priority="1257">
      <formula>if(T207&gt;4,true,false)</formula>
    </cfRule>
  </conditionalFormatting>
  <conditionalFormatting sqref="C207">
    <cfRule type="expression" dxfId="0" priority="1258">
      <formula>if(T207&lt;-4,true,false)</formula>
    </cfRule>
  </conditionalFormatting>
  <conditionalFormatting sqref="C206">
    <cfRule type="expression" dxfId="1" priority="1259">
      <formula>if(T206&gt;4,true,false)</formula>
    </cfRule>
  </conditionalFormatting>
  <conditionalFormatting sqref="C206">
    <cfRule type="expression" dxfId="0" priority="1260">
      <formula>if(T206&lt;-4,true,false)</formula>
    </cfRule>
  </conditionalFormatting>
  <conditionalFormatting sqref="C205">
    <cfRule type="expression" dxfId="1" priority="1261">
      <formula>if(T205&gt;4,true,false)</formula>
    </cfRule>
  </conditionalFormatting>
  <conditionalFormatting sqref="C205">
    <cfRule type="expression" dxfId="0" priority="1262">
      <formula>if(T205&lt;-4,true,false)</formula>
    </cfRule>
  </conditionalFormatting>
  <conditionalFormatting sqref="C204">
    <cfRule type="expression" dxfId="1" priority="1263">
      <formula>if(T204&gt;4,true,false)</formula>
    </cfRule>
  </conditionalFormatting>
  <conditionalFormatting sqref="C204">
    <cfRule type="expression" dxfId="0" priority="1264">
      <formula>if(T204&lt;-4,true,false)</formula>
    </cfRule>
  </conditionalFormatting>
  <conditionalFormatting sqref="C203">
    <cfRule type="expression" dxfId="1" priority="1265">
      <formula>if(T203&gt;4,true,false)</formula>
    </cfRule>
  </conditionalFormatting>
  <conditionalFormatting sqref="C203">
    <cfRule type="expression" dxfId="0" priority="1266">
      <formula>if(T203&lt;-4,true,false)</formula>
    </cfRule>
  </conditionalFormatting>
  <conditionalFormatting sqref="C201:C202">
    <cfRule type="expression" dxfId="1" priority="1267">
      <formula>if(T201&gt;4,true,false)</formula>
    </cfRule>
  </conditionalFormatting>
  <conditionalFormatting sqref="C201:C202">
    <cfRule type="expression" dxfId="0" priority="1268">
      <formula>if(T201&lt;-4,true,false)</formula>
    </cfRule>
  </conditionalFormatting>
  <conditionalFormatting sqref="C200">
    <cfRule type="expression" dxfId="1" priority="1269">
      <formula>if(T200&gt;4,true,false)</formula>
    </cfRule>
  </conditionalFormatting>
  <conditionalFormatting sqref="C200">
    <cfRule type="expression" dxfId="0" priority="1270">
      <formula>if(T200&lt;-4,true,false)</formula>
    </cfRule>
  </conditionalFormatting>
  <conditionalFormatting sqref="C198:C199">
    <cfRule type="expression" dxfId="1" priority="1271">
      <formula>if(T198&gt;4,true,false)</formula>
    </cfRule>
  </conditionalFormatting>
  <conditionalFormatting sqref="C198:C199">
    <cfRule type="expression" dxfId="0" priority="1272">
      <formula>if(T198&lt;-4,true,false)</formula>
    </cfRule>
  </conditionalFormatting>
  <conditionalFormatting sqref="C197">
    <cfRule type="expression" dxfId="1" priority="1273">
      <formula>if(T197&gt;4,true,false)</formula>
    </cfRule>
  </conditionalFormatting>
  <conditionalFormatting sqref="C197">
    <cfRule type="expression" dxfId="0" priority="1274">
      <formula>if(T197&lt;-4,true,false)</formula>
    </cfRule>
  </conditionalFormatting>
  <conditionalFormatting sqref="C195:C196">
    <cfRule type="expression" dxfId="1" priority="1275">
      <formula>if(T195&gt;4,true,false)</formula>
    </cfRule>
  </conditionalFormatting>
  <conditionalFormatting sqref="C195:C196">
    <cfRule type="expression" dxfId="0" priority="1276">
      <formula>if(T195&lt;-4,true,false)</formula>
    </cfRule>
  </conditionalFormatting>
  <conditionalFormatting sqref="C193:C194">
    <cfRule type="expression" dxfId="1" priority="1277">
      <formula>if(T193&gt;4,true,false)</formula>
    </cfRule>
  </conditionalFormatting>
  <conditionalFormatting sqref="C193:C194">
    <cfRule type="expression" dxfId="0" priority="1278">
      <formula>if(T193&lt;-4,true,false)</formula>
    </cfRule>
  </conditionalFormatting>
  <conditionalFormatting sqref="C192">
    <cfRule type="expression" dxfId="1" priority="1279">
      <formula>if(T192&gt;4,true,false)</formula>
    </cfRule>
  </conditionalFormatting>
  <conditionalFormatting sqref="C192">
    <cfRule type="expression" dxfId="0" priority="1280">
      <formula>if(T192&lt;-4,true,false)</formula>
    </cfRule>
  </conditionalFormatting>
  <conditionalFormatting sqref="C189:C191">
    <cfRule type="expression" dxfId="1" priority="1281">
      <formula>if(T189&gt;4,true,false)</formula>
    </cfRule>
  </conditionalFormatting>
  <conditionalFormatting sqref="C189:C191">
    <cfRule type="expression" dxfId="0" priority="1282">
      <formula>if(T189&lt;-4,true,false)</formula>
    </cfRule>
  </conditionalFormatting>
  <conditionalFormatting sqref="C187:C188">
    <cfRule type="expression" dxfId="1" priority="1283">
      <formula>if(T187&gt;4,true,false)</formula>
    </cfRule>
  </conditionalFormatting>
  <conditionalFormatting sqref="C187:C188">
    <cfRule type="expression" dxfId="0" priority="1284">
      <formula>if(T187&lt;-4,true,false)</formula>
    </cfRule>
  </conditionalFormatting>
  <conditionalFormatting sqref="C186">
    <cfRule type="expression" dxfId="1" priority="1285">
      <formula>if(T186&gt;4,true,false)</formula>
    </cfRule>
  </conditionalFormatting>
  <conditionalFormatting sqref="C186">
    <cfRule type="expression" dxfId="0" priority="1286">
      <formula>if(T186&lt;-4,true,false)</formula>
    </cfRule>
  </conditionalFormatting>
  <conditionalFormatting sqref="C185">
    <cfRule type="expression" dxfId="1" priority="1287">
      <formula>if(T185&gt;4,true,false)</formula>
    </cfRule>
  </conditionalFormatting>
  <conditionalFormatting sqref="C185">
    <cfRule type="expression" dxfId="0" priority="1288">
      <formula>if(T185&lt;-4,true,false)</formula>
    </cfRule>
  </conditionalFormatting>
  <conditionalFormatting sqref="C184">
    <cfRule type="expression" dxfId="1" priority="1289">
      <formula>if(T184&gt;4,true,false)</formula>
    </cfRule>
  </conditionalFormatting>
  <conditionalFormatting sqref="C184">
    <cfRule type="expression" dxfId="0" priority="1290">
      <formula>if(T184&lt;-4,true,false)</formula>
    </cfRule>
  </conditionalFormatting>
  <conditionalFormatting sqref="C183">
    <cfRule type="expression" dxfId="1" priority="1291">
      <formula>if(T183&gt;4,true,false)</formula>
    </cfRule>
  </conditionalFormatting>
  <conditionalFormatting sqref="C183">
    <cfRule type="expression" dxfId="0" priority="1292">
      <formula>if(T183&lt;-4,true,false)</formula>
    </cfRule>
  </conditionalFormatting>
  <conditionalFormatting sqref="C182">
    <cfRule type="expression" dxfId="1" priority="1293">
      <formula>if(T182&gt;4,true,false)</formula>
    </cfRule>
  </conditionalFormatting>
  <conditionalFormatting sqref="C182">
    <cfRule type="expression" dxfId="0" priority="1294">
      <formula>if(T182&lt;-4,true,false)</formula>
    </cfRule>
  </conditionalFormatting>
  <conditionalFormatting sqref="C181">
    <cfRule type="expression" dxfId="1" priority="1295">
      <formula>if(T181&gt;4,true,false)</formula>
    </cfRule>
  </conditionalFormatting>
  <conditionalFormatting sqref="C181">
    <cfRule type="expression" dxfId="0" priority="1296">
      <formula>if(T181&lt;-4,true,false)</formula>
    </cfRule>
  </conditionalFormatting>
  <conditionalFormatting sqref="C180">
    <cfRule type="expression" dxfId="1" priority="1297">
      <formula>if(T180&gt;4,true,false)</formula>
    </cfRule>
  </conditionalFormatting>
  <conditionalFormatting sqref="C180">
    <cfRule type="expression" dxfId="0" priority="1298">
      <formula>if(T180&lt;-4,true,false)</formula>
    </cfRule>
  </conditionalFormatting>
  <conditionalFormatting sqref="C179">
    <cfRule type="expression" dxfId="1" priority="1299">
      <formula>if(T179&gt;4,true,false)</formula>
    </cfRule>
  </conditionalFormatting>
  <conditionalFormatting sqref="C179">
    <cfRule type="expression" dxfId="0" priority="1300">
      <formula>if(T179&lt;-4,true,false)</formula>
    </cfRule>
  </conditionalFormatting>
  <conditionalFormatting sqref="C178">
    <cfRule type="expression" dxfId="1" priority="1301">
      <formula>if(T178&gt;4,true,false)</formula>
    </cfRule>
  </conditionalFormatting>
  <conditionalFormatting sqref="C178">
    <cfRule type="expression" dxfId="0" priority="1302">
      <formula>if(T178&lt;-4,true,false)</formula>
    </cfRule>
  </conditionalFormatting>
  <conditionalFormatting sqref="C177">
    <cfRule type="expression" dxfId="1" priority="1303">
      <formula>if(T177&gt;4,true,false)</formula>
    </cfRule>
  </conditionalFormatting>
  <conditionalFormatting sqref="C177">
    <cfRule type="expression" dxfId="0" priority="1304">
      <formula>if(T177&lt;-4,true,false)</formula>
    </cfRule>
  </conditionalFormatting>
  <conditionalFormatting sqref="C174:C176">
    <cfRule type="expression" dxfId="1" priority="1305">
      <formula>if(T174&gt;4,true,false)</formula>
    </cfRule>
  </conditionalFormatting>
  <conditionalFormatting sqref="C174:C176">
    <cfRule type="expression" dxfId="0" priority="1306">
      <formula>if(T174&lt;-4,true,false)</formula>
    </cfRule>
  </conditionalFormatting>
  <conditionalFormatting sqref="C173">
    <cfRule type="expression" dxfId="1" priority="1307">
      <formula>if(T173&gt;4,true,false)</formula>
    </cfRule>
  </conditionalFormatting>
  <conditionalFormatting sqref="C173">
    <cfRule type="expression" dxfId="0" priority="1308">
      <formula>if(T173&lt;-4,true,false)</formula>
    </cfRule>
  </conditionalFormatting>
  <conditionalFormatting sqref="C172">
    <cfRule type="expression" dxfId="1" priority="1309">
      <formula>if(T172&gt;4,true,false)</formula>
    </cfRule>
  </conditionalFormatting>
  <conditionalFormatting sqref="C172">
    <cfRule type="expression" dxfId="0" priority="1310">
      <formula>if(T172&lt;-4,true,false)</formula>
    </cfRule>
  </conditionalFormatting>
  <conditionalFormatting sqref="C171">
    <cfRule type="expression" dxfId="1" priority="1311">
      <formula>if(T171&gt;4,true,false)</formula>
    </cfRule>
  </conditionalFormatting>
  <conditionalFormatting sqref="C171">
    <cfRule type="expression" dxfId="0" priority="1312">
      <formula>if(T171&lt;-4,true,false)</formula>
    </cfRule>
  </conditionalFormatting>
  <conditionalFormatting sqref="C170">
    <cfRule type="expression" dxfId="1" priority="1313">
      <formula>if(T170&gt;4,true,false)</formula>
    </cfRule>
  </conditionalFormatting>
  <conditionalFormatting sqref="C170">
    <cfRule type="expression" dxfId="0" priority="1314">
      <formula>if(T170&lt;-4,true,false)</formula>
    </cfRule>
  </conditionalFormatting>
  <conditionalFormatting sqref="C168:C169">
    <cfRule type="expression" dxfId="1" priority="1315">
      <formula>if(T168&gt;4,true,false)</formula>
    </cfRule>
  </conditionalFormatting>
  <conditionalFormatting sqref="C168:C169">
    <cfRule type="expression" dxfId="0" priority="1316">
      <formula>if(T168&lt;-4,true,false)</formula>
    </cfRule>
  </conditionalFormatting>
  <conditionalFormatting sqref="C167">
    <cfRule type="expression" dxfId="1" priority="1317">
      <formula>if(T167&gt;4,true,false)</formula>
    </cfRule>
  </conditionalFormatting>
  <conditionalFormatting sqref="C167">
    <cfRule type="expression" dxfId="0" priority="1318">
      <formula>if(T167&lt;-4,true,false)</formula>
    </cfRule>
  </conditionalFormatting>
  <conditionalFormatting sqref="C164:C166">
    <cfRule type="expression" dxfId="1" priority="1319">
      <formula>if(T164&gt;4,true,false)</formula>
    </cfRule>
  </conditionalFormatting>
  <conditionalFormatting sqref="C164:C166">
    <cfRule type="expression" dxfId="0" priority="1320">
      <formula>if(T164&lt;-4,true,false)</formula>
    </cfRule>
  </conditionalFormatting>
  <conditionalFormatting sqref="C163">
    <cfRule type="expression" dxfId="1" priority="1321">
      <formula>if(T163&gt;4,true,false)</formula>
    </cfRule>
  </conditionalFormatting>
  <conditionalFormatting sqref="C163">
    <cfRule type="expression" dxfId="0" priority="1322">
      <formula>if(T163&lt;-4,true,false)</formula>
    </cfRule>
  </conditionalFormatting>
  <conditionalFormatting sqref="C162">
    <cfRule type="expression" dxfId="1" priority="1323">
      <formula>if(T162&gt;4,true,false)</formula>
    </cfRule>
  </conditionalFormatting>
  <conditionalFormatting sqref="C162">
    <cfRule type="expression" dxfId="0" priority="1324">
      <formula>if(T162&lt;-4,true,false)</formula>
    </cfRule>
  </conditionalFormatting>
  <conditionalFormatting sqref="C161">
    <cfRule type="expression" dxfId="1" priority="1325">
      <formula>if(T161&gt;4,true,false)</formula>
    </cfRule>
  </conditionalFormatting>
  <conditionalFormatting sqref="C161">
    <cfRule type="expression" dxfId="0" priority="1326">
      <formula>if(T161&lt;-4,true,false)</formula>
    </cfRule>
  </conditionalFormatting>
  <conditionalFormatting sqref="C160">
    <cfRule type="expression" dxfId="1" priority="1327">
      <formula>if(T160&gt;4,true,false)</formula>
    </cfRule>
  </conditionalFormatting>
  <conditionalFormatting sqref="C160">
    <cfRule type="expression" dxfId="0" priority="1328">
      <formula>if(T160&lt;-4,true,false)</formula>
    </cfRule>
  </conditionalFormatting>
  <conditionalFormatting sqref="C159">
    <cfRule type="expression" dxfId="1" priority="1329">
      <formula>if(T159&gt;4,true,false)</formula>
    </cfRule>
  </conditionalFormatting>
  <conditionalFormatting sqref="C159">
    <cfRule type="expression" dxfId="0" priority="1330">
      <formula>if(T159&lt;-4,true,false)</formula>
    </cfRule>
  </conditionalFormatting>
  <conditionalFormatting sqref="C158">
    <cfRule type="expression" dxfId="1" priority="1331">
      <formula>if(T158&gt;4,true,false)</formula>
    </cfRule>
  </conditionalFormatting>
  <conditionalFormatting sqref="C158">
    <cfRule type="expression" dxfId="0" priority="1332">
      <formula>if(T158&lt;-4,true,false)</formula>
    </cfRule>
  </conditionalFormatting>
  <conditionalFormatting sqref="C157">
    <cfRule type="expression" dxfId="1" priority="1333">
      <formula>if(T157&gt;4,true,false)</formula>
    </cfRule>
  </conditionalFormatting>
  <conditionalFormatting sqref="C157">
    <cfRule type="expression" dxfId="0" priority="1334">
      <formula>if(T157&lt;-4,true,false)</formula>
    </cfRule>
  </conditionalFormatting>
  <conditionalFormatting sqref="C156">
    <cfRule type="expression" dxfId="1" priority="1335">
      <formula>if(T156&gt;4,true,false)</formula>
    </cfRule>
  </conditionalFormatting>
  <conditionalFormatting sqref="C156">
    <cfRule type="expression" dxfId="0" priority="1336">
      <formula>if(T156&lt;-4,true,false)</formula>
    </cfRule>
  </conditionalFormatting>
  <conditionalFormatting sqref="C155">
    <cfRule type="expression" dxfId="1" priority="1337">
      <formula>if(T155&gt;4,true,false)</formula>
    </cfRule>
  </conditionalFormatting>
  <conditionalFormatting sqref="C155">
    <cfRule type="expression" dxfId="0" priority="1338">
      <formula>if(T155&lt;-4,true,false)</formula>
    </cfRule>
  </conditionalFormatting>
  <conditionalFormatting sqref="C154">
    <cfRule type="expression" dxfId="1" priority="1339">
      <formula>if(T154&gt;4,true,false)</formula>
    </cfRule>
  </conditionalFormatting>
  <conditionalFormatting sqref="C154">
    <cfRule type="expression" dxfId="0" priority="1340">
      <formula>if(T154&lt;-4,true,false)</formula>
    </cfRule>
  </conditionalFormatting>
  <conditionalFormatting sqref="C152:C153">
    <cfRule type="expression" dxfId="1" priority="1341">
      <formula>if(T152&gt;4,true,false)</formula>
    </cfRule>
  </conditionalFormatting>
  <conditionalFormatting sqref="C152:C153">
    <cfRule type="expression" dxfId="0" priority="1342">
      <formula>if(T152&lt;-4,true,false)</formula>
    </cfRule>
  </conditionalFormatting>
  <conditionalFormatting sqref="C151">
    <cfRule type="expression" dxfId="1" priority="1343">
      <formula>if(T151&gt;4,true,false)</formula>
    </cfRule>
  </conditionalFormatting>
  <conditionalFormatting sqref="C151">
    <cfRule type="expression" dxfId="0" priority="1344">
      <formula>if(T151&lt;-4,true,false)</formula>
    </cfRule>
  </conditionalFormatting>
  <conditionalFormatting sqref="C150">
    <cfRule type="expression" dxfId="1" priority="1345">
      <formula>if(T150&gt;4,true,false)</formula>
    </cfRule>
  </conditionalFormatting>
  <conditionalFormatting sqref="C150">
    <cfRule type="expression" dxfId="0" priority="1346">
      <formula>if(T150&lt;-4,true,false)</formula>
    </cfRule>
  </conditionalFormatting>
  <conditionalFormatting sqref="C149">
    <cfRule type="expression" dxfId="1" priority="1347">
      <formula>if(T149&gt;4,true,false)</formula>
    </cfRule>
  </conditionalFormatting>
  <conditionalFormatting sqref="C149">
    <cfRule type="expression" dxfId="0" priority="1348">
      <formula>if(T149&lt;-4,true,false)</formula>
    </cfRule>
  </conditionalFormatting>
  <conditionalFormatting sqref="C148">
    <cfRule type="expression" dxfId="1" priority="1349">
      <formula>if(T148&gt;4,true,false)</formula>
    </cfRule>
  </conditionalFormatting>
  <conditionalFormatting sqref="C148">
    <cfRule type="expression" dxfId="0" priority="1350">
      <formula>if(T148&lt;-4,true,false)</formula>
    </cfRule>
  </conditionalFormatting>
  <conditionalFormatting sqref="C146:C147">
    <cfRule type="expression" dxfId="1" priority="1351">
      <formula>if(T146&gt;4,true,false)</formula>
    </cfRule>
  </conditionalFormatting>
  <conditionalFormatting sqref="C146:C147">
    <cfRule type="expression" dxfId="0" priority="1352">
      <formula>if(T146&lt;-4,true,false)</formula>
    </cfRule>
  </conditionalFormatting>
  <conditionalFormatting sqref="C145">
    <cfRule type="expression" dxfId="1" priority="1353">
      <formula>if(T145&gt;4,true,false)</formula>
    </cfRule>
  </conditionalFormatting>
  <conditionalFormatting sqref="C145">
    <cfRule type="expression" dxfId="0" priority="1354">
      <formula>if(T145&lt;-4,true,false)</formula>
    </cfRule>
  </conditionalFormatting>
  <conditionalFormatting sqref="C144">
    <cfRule type="expression" dxfId="1" priority="1355">
      <formula>if(T144&gt;4,true,false)</formula>
    </cfRule>
  </conditionalFormatting>
  <conditionalFormatting sqref="C144">
    <cfRule type="expression" dxfId="0" priority="1356">
      <formula>if(T144&lt;-4,true,false)</formula>
    </cfRule>
  </conditionalFormatting>
  <conditionalFormatting sqref="C143">
    <cfRule type="expression" dxfId="1" priority="1357">
      <formula>if(T143&gt;4,true,false)</formula>
    </cfRule>
  </conditionalFormatting>
  <conditionalFormatting sqref="C143">
    <cfRule type="expression" dxfId="0" priority="1358">
      <formula>if(T143&lt;-4,true,false)</formula>
    </cfRule>
  </conditionalFormatting>
  <conditionalFormatting sqref="C142">
    <cfRule type="expression" dxfId="1" priority="1359">
      <formula>if(T142&gt;4,true,false)</formula>
    </cfRule>
  </conditionalFormatting>
  <conditionalFormatting sqref="C142">
    <cfRule type="expression" dxfId="0" priority="1360">
      <formula>if(T142&lt;-4,true,false)</formula>
    </cfRule>
  </conditionalFormatting>
  <conditionalFormatting sqref="C141">
    <cfRule type="expression" dxfId="1" priority="1361">
      <formula>if(T141&gt;4,true,false)</formula>
    </cfRule>
  </conditionalFormatting>
  <conditionalFormatting sqref="C141">
    <cfRule type="expression" dxfId="0" priority="1362">
      <formula>if(T141&lt;-4,true,false)</formula>
    </cfRule>
  </conditionalFormatting>
  <conditionalFormatting sqref="C140">
    <cfRule type="expression" dxfId="1" priority="1363">
      <formula>if(T140&gt;4,true,false)</formula>
    </cfRule>
  </conditionalFormatting>
  <conditionalFormatting sqref="C140">
    <cfRule type="expression" dxfId="0" priority="1364">
      <formula>if(T140&lt;-4,true,false)</formula>
    </cfRule>
  </conditionalFormatting>
  <conditionalFormatting sqref="C139">
    <cfRule type="expression" dxfId="1" priority="1365">
      <formula>if(T139&gt;4,true,false)</formula>
    </cfRule>
  </conditionalFormatting>
  <conditionalFormatting sqref="C139">
    <cfRule type="expression" dxfId="0" priority="1366">
      <formula>if(T139&lt;-4,true,false)</formula>
    </cfRule>
  </conditionalFormatting>
  <conditionalFormatting sqref="C138">
    <cfRule type="expression" dxfId="1" priority="1367">
      <formula>if(T138&gt;4,true,false)</formula>
    </cfRule>
  </conditionalFormatting>
  <conditionalFormatting sqref="C138">
    <cfRule type="expression" dxfId="0" priority="1368">
      <formula>if(T138&lt;-4,true,false)</formula>
    </cfRule>
  </conditionalFormatting>
  <conditionalFormatting sqref="C137">
    <cfRule type="expression" dxfId="1" priority="1369">
      <formula>if(T137&gt;4,true,false)</formula>
    </cfRule>
  </conditionalFormatting>
  <conditionalFormatting sqref="C137">
    <cfRule type="expression" dxfId="0" priority="1370">
      <formula>if(T137&lt;-4,true,false)</formula>
    </cfRule>
  </conditionalFormatting>
  <conditionalFormatting sqref="C136">
    <cfRule type="expression" dxfId="1" priority="1371">
      <formula>if(T136&gt;4,true,false)</formula>
    </cfRule>
  </conditionalFormatting>
  <conditionalFormatting sqref="C136">
    <cfRule type="expression" dxfId="0" priority="1372">
      <formula>if(T136&lt;-4,true,false)</formula>
    </cfRule>
  </conditionalFormatting>
  <conditionalFormatting sqref="C135">
    <cfRule type="expression" dxfId="1" priority="1373">
      <formula>if(T135&gt;4,true,false)</formula>
    </cfRule>
  </conditionalFormatting>
  <conditionalFormatting sqref="C135">
    <cfRule type="expression" dxfId="0" priority="1374">
      <formula>if(T135&lt;-4,true,false)</formula>
    </cfRule>
  </conditionalFormatting>
  <conditionalFormatting sqref="C131:C134">
    <cfRule type="expression" dxfId="1" priority="1375">
      <formula>if(T131&gt;4,true,false)</formula>
    </cfRule>
  </conditionalFormatting>
  <conditionalFormatting sqref="C131:C134">
    <cfRule type="expression" dxfId="0" priority="1376">
      <formula>if(T131&lt;-4,true,false)</formula>
    </cfRule>
  </conditionalFormatting>
  <conditionalFormatting sqref="C130">
    <cfRule type="expression" dxfId="1" priority="1377">
      <formula>if(T130&gt;4,true,false)</formula>
    </cfRule>
  </conditionalFormatting>
  <conditionalFormatting sqref="C130">
    <cfRule type="expression" dxfId="0" priority="1378">
      <formula>if(T130&lt;-4,true,false)</formula>
    </cfRule>
  </conditionalFormatting>
  <conditionalFormatting sqref="C129">
    <cfRule type="expression" dxfId="1" priority="1379">
      <formula>if(T129&gt;4,true,false)</formula>
    </cfRule>
  </conditionalFormatting>
  <conditionalFormatting sqref="C129">
    <cfRule type="expression" dxfId="0" priority="1380">
      <formula>if(T129&lt;-4,true,false)</formula>
    </cfRule>
  </conditionalFormatting>
  <conditionalFormatting sqref="C128">
    <cfRule type="expression" dxfId="1" priority="1381">
      <formula>if(T128&gt;4,true,false)</formula>
    </cfRule>
  </conditionalFormatting>
  <conditionalFormatting sqref="C128">
    <cfRule type="expression" dxfId="0" priority="1382">
      <formula>if(T128&lt;-4,true,false)</formula>
    </cfRule>
  </conditionalFormatting>
  <conditionalFormatting sqref="C127">
    <cfRule type="expression" dxfId="1" priority="1383">
      <formula>if(T127&gt;4,true,false)</formula>
    </cfRule>
  </conditionalFormatting>
  <conditionalFormatting sqref="C127">
    <cfRule type="expression" dxfId="0" priority="1384">
      <formula>if(T127&lt;-4,true,false)</formula>
    </cfRule>
  </conditionalFormatting>
  <conditionalFormatting sqref="C126">
    <cfRule type="expression" dxfId="1" priority="1385">
      <formula>if(T126&gt;4,true,false)</formula>
    </cfRule>
  </conditionalFormatting>
  <conditionalFormatting sqref="C126">
    <cfRule type="expression" dxfId="0" priority="1386">
      <formula>if(T126&lt;-4,true,false)</formula>
    </cfRule>
  </conditionalFormatting>
  <conditionalFormatting sqref="C125">
    <cfRule type="expression" dxfId="1" priority="1387">
      <formula>if(T125&gt;4,true,false)</formula>
    </cfRule>
  </conditionalFormatting>
  <conditionalFormatting sqref="C125">
    <cfRule type="expression" dxfId="0" priority="1388">
      <formula>if(T125&lt;-4,true,false)</formula>
    </cfRule>
  </conditionalFormatting>
  <conditionalFormatting sqref="C124">
    <cfRule type="expression" dxfId="1" priority="1389">
      <formula>if(T124&gt;4,true,false)</formula>
    </cfRule>
  </conditionalFormatting>
  <conditionalFormatting sqref="C124">
    <cfRule type="expression" dxfId="0" priority="1390">
      <formula>if(T124&lt;-4,true,false)</formula>
    </cfRule>
  </conditionalFormatting>
  <conditionalFormatting sqref="C123">
    <cfRule type="expression" dxfId="1" priority="1391">
      <formula>if(T123&gt;4,true,false)</formula>
    </cfRule>
  </conditionalFormatting>
  <conditionalFormatting sqref="C123">
    <cfRule type="expression" dxfId="0" priority="1392">
      <formula>if(T123&lt;-4,true,false)</formula>
    </cfRule>
  </conditionalFormatting>
  <conditionalFormatting sqref="C122">
    <cfRule type="expression" dxfId="1" priority="1393">
      <formula>if(T122&gt;4,true,false)</formula>
    </cfRule>
  </conditionalFormatting>
  <conditionalFormatting sqref="C122">
    <cfRule type="expression" dxfId="0" priority="1394">
      <formula>if(T122&lt;-4,true,false)</formula>
    </cfRule>
  </conditionalFormatting>
  <conditionalFormatting sqref="C120:C121">
    <cfRule type="expression" dxfId="1" priority="1395">
      <formula>if(T120&gt;4,true,false)</formula>
    </cfRule>
  </conditionalFormatting>
  <conditionalFormatting sqref="C120:C121">
    <cfRule type="expression" dxfId="0" priority="1396">
      <formula>if(T120&lt;-4,true,false)</formula>
    </cfRule>
  </conditionalFormatting>
  <conditionalFormatting sqref="C119">
    <cfRule type="expression" dxfId="1" priority="1397">
      <formula>if(T119&gt;4,true,false)</formula>
    </cfRule>
  </conditionalFormatting>
  <conditionalFormatting sqref="C119">
    <cfRule type="expression" dxfId="0" priority="1398">
      <formula>if(T119&lt;-4,true,false)</formula>
    </cfRule>
  </conditionalFormatting>
  <conditionalFormatting sqref="C118">
    <cfRule type="expression" dxfId="1" priority="1399">
      <formula>if(T118&gt;4,true,false)</formula>
    </cfRule>
  </conditionalFormatting>
  <conditionalFormatting sqref="C118">
    <cfRule type="expression" dxfId="0" priority="1400">
      <formula>if(T118&lt;-4,true,false)</formula>
    </cfRule>
  </conditionalFormatting>
  <conditionalFormatting sqref="C117">
    <cfRule type="expression" dxfId="1" priority="1401">
      <formula>if(T117&gt;4,true,false)</formula>
    </cfRule>
  </conditionalFormatting>
  <conditionalFormatting sqref="C117">
    <cfRule type="expression" dxfId="0" priority="1402">
      <formula>if(T117&lt;-4,true,false)</formula>
    </cfRule>
  </conditionalFormatting>
  <conditionalFormatting sqref="C116">
    <cfRule type="expression" dxfId="1" priority="1403">
      <formula>if(T116&gt;4,true,false)</formula>
    </cfRule>
  </conditionalFormatting>
  <conditionalFormatting sqref="C116">
    <cfRule type="expression" dxfId="0" priority="1404">
      <formula>if(T116&lt;-4,true,false)</formula>
    </cfRule>
  </conditionalFormatting>
  <conditionalFormatting sqref="C115">
    <cfRule type="expression" dxfId="1" priority="1405">
      <formula>if(T115&gt;4,true,false)</formula>
    </cfRule>
  </conditionalFormatting>
  <conditionalFormatting sqref="C115">
    <cfRule type="expression" dxfId="0" priority="1406">
      <formula>if(T115&lt;-4,true,false)</formula>
    </cfRule>
  </conditionalFormatting>
  <conditionalFormatting sqref="C114">
    <cfRule type="expression" dxfId="1" priority="1407">
      <formula>if(T114&gt;4,true,false)</formula>
    </cfRule>
  </conditionalFormatting>
  <conditionalFormatting sqref="C114">
    <cfRule type="expression" dxfId="0" priority="1408">
      <formula>if(T114&lt;-4,true,false)</formula>
    </cfRule>
  </conditionalFormatting>
  <conditionalFormatting sqref="C113">
    <cfRule type="expression" dxfId="1" priority="1409">
      <formula>if(T113&gt;4,true,false)</formula>
    </cfRule>
  </conditionalFormatting>
  <conditionalFormatting sqref="C113">
    <cfRule type="expression" dxfId="0" priority="1410">
      <formula>if(T113&lt;-4,true,false)</formula>
    </cfRule>
  </conditionalFormatting>
  <conditionalFormatting sqref="C111:C112">
    <cfRule type="expression" dxfId="1" priority="1411">
      <formula>if(T111&gt;4,true,false)</formula>
    </cfRule>
  </conditionalFormatting>
  <conditionalFormatting sqref="C111:C112">
    <cfRule type="expression" dxfId="0" priority="1412">
      <formula>if(T111&lt;-4,true,false)</formula>
    </cfRule>
  </conditionalFormatting>
  <conditionalFormatting sqref="C110">
    <cfRule type="expression" dxfId="1" priority="1413">
      <formula>if(T110&gt;4,true,false)</formula>
    </cfRule>
  </conditionalFormatting>
  <conditionalFormatting sqref="C110">
    <cfRule type="expression" dxfId="0" priority="1414">
      <formula>if(T110&lt;-4,true,false)</formula>
    </cfRule>
  </conditionalFormatting>
  <conditionalFormatting sqref="C108:C109">
    <cfRule type="expression" dxfId="1" priority="1415">
      <formula>if(T108&gt;4,true,false)</formula>
    </cfRule>
  </conditionalFormatting>
  <conditionalFormatting sqref="C108:C109">
    <cfRule type="expression" dxfId="0" priority="1416">
      <formula>if(T108&lt;-4,true,false)</formula>
    </cfRule>
  </conditionalFormatting>
  <conditionalFormatting sqref="C107">
    <cfRule type="expression" dxfId="1" priority="1417">
      <formula>if(T107&gt;4,true,false)</formula>
    </cfRule>
  </conditionalFormatting>
  <conditionalFormatting sqref="C107">
    <cfRule type="expression" dxfId="0" priority="1418">
      <formula>if(T107&lt;-4,true,false)</formula>
    </cfRule>
  </conditionalFormatting>
  <conditionalFormatting sqref="C105:C106">
    <cfRule type="expression" dxfId="1" priority="1419">
      <formula>if(T105&gt;4,true,false)</formula>
    </cfRule>
  </conditionalFormatting>
  <conditionalFormatting sqref="C105:C106">
    <cfRule type="expression" dxfId="0" priority="1420">
      <formula>if(T105&lt;-4,true,false)</formula>
    </cfRule>
  </conditionalFormatting>
  <conditionalFormatting sqref="C103:C104">
    <cfRule type="expression" dxfId="1" priority="1421">
      <formula>if(T103&gt;4,true,false)</formula>
    </cfRule>
  </conditionalFormatting>
  <conditionalFormatting sqref="C103:C104">
    <cfRule type="expression" dxfId="0" priority="1422">
      <formula>if(T103&lt;-4,true,false)</formula>
    </cfRule>
  </conditionalFormatting>
  <conditionalFormatting sqref="C102">
    <cfRule type="expression" dxfId="1" priority="1423">
      <formula>if(T102&gt;4,true,false)</formula>
    </cfRule>
  </conditionalFormatting>
  <conditionalFormatting sqref="C102">
    <cfRule type="expression" dxfId="0" priority="1424">
      <formula>if(T102&lt;-4,true,false)</formula>
    </cfRule>
  </conditionalFormatting>
  <conditionalFormatting sqref="C99:C101">
    <cfRule type="expression" dxfId="1" priority="1425">
      <formula>if(T99&gt;4,true,false)</formula>
    </cfRule>
  </conditionalFormatting>
  <conditionalFormatting sqref="C99:C101">
    <cfRule type="expression" dxfId="0" priority="1426">
      <formula>if(T99&lt;-4,true,false)</formula>
    </cfRule>
  </conditionalFormatting>
  <conditionalFormatting sqref="C97:C98">
    <cfRule type="expression" dxfId="1" priority="1427">
      <formula>if(T97&gt;4,true,false)</formula>
    </cfRule>
  </conditionalFormatting>
  <conditionalFormatting sqref="C97:C98">
    <cfRule type="expression" dxfId="0" priority="1428">
      <formula>if(T97&lt;-4,true,false)</formula>
    </cfRule>
  </conditionalFormatting>
  <conditionalFormatting sqref="C96">
    <cfRule type="expression" dxfId="1" priority="1429">
      <formula>if(T96&gt;4,true,false)</formula>
    </cfRule>
  </conditionalFormatting>
  <conditionalFormatting sqref="C96">
    <cfRule type="expression" dxfId="0" priority="1430">
      <formula>if(T96&lt;-4,true,false)</formula>
    </cfRule>
  </conditionalFormatting>
  <conditionalFormatting sqref="C95">
    <cfRule type="expression" dxfId="1" priority="1431">
      <formula>if(T95&gt;4,true,false)</formula>
    </cfRule>
  </conditionalFormatting>
  <conditionalFormatting sqref="C95">
    <cfRule type="expression" dxfId="0" priority="1432">
      <formula>if(T95&lt;-4,true,false)</formula>
    </cfRule>
  </conditionalFormatting>
  <conditionalFormatting sqref="C94">
    <cfRule type="expression" dxfId="1" priority="1433">
      <formula>if(T94&gt;4,true,false)</formula>
    </cfRule>
  </conditionalFormatting>
  <conditionalFormatting sqref="C94">
    <cfRule type="expression" dxfId="0" priority="1434">
      <formula>if(T94&lt;-4,true,false)</formula>
    </cfRule>
  </conditionalFormatting>
  <conditionalFormatting sqref="C93">
    <cfRule type="expression" dxfId="1" priority="1435">
      <formula>if(T93&gt;4,true,false)</formula>
    </cfRule>
  </conditionalFormatting>
  <conditionalFormatting sqref="C93">
    <cfRule type="expression" dxfId="0" priority="1436">
      <formula>if(T93&lt;-4,true,false)</formula>
    </cfRule>
  </conditionalFormatting>
  <conditionalFormatting sqref="C92">
    <cfRule type="expression" dxfId="1" priority="1437">
      <formula>if(T92&gt;4,true,false)</formula>
    </cfRule>
  </conditionalFormatting>
  <conditionalFormatting sqref="C92">
    <cfRule type="expression" dxfId="0" priority="1438">
      <formula>if(T92&lt;-4,true,false)</formula>
    </cfRule>
  </conditionalFormatting>
  <conditionalFormatting sqref="C91">
    <cfRule type="expression" dxfId="1" priority="1439">
      <formula>if(T91&gt;4,true,false)</formula>
    </cfRule>
  </conditionalFormatting>
  <conditionalFormatting sqref="C91">
    <cfRule type="expression" dxfId="0" priority="1440">
      <formula>if(T91&lt;-4,true,false)</formula>
    </cfRule>
  </conditionalFormatting>
  <conditionalFormatting sqref="C90">
    <cfRule type="expression" dxfId="1" priority="1441">
      <formula>if(T90&gt;4,true,false)</formula>
    </cfRule>
  </conditionalFormatting>
  <conditionalFormatting sqref="C90">
    <cfRule type="expression" dxfId="0" priority="1442">
      <formula>if(T90&lt;-4,true,false)</formula>
    </cfRule>
  </conditionalFormatting>
  <conditionalFormatting sqref="C89">
    <cfRule type="expression" dxfId="1" priority="1443">
      <formula>if(T89&gt;4,true,false)</formula>
    </cfRule>
  </conditionalFormatting>
  <conditionalFormatting sqref="C89">
    <cfRule type="expression" dxfId="0" priority="1444">
      <formula>if(T89&lt;-4,true,false)</formula>
    </cfRule>
  </conditionalFormatting>
  <conditionalFormatting sqref="C88">
    <cfRule type="expression" dxfId="1" priority="1445">
      <formula>if(T88&gt;4,true,false)</formula>
    </cfRule>
  </conditionalFormatting>
  <conditionalFormatting sqref="C88">
    <cfRule type="expression" dxfId="0" priority="1446">
      <formula>if(T88&lt;-4,true,false)</formula>
    </cfRule>
  </conditionalFormatting>
  <conditionalFormatting sqref="C87">
    <cfRule type="expression" dxfId="1" priority="1447">
      <formula>if(T87&gt;4,true,false)</formula>
    </cfRule>
  </conditionalFormatting>
  <conditionalFormatting sqref="C87">
    <cfRule type="expression" dxfId="0" priority="1448">
      <formula>if(T87&lt;-4,true,false)</formula>
    </cfRule>
  </conditionalFormatting>
  <conditionalFormatting sqref="C84:C86">
    <cfRule type="expression" dxfId="1" priority="1449">
      <formula>if(T84&gt;4,true,false)</formula>
    </cfRule>
  </conditionalFormatting>
  <conditionalFormatting sqref="C84:C86">
    <cfRule type="expression" dxfId="0" priority="1450">
      <formula>if(T84&lt;-4,true,false)</formula>
    </cfRule>
  </conditionalFormatting>
  <conditionalFormatting sqref="C83">
    <cfRule type="expression" dxfId="1" priority="1451">
      <formula>if(T83&gt;4,true,false)</formula>
    </cfRule>
  </conditionalFormatting>
  <conditionalFormatting sqref="C83">
    <cfRule type="expression" dxfId="0" priority="1452">
      <formula>if(T83&lt;-4,true,false)</formula>
    </cfRule>
  </conditionalFormatting>
  <conditionalFormatting sqref="C82">
    <cfRule type="expression" dxfId="1" priority="1453">
      <formula>if(T82&gt;4,true,false)</formula>
    </cfRule>
  </conditionalFormatting>
  <conditionalFormatting sqref="C82">
    <cfRule type="expression" dxfId="0" priority="1454">
      <formula>if(T82&lt;-4,true,false)</formula>
    </cfRule>
  </conditionalFormatting>
  <conditionalFormatting sqref="C81">
    <cfRule type="expression" dxfId="1" priority="1455">
      <formula>if(T81&gt;4,true,false)</formula>
    </cfRule>
  </conditionalFormatting>
  <conditionalFormatting sqref="C81">
    <cfRule type="expression" dxfId="0" priority="1456">
      <formula>if(T81&lt;-4,true,false)</formula>
    </cfRule>
  </conditionalFormatting>
  <conditionalFormatting sqref="C80">
    <cfRule type="expression" dxfId="1" priority="1457">
      <formula>if(T80&gt;4,true,false)</formula>
    </cfRule>
  </conditionalFormatting>
  <conditionalFormatting sqref="C80">
    <cfRule type="expression" dxfId="0" priority="1458">
      <formula>if(T80&lt;-4,true,false)</formula>
    </cfRule>
  </conditionalFormatting>
  <conditionalFormatting sqref="C78:C79">
    <cfRule type="expression" dxfId="1" priority="1459">
      <formula>if(T78&gt;4,true,false)</formula>
    </cfRule>
  </conditionalFormatting>
  <conditionalFormatting sqref="C78:C79">
    <cfRule type="expression" dxfId="0" priority="1460">
      <formula>if(T78&lt;-4,true,false)</formula>
    </cfRule>
  </conditionalFormatting>
  <conditionalFormatting sqref="C77">
    <cfRule type="expression" dxfId="1" priority="1461">
      <formula>if(T77&gt;4,true,false)</formula>
    </cfRule>
  </conditionalFormatting>
  <conditionalFormatting sqref="C77">
    <cfRule type="expression" dxfId="0" priority="1462">
      <formula>if(T77&lt;-4,true,false)</formula>
    </cfRule>
  </conditionalFormatting>
  <conditionalFormatting sqref="C74:C76">
    <cfRule type="expression" dxfId="1" priority="1463">
      <formula>if(T74&gt;4,true,false)</formula>
    </cfRule>
  </conditionalFormatting>
  <conditionalFormatting sqref="C74:C76">
    <cfRule type="expression" dxfId="0" priority="1464">
      <formula>if(T74&lt;-4,true,false)</formula>
    </cfRule>
  </conditionalFormatting>
  <conditionalFormatting sqref="C73">
    <cfRule type="expression" dxfId="1" priority="1465">
      <formula>if(T73&gt;4,true,false)</formula>
    </cfRule>
  </conditionalFormatting>
  <conditionalFormatting sqref="C73">
    <cfRule type="expression" dxfId="0" priority="1466">
      <formula>if(T73&lt;-4,true,false)</formula>
    </cfRule>
  </conditionalFormatting>
  <conditionalFormatting sqref="C72">
    <cfRule type="expression" dxfId="1" priority="1467">
      <formula>if(T72&gt;4,true,false)</formula>
    </cfRule>
  </conditionalFormatting>
  <conditionalFormatting sqref="C72">
    <cfRule type="expression" dxfId="0" priority="1468">
      <formula>if(T72&lt;-4,true,false)</formula>
    </cfRule>
  </conditionalFormatting>
  <conditionalFormatting sqref="C71">
    <cfRule type="expression" dxfId="1" priority="1469">
      <formula>if(T71&gt;4,true,false)</formula>
    </cfRule>
  </conditionalFormatting>
  <conditionalFormatting sqref="C71">
    <cfRule type="expression" dxfId="0" priority="1470">
      <formula>if(T71&lt;-4,true,false)</formula>
    </cfRule>
  </conditionalFormatting>
  <conditionalFormatting sqref="C70">
    <cfRule type="expression" dxfId="1" priority="1471">
      <formula>if(T70&gt;4,true,false)</formula>
    </cfRule>
  </conditionalFormatting>
  <conditionalFormatting sqref="C70">
    <cfRule type="expression" dxfId="0" priority="1472">
      <formula>if(T70&lt;-4,true,false)</formula>
    </cfRule>
  </conditionalFormatting>
  <conditionalFormatting sqref="C69">
    <cfRule type="expression" dxfId="1" priority="1473">
      <formula>if(T69&gt;4,true,false)</formula>
    </cfRule>
  </conditionalFormatting>
  <conditionalFormatting sqref="C69">
    <cfRule type="expression" dxfId="0" priority="1474">
      <formula>if(T69&lt;-4,true,false)</formula>
    </cfRule>
  </conditionalFormatting>
  <conditionalFormatting sqref="C68">
    <cfRule type="expression" dxfId="1" priority="1475">
      <formula>if(T68&gt;4,true,false)</formula>
    </cfRule>
  </conditionalFormatting>
  <conditionalFormatting sqref="C68">
    <cfRule type="expression" dxfId="0" priority="1476">
      <formula>if(T68&lt;-4,true,false)</formula>
    </cfRule>
  </conditionalFormatting>
  <conditionalFormatting sqref="C67">
    <cfRule type="expression" dxfId="1" priority="1477">
      <formula>if(T67&gt;4,true,false)</formula>
    </cfRule>
  </conditionalFormatting>
  <conditionalFormatting sqref="C67">
    <cfRule type="expression" dxfId="0" priority="1478">
      <formula>if(T67&lt;-4,true,false)</formula>
    </cfRule>
  </conditionalFormatting>
  <conditionalFormatting sqref="C66">
    <cfRule type="expression" dxfId="1" priority="1479">
      <formula>if(T66&gt;4,true,false)</formula>
    </cfRule>
  </conditionalFormatting>
  <conditionalFormatting sqref="C66">
    <cfRule type="expression" dxfId="0" priority="1480">
      <formula>if(T66&lt;-4,true,false)</formula>
    </cfRule>
  </conditionalFormatting>
  <conditionalFormatting sqref="C65">
    <cfRule type="expression" dxfId="1" priority="1481">
      <formula>if(T65&gt;4,true,false)</formula>
    </cfRule>
  </conditionalFormatting>
  <conditionalFormatting sqref="C65">
    <cfRule type="expression" dxfId="0" priority="1482">
      <formula>if(T65&lt;-4,true,false)</formula>
    </cfRule>
  </conditionalFormatting>
  <conditionalFormatting sqref="C64">
    <cfRule type="expression" dxfId="1" priority="1483">
      <formula>if(T64&gt;4,true,false)</formula>
    </cfRule>
  </conditionalFormatting>
  <conditionalFormatting sqref="C64">
    <cfRule type="expression" dxfId="0" priority="1484">
      <formula>if(T64&lt;-4,true,false)</formula>
    </cfRule>
  </conditionalFormatting>
  <conditionalFormatting sqref="C62:C63">
    <cfRule type="expression" dxfId="1" priority="1485">
      <formula>if(T62&gt;4,true,false)</formula>
    </cfRule>
  </conditionalFormatting>
  <conditionalFormatting sqref="C62:C63">
    <cfRule type="expression" dxfId="0" priority="1486">
      <formula>if(T62&lt;-4,true,false)</formula>
    </cfRule>
  </conditionalFormatting>
  <conditionalFormatting sqref="C61">
    <cfRule type="expression" dxfId="1" priority="1487">
      <formula>if(T61&gt;4,true,false)</formula>
    </cfRule>
  </conditionalFormatting>
  <conditionalFormatting sqref="C61">
    <cfRule type="expression" dxfId="0" priority="1488">
      <formula>if(T61&lt;-4,true,false)</formula>
    </cfRule>
  </conditionalFormatting>
  <conditionalFormatting sqref="C60">
    <cfRule type="expression" dxfId="1" priority="1489">
      <formula>if(T60&gt;4,true,false)</formula>
    </cfRule>
  </conditionalFormatting>
  <conditionalFormatting sqref="C60">
    <cfRule type="expression" dxfId="0" priority="1490">
      <formula>if(T60&lt;-4,true,false)</formula>
    </cfRule>
  </conditionalFormatting>
  <conditionalFormatting sqref="C59">
    <cfRule type="expression" dxfId="1" priority="1491">
      <formula>if(T59&gt;4,true,false)</formula>
    </cfRule>
  </conditionalFormatting>
  <conditionalFormatting sqref="C59">
    <cfRule type="expression" dxfId="0" priority="1492">
      <formula>if(T59&lt;-4,true,false)</formula>
    </cfRule>
  </conditionalFormatting>
  <conditionalFormatting sqref="C58">
    <cfRule type="expression" dxfId="1" priority="1493">
      <formula>if(T58&gt;4,true,false)</formula>
    </cfRule>
  </conditionalFormatting>
  <conditionalFormatting sqref="C58">
    <cfRule type="expression" dxfId="0" priority="1494">
      <formula>if(T58&lt;-4,true,false)</formula>
    </cfRule>
  </conditionalFormatting>
  <conditionalFormatting sqref="C56:C57">
    <cfRule type="expression" dxfId="1" priority="1495">
      <formula>if(T56&gt;4,true,false)</formula>
    </cfRule>
  </conditionalFormatting>
  <conditionalFormatting sqref="C56:C57">
    <cfRule type="expression" dxfId="0" priority="1496">
      <formula>if(T56&lt;-4,true,false)</formula>
    </cfRule>
  </conditionalFormatting>
  <conditionalFormatting sqref="C55">
    <cfRule type="expression" dxfId="1" priority="1497">
      <formula>if(T55&gt;4,true,false)</formula>
    </cfRule>
  </conditionalFormatting>
  <conditionalFormatting sqref="C55">
    <cfRule type="expression" dxfId="0" priority="1498">
      <formula>if(T55&lt;-4,true,false)</formula>
    </cfRule>
  </conditionalFormatting>
  <conditionalFormatting sqref="C54">
    <cfRule type="expression" dxfId="1" priority="1499">
      <formula>if(T54&gt;4,true,false)</formula>
    </cfRule>
  </conditionalFormatting>
  <conditionalFormatting sqref="C54">
    <cfRule type="expression" dxfId="0" priority="1500">
      <formula>if(T54&lt;-4,true,false)</formula>
    </cfRule>
  </conditionalFormatting>
  <conditionalFormatting sqref="C53">
    <cfRule type="expression" dxfId="1" priority="1501">
      <formula>if(T53&gt;4,true,false)</formula>
    </cfRule>
  </conditionalFormatting>
  <conditionalFormatting sqref="C53">
    <cfRule type="expression" dxfId="0" priority="1502">
      <formula>if(T53&lt;-4,true,false)</formula>
    </cfRule>
  </conditionalFormatting>
  <conditionalFormatting sqref="C52">
    <cfRule type="expression" dxfId="1" priority="1503">
      <formula>if(T52&gt;4,true,false)</formula>
    </cfRule>
  </conditionalFormatting>
  <conditionalFormatting sqref="C52">
    <cfRule type="expression" dxfId="0" priority="1504">
      <formula>if(T52&lt;-4,true,false)</formula>
    </cfRule>
  </conditionalFormatting>
  <conditionalFormatting sqref="C51">
    <cfRule type="expression" dxfId="1" priority="1505">
      <formula>if(T51&gt;4,true,false)</formula>
    </cfRule>
  </conditionalFormatting>
  <conditionalFormatting sqref="C51">
    <cfRule type="expression" dxfId="0" priority="1506">
      <formula>if(T51&lt;-4,true,false)</formula>
    </cfRule>
  </conditionalFormatting>
  <conditionalFormatting sqref="C50">
    <cfRule type="expression" dxfId="1" priority="1507">
      <formula>if(T50&gt;4,true,false)</formula>
    </cfRule>
  </conditionalFormatting>
  <conditionalFormatting sqref="C50">
    <cfRule type="expression" dxfId="0" priority="1508">
      <formula>if(T50&lt;-4,true,false)</formula>
    </cfRule>
  </conditionalFormatting>
  <conditionalFormatting sqref="C49">
    <cfRule type="expression" dxfId="1" priority="1509">
      <formula>if(T49&gt;4,true,false)</formula>
    </cfRule>
  </conditionalFormatting>
  <conditionalFormatting sqref="C49">
    <cfRule type="expression" dxfId="0" priority="1510">
      <formula>if(T49&lt;-4,true,false)</formula>
    </cfRule>
  </conditionalFormatting>
  <conditionalFormatting sqref="C48">
    <cfRule type="expression" dxfId="1" priority="1511">
      <formula>if(T48&gt;4,true,false)</formula>
    </cfRule>
  </conditionalFormatting>
  <conditionalFormatting sqref="C48">
    <cfRule type="expression" dxfId="0" priority="1512">
      <formula>if(T48&lt;-4,true,false)</formula>
    </cfRule>
  </conditionalFormatting>
  <conditionalFormatting sqref="C47">
    <cfRule type="expression" dxfId="1" priority="1513">
      <formula>if(T47&gt;4,true,false)</formula>
    </cfRule>
  </conditionalFormatting>
  <conditionalFormatting sqref="C47">
    <cfRule type="expression" dxfId="0" priority="1514">
      <formula>if(T47&lt;-4,true,false)</formula>
    </cfRule>
  </conditionalFormatting>
  <conditionalFormatting sqref="C46">
    <cfRule type="expression" dxfId="1" priority="1515">
      <formula>if(T46&gt;4,true,false)</formula>
    </cfRule>
  </conditionalFormatting>
  <conditionalFormatting sqref="C46">
    <cfRule type="expression" dxfId="0" priority="1516">
      <formula>if(T46&lt;-4,true,false)</formula>
    </cfRule>
  </conditionalFormatting>
  <conditionalFormatting sqref="C45">
    <cfRule type="expression" dxfId="1" priority="1517">
      <formula>if(T45&gt;4,true,false)</formula>
    </cfRule>
  </conditionalFormatting>
  <conditionalFormatting sqref="C45">
    <cfRule type="expression" dxfId="0" priority="1518">
      <formula>if(T45&lt;-4,true,false)</formula>
    </cfRule>
  </conditionalFormatting>
  <conditionalFormatting sqref="C41:C44">
    <cfRule type="expression" dxfId="1" priority="1519">
      <formula>if(T41&gt;4,true,false)</formula>
    </cfRule>
  </conditionalFormatting>
  <conditionalFormatting sqref="C41:C44">
    <cfRule type="expression" dxfId="0" priority="1520">
      <formula>if(T41&lt;-4,true,false)</formula>
    </cfRule>
  </conditionalFormatting>
  <conditionalFormatting sqref="C40">
    <cfRule type="expression" dxfId="1" priority="1521">
      <formula>if(T40&gt;4,true,false)</formula>
    </cfRule>
  </conditionalFormatting>
  <conditionalFormatting sqref="C40">
    <cfRule type="expression" dxfId="0" priority="1522">
      <formula>if(T40&lt;-4,true,false)</formula>
    </cfRule>
  </conditionalFormatting>
  <conditionalFormatting sqref="C39">
    <cfRule type="expression" dxfId="1" priority="1523">
      <formula>if(T39&gt;4,true,false)</formula>
    </cfRule>
  </conditionalFormatting>
  <conditionalFormatting sqref="C39">
    <cfRule type="expression" dxfId="0" priority="1524">
      <formula>if(T39&lt;-4,true,false)</formula>
    </cfRule>
  </conditionalFormatting>
  <conditionalFormatting sqref="C38">
    <cfRule type="expression" dxfId="1" priority="1525">
      <formula>if(T38&gt;4,true,false)</formula>
    </cfRule>
  </conditionalFormatting>
  <conditionalFormatting sqref="C38">
    <cfRule type="expression" dxfId="0" priority="1526">
      <formula>if(T38&lt;-4,true,false)</formula>
    </cfRule>
  </conditionalFormatting>
  <conditionalFormatting sqref="C37">
    <cfRule type="expression" dxfId="1" priority="1527">
      <formula>if(T37&gt;4,true,false)</formula>
    </cfRule>
  </conditionalFormatting>
  <conditionalFormatting sqref="C37">
    <cfRule type="expression" dxfId="0" priority="1528">
      <formula>if(T37&lt;-4,true,false)</formula>
    </cfRule>
  </conditionalFormatting>
  <conditionalFormatting sqref="C36">
    <cfRule type="expression" dxfId="1" priority="1529">
      <formula>if(T36&gt;4,true,false)</formula>
    </cfRule>
  </conditionalFormatting>
  <conditionalFormatting sqref="C36">
    <cfRule type="expression" dxfId="0" priority="1530">
      <formula>if(T36&lt;-4,true,false)</formula>
    </cfRule>
  </conditionalFormatting>
  <conditionalFormatting sqref="C35">
    <cfRule type="expression" dxfId="1" priority="1531">
      <formula>if(T35&gt;4,true,false)</formula>
    </cfRule>
  </conditionalFormatting>
  <conditionalFormatting sqref="C35">
    <cfRule type="expression" dxfId="0" priority="1532">
      <formula>if(T35&lt;-4,true,false)</formula>
    </cfRule>
  </conditionalFormatting>
  <conditionalFormatting sqref="C34">
    <cfRule type="expression" dxfId="1" priority="1533">
      <formula>if(T34&gt;4,true,false)</formula>
    </cfRule>
  </conditionalFormatting>
  <conditionalFormatting sqref="C34">
    <cfRule type="expression" dxfId="0" priority="1534">
      <formula>if(T34&lt;-4,true,false)</formula>
    </cfRule>
  </conditionalFormatting>
  <conditionalFormatting sqref="C33">
    <cfRule type="expression" dxfId="1" priority="1535">
      <formula>if(T33&gt;4,true,false)</formula>
    </cfRule>
  </conditionalFormatting>
  <conditionalFormatting sqref="C33">
    <cfRule type="expression" dxfId="0" priority="1536">
      <formula>if(T33&lt;-4,true,false)</formula>
    </cfRule>
  </conditionalFormatting>
  <conditionalFormatting sqref="C32">
    <cfRule type="expression" dxfId="1" priority="1537">
      <formula>if(T32&gt;4,true,false)</formula>
    </cfRule>
  </conditionalFormatting>
  <conditionalFormatting sqref="C32">
    <cfRule type="expression" dxfId="0" priority="1538">
      <formula>if(T32&lt;-4,true,false)</formula>
    </cfRule>
  </conditionalFormatting>
  <conditionalFormatting sqref="C30:C31">
    <cfRule type="expression" dxfId="1" priority="1539">
      <formula>if(T30&gt;4,true,false)</formula>
    </cfRule>
  </conditionalFormatting>
  <conditionalFormatting sqref="C30:C31">
    <cfRule type="expression" dxfId="0" priority="1540">
      <formula>if(T30&lt;-4,true,false)</formula>
    </cfRule>
  </conditionalFormatting>
  <conditionalFormatting sqref="C29">
    <cfRule type="expression" dxfId="1" priority="1541">
      <formula>if(T29&gt;4,true,false)</formula>
    </cfRule>
  </conditionalFormatting>
  <conditionalFormatting sqref="C29">
    <cfRule type="expression" dxfId="0" priority="1542">
      <formula>if(T29&lt;-4,true,false)</formula>
    </cfRule>
  </conditionalFormatting>
  <conditionalFormatting sqref="C28">
    <cfRule type="expression" dxfId="1" priority="1543">
      <formula>if(T28&gt;4,true,false)</formula>
    </cfRule>
  </conditionalFormatting>
  <conditionalFormatting sqref="C28">
    <cfRule type="expression" dxfId="0" priority="1544">
      <formula>if(T28&lt;-4,true,false)</formula>
    </cfRule>
  </conditionalFormatting>
  <conditionalFormatting sqref="C27">
    <cfRule type="expression" dxfId="1" priority="1545">
      <formula>if(T27&gt;4,true,false)</formula>
    </cfRule>
  </conditionalFormatting>
  <conditionalFormatting sqref="C27">
    <cfRule type="expression" dxfId="0" priority="1546">
      <formula>if(T27&lt;-4,true,false)</formula>
    </cfRule>
  </conditionalFormatting>
  <conditionalFormatting sqref="C26">
    <cfRule type="expression" dxfId="1" priority="1547">
      <formula>if(T26&gt;4,true,false)</formula>
    </cfRule>
  </conditionalFormatting>
  <conditionalFormatting sqref="C26">
    <cfRule type="expression" dxfId="0" priority="1548">
      <formula>if(T26&lt;-4,true,false)</formula>
    </cfRule>
  </conditionalFormatting>
  <conditionalFormatting sqref="C25">
    <cfRule type="expression" dxfId="1" priority="1549">
      <formula>if(T25&gt;4,true,false)</formula>
    </cfRule>
  </conditionalFormatting>
  <conditionalFormatting sqref="C25">
    <cfRule type="expression" dxfId="0" priority="1550">
      <formula>if(T25&lt;-4,true,false)</formula>
    </cfRule>
  </conditionalFormatting>
  <conditionalFormatting sqref="C24">
    <cfRule type="expression" dxfId="1" priority="1551">
      <formula>if(T24&gt;4,true,false)</formula>
    </cfRule>
  </conditionalFormatting>
  <conditionalFormatting sqref="C24">
    <cfRule type="expression" dxfId="0" priority="1552">
      <formula>if(T24&lt;-4,true,false)</formula>
    </cfRule>
  </conditionalFormatting>
  <conditionalFormatting sqref="C23">
    <cfRule type="expression" dxfId="1" priority="1553">
      <formula>if(T23&gt;4,true,false)</formula>
    </cfRule>
  </conditionalFormatting>
  <conditionalFormatting sqref="C23">
    <cfRule type="expression" dxfId="0" priority="1554">
      <formula>if(T23&lt;-4,true,false)</formula>
    </cfRule>
  </conditionalFormatting>
  <conditionalFormatting sqref="C21:C22">
    <cfRule type="expression" dxfId="1" priority="1555">
      <formula>if(T21&gt;4,true,false)</formula>
    </cfRule>
  </conditionalFormatting>
  <conditionalFormatting sqref="C21:C22">
    <cfRule type="expression" dxfId="0" priority="1556">
      <formula>if(T21&lt;-4,true,false)</formula>
    </cfRule>
  </conditionalFormatting>
  <conditionalFormatting sqref="C20">
    <cfRule type="expression" dxfId="1" priority="1557">
      <formula>if(T20&gt;4,true,false)</formula>
    </cfRule>
  </conditionalFormatting>
  <conditionalFormatting sqref="C20">
    <cfRule type="expression" dxfId="0" priority="1558">
      <formula>if(T20&lt;-4,true,false)</formula>
    </cfRule>
  </conditionalFormatting>
  <conditionalFormatting sqref="C18:C19">
    <cfRule type="expression" dxfId="1" priority="1559">
      <formula>if(T18&gt;4,true,false)</formula>
    </cfRule>
  </conditionalFormatting>
  <conditionalFormatting sqref="C18:C19">
    <cfRule type="expression" dxfId="0" priority="1560">
      <formula>if(T18&lt;-4,true,false)</formula>
    </cfRule>
  </conditionalFormatting>
  <conditionalFormatting sqref="C17">
    <cfRule type="expression" dxfId="1" priority="1561">
      <formula>if(T17&gt;4,true,false)</formula>
    </cfRule>
  </conditionalFormatting>
  <conditionalFormatting sqref="C17">
    <cfRule type="expression" dxfId="0" priority="1562">
      <formula>if(T17&lt;-4,true,false)</formula>
    </cfRule>
  </conditionalFormatting>
  <conditionalFormatting sqref="C15:C16">
    <cfRule type="expression" dxfId="1" priority="1563">
      <formula>if(T15&gt;4,true,false)</formula>
    </cfRule>
  </conditionalFormatting>
  <conditionalFormatting sqref="C15:C16">
    <cfRule type="expression" dxfId="0" priority="1564">
      <formula>if(T15&lt;-4,true,false)</formula>
    </cfRule>
  </conditionalFormatting>
  <conditionalFormatting sqref="C13:C14">
    <cfRule type="expression" dxfId="1" priority="1565">
      <formula>if(T13&gt;4,true,false)</formula>
    </cfRule>
  </conditionalFormatting>
  <conditionalFormatting sqref="C13:C14">
    <cfRule type="expression" dxfId="0" priority="1566">
      <formula>if(T13&lt;-4,true,false)</formula>
    </cfRule>
  </conditionalFormatting>
  <conditionalFormatting sqref="C12">
    <cfRule type="expression" dxfId="1" priority="1567">
      <formula>if(T12&gt;4,true,false)</formula>
    </cfRule>
  </conditionalFormatting>
  <conditionalFormatting sqref="C12">
    <cfRule type="expression" dxfId="0" priority="1568">
      <formula>if(T12&lt;-4,true,false)</formula>
    </cfRule>
  </conditionalFormatting>
  <conditionalFormatting sqref="C9:C11">
    <cfRule type="expression" dxfId="1" priority="1569">
      <formula>if(T9&gt;4,true,false)</formula>
    </cfRule>
  </conditionalFormatting>
  <conditionalFormatting sqref="C9:C11">
    <cfRule type="expression" dxfId="0" priority="1570">
      <formula>if(T9&lt;-4,true,false)</formula>
    </cfRule>
  </conditionalFormatting>
  <conditionalFormatting sqref="C7:C8">
    <cfRule type="expression" dxfId="1" priority="1571">
      <formula>if(T7&gt;4,true,false)</formula>
    </cfRule>
  </conditionalFormatting>
  <conditionalFormatting sqref="C7:C8">
    <cfRule type="expression" dxfId="0" priority="1572">
      <formula>if(T7&lt;-4,true,false)</formula>
    </cfRule>
  </conditionalFormatting>
  <conditionalFormatting sqref="C6 C11 C16 C21 C26 C31 C36 C41 C46 C51 C56 C61 C66 C71 C76 C81 C86 C91 C96 C101 C106 C111 C116 C121 C126 C131 C136 C141 C146 C151 C156 C161 C166 C171 C176 C181 C186 C191 C196 C201 C206 C211 C216 C221 C226 C231 C236 C241 C246 C251 C256 C261 C266 C271 C276 C281 C286 C291 C296 C301 C306 C311 C316 C321 C326 C331 C336 C341 C346 C351 C356 C361 C366 C371 C376 C381 C386 C391 C396 C401 C406 C411 C416 C421 C426 C431 C436 C441 C446 C451 C456 C461 C466 C471 C476 C481 C486 C491 C496 C501 C506 C511 C516 C521 C526 C531 C536 C541 C546 C551 C556 C561 C566 C571 C576 C581 C586 C591 C596 C601 C606 C611 C616">
    <cfRule type="expression" dxfId="1" priority="1573">
      <formula>if(T6&gt;4,true,false)</formula>
    </cfRule>
  </conditionalFormatting>
  <conditionalFormatting sqref="C6 C11 C16 C21 C26 C31 C36 C41 C46 C51 C56 C61 C66 C71 C76 C81 C86 C91 C96 C101 C106 C111 C116 C121 C126 C131 C136 C141 C146 C151 C156 C161 C166 C171 C176 C181 C186 C191 C196 C201 C206 C211 C216 C221 C226 C231 C236 C241 C246 C251 C256 C261 C266 C271 C276 C281 C286 C291 C296 C301 C306 C311 C316 C321 C326 C331 C336 C341 C346 C351 C356 C361 C366 C371 C376 C381 C386 C391 C396 C401 C406 C411 C416 C421 C426 C431 C436 C441 C446 C451 C456 C461 C466 C471 C476 C481 C486 C491 C496 C501 C506 C511 C516 C521 C526 C531 C536 C541 C546 C551 C556 C561 C566 C571 C576 C581 C586 C591 C596 C601 C606 C611 C616">
    <cfRule type="expression" dxfId="0" priority="1574">
      <formula>if(T6&lt;-4,true,false)</formula>
    </cfRule>
  </conditionalFormatting>
  <conditionalFormatting sqref="C5 C10 C15 C20 C25 C30 C35 C40 C45 C50 C55 C60 C65 C70 C75 C80 C85 C90 C95 C100 C105 C110 C115 C120 C125 C130 C135 C140 C145 C150 C155 C160 C165 C170 C175 C180 C185 C190 C195 C200 C205 C210 C215 C220 C225 C230 C235 C240 C245 C250 C255 C260 C265 C270 C275 C280 C285 C290 C295 C300 C305 C310 C315 C320 C325 C330 C335 C340 C345 C350 C355 C360 C365 C370 C375 C380 C385 C390 C395 C400 C405 C410 C415 C420 C425 C430 C435 C440 C445 C450 C455 C460 C465 C470 C475 C480 C485 C490 C495 C500 C505 C510 C515 C520 C525 C530 C535 C540 C545 C550 C555 C560 C565 C570 C575 C580 C585 C590 C595 C600 C605 C610 C615">
    <cfRule type="expression" dxfId="1" priority="1575">
      <formula>if(T5&gt;4,true,false)</formula>
    </cfRule>
  </conditionalFormatting>
  <conditionalFormatting sqref="C5 C10 C15 C20 C25 C30 C35 C40 C45 C50 C55 C60 C65 C70 C75 C80 C85 C90 C95 C100 C105 C110 C115 C120 C125 C130 C135 C140 C145 C150 C155 C160 C165 C170 C175 C180 C185 C190 C195 C200 C205 C210 C215 C220 C225 C230 C235 C240 C245 C250 C255 C260 C265 C270 C275 C280 C285 C290 C295 C300 C305 C310 C315 C320 C325 C330 C335 C340 C345 C350 C355 C360 C365 C370 C375 C380 C385 C390 C395 C400 C405 C410 C415 C420 C425 C430 C435 C440 C445 C450 C455 C460 C465 C470 C475 C480 C485 C490 C495 C500 C505 C510 C515 C520 C525 C530 C535 C540 C545 C550 C555 C560 C565 C570 C575 C580 C585 C590 C595 C600 C605 C610 C615">
    <cfRule type="expression" dxfId="0" priority="1576">
      <formula>if(T5&lt;-4,true,false)</formula>
    </cfRule>
  </conditionalFormatting>
  <conditionalFormatting sqref="C4 C9 C14 C19 C24 C29 C34 C39 C44 C49 C54 C59 C64 C69 C74 C79 C84 C89 C94 C99 C104 C109 C114 C119 C124 C129 C134 C139 C144 C149 C154 C159 C164 C169 C174 C179 C184 C189 C194 C199 C204 C209 C214 C219 C224 C229 C234 C239 C244 C249 C254 C259 C264 C269 C274 C279 C284 C289 C294 C299 C304 C309 C314 C319 C324 C329 C334 C339 C344 C349 C354 C359 C364 C369 C374 C379 C384 C389 C394 C399 C404 C409 C414 C419 C424 C429 C434 C439 C444 C449 C454 C459 C464 C469 C474 C479 C484 C489 C494 C499 C504 C509 C514 C519 C524 C529 C534 C539 C544 C549 C554 C559 C564 C569 C574 C579 C584 C589 C594 C599 C604 C609 C614">
    <cfRule type="expression" dxfId="1" priority="1577">
      <formula>if(T4&gt;4,true,false)</formula>
    </cfRule>
  </conditionalFormatting>
  <conditionalFormatting sqref="C4 C9 C14 C19 C24 C29 C34 C39 C44 C49 C54 C59 C64 C69 C74 C79 C84 C89 C94 C99 C104 C109 C114 C119 C124 C129 C134 C139 C144 C149 C154 C159 C164 C169 C174 C179 C184 C189 C194 C199 C204 C209 C214 C219 C224 C229 C234 C239 C244 C249 C254 C259 C264 C269 C274 C279 C284 C289 C294 C299 C304 C309 C314 C319 C324 C329 C334 C339 C344 C349 C354 C359 C364 C369 C374 C379 C384 C389 C394 C399 C404 C409 C414 C419 C424 C429 C434 C439 C444 C449 C454 C459 C464 C469 C474 C479 C484 C489 C494 C499 C504 C509 C514 C519 C524 C529 C534 C539 C544 C549 C554 C559 C564 C569 C574 C579 C584 C589 C594 C599 C604 C609 C614">
    <cfRule type="expression" dxfId="0" priority="1578">
      <formula>if(T4&lt;-4,true,false)</formula>
    </cfRule>
  </conditionalFormatting>
  <conditionalFormatting sqref="C3 C8 C13 C18 C23 C28 C33 C38 C43 C48 C53 C58 C63 C68 C73 C78 C83 C88 C93 C98 C103 C108 C113 C118 C123 C128 C133 C138 C143 C148 C153 C158 C163 C168 C173 C178 C183 C188 C193 C198 C203 C208 C213 C218 C223 C228 C233 C238 C243 C248 C253 C258 C263 C268 C273 C278 C283 C288 C293 C298 C303 C308 C313 C318 C323 C328 C333 C338 C343 C348 C353 C358 C363 C368 C373 C378 C383 C388 C393 C398 C403 C408 C413 C418 C423 C428 C433 C438 C443 C448 C453 C458 C463 C468 C473 C478 C483 C488 C493 C498 C503 C508 C513 C518 C523 C528 C533 C538 C543 C548 C553 C558 C563 C568 C573 C578 C583 C588 C593 C598 C603 C608 C613 C618">
    <cfRule type="expression" dxfId="1" priority="1579">
      <formula>if(T3&gt;4,true,false)</formula>
    </cfRule>
  </conditionalFormatting>
  <conditionalFormatting sqref="C3 C8 C13 C18 C23 C28 C33 C38 C43 C48 C53 C58 C63 C68 C73 C78 C83 C88 C93 C98 C103 C108 C113 C118 C123 C128 C133 C138 C143 C148 C153 C158 C163 C168 C173 C178 C183 C188 C193 C198 C203 C208 C213 C218 C223 C228 C233 C238 C243 C248 C253 C258 C263 C268 C273 C278 C283 C288 C293 C298 C303 C308 C313 C318 C323 C328 C333 C338 C343 C348 C353 C358 C363 C368 C373 C378 C383 C388 C393 C398 C403 C408 C413 C418 C423 C428 C433 C438 C443 C448 C453 C458 C463 C468 C473 C478 C483 C488 C493 C498 C503 C508 C513 C518 C523 C528 C533 C538 C543 C548 C553 C558 C563 C568 C573 C578 C583 C588 C593 C598 C603 C608 C613 C618">
    <cfRule type="expression" dxfId="0" priority="1580">
      <formula>if(T3&lt;-4,true,false)</formula>
    </cfRule>
  </conditionalFormatting>
  <conditionalFormatting sqref="C2:C618">
    <cfRule type="expression" dxfId="1" priority="1581">
      <formula>if(T2&gt;4,true,false)</formula>
    </cfRule>
  </conditionalFormatting>
  <conditionalFormatting sqref="C2:C618">
    <cfRule type="expression" dxfId="0" priority="1582">
      <formula>if(T2&lt;-4,true,false)</formula>
    </cfRule>
  </conditionalFormatting>
  <conditionalFormatting sqref="C1">
    <cfRule type="expression" dxfId="1" priority="1583">
      <formula>if(T1&gt;4,true,false)</formula>
    </cfRule>
  </conditionalFormatting>
  <conditionalFormatting sqref="C1">
    <cfRule type="expression" dxfId="0" priority="1584">
      <formula>if(T1&lt;-4,true,false)</formula>
    </cfRule>
  </conditionalFormatting>
  <conditionalFormatting sqref="A990">
    <cfRule type="expression" dxfId="0" priority="1585">
      <formula>if(X990="DNP",true,false)</formula>
    </cfRule>
  </conditionalFormatting>
  <conditionalFormatting sqref="A989">
    <cfRule type="expression" dxfId="0" priority="1586">
      <formula>if(X989="DNP",true,false)</formula>
    </cfRule>
  </conditionalFormatting>
  <conditionalFormatting sqref="A988">
    <cfRule type="expression" dxfId="0" priority="1587">
      <formula>if(X988="DNP",true,false)</formula>
    </cfRule>
  </conditionalFormatting>
  <conditionalFormatting sqref="A987">
    <cfRule type="expression" dxfId="0" priority="1588">
      <formula>if(X987="DNP",true,false)</formula>
    </cfRule>
  </conditionalFormatting>
  <conditionalFormatting sqref="A984:A986">
    <cfRule type="expression" dxfId="0" priority="1589">
      <formula>if(X984="DNP",true,false)</formula>
    </cfRule>
  </conditionalFormatting>
  <conditionalFormatting sqref="A983">
    <cfRule type="expression" dxfId="0" priority="1590">
      <formula>if(X983="DNP",true,false)</formula>
    </cfRule>
  </conditionalFormatting>
  <conditionalFormatting sqref="A982">
    <cfRule type="expression" dxfId="0" priority="1591">
      <formula>if(X982="DNP",true,false)</formula>
    </cfRule>
  </conditionalFormatting>
  <conditionalFormatting sqref="A981">
    <cfRule type="expression" dxfId="0" priority="1592">
      <formula>if(X981="DNP",true,false)</formula>
    </cfRule>
  </conditionalFormatting>
  <conditionalFormatting sqref="A980">
    <cfRule type="expression" dxfId="0" priority="1593">
      <formula>if(X980="DNP",true,false)</formula>
    </cfRule>
  </conditionalFormatting>
  <conditionalFormatting sqref="A978:A979">
    <cfRule type="expression" dxfId="0" priority="1594">
      <formula>if(X978="DNP",true,false)</formula>
    </cfRule>
  </conditionalFormatting>
  <conditionalFormatting sqref="A977">
    <cfRule type="expression" dxfId="0" priority="1595">
      <formula>if(X977="DNP",true,false)</formula>
    </cfRule>
  </conditionalFormatting>
  <conditionalFormatting sqref="A974:A976">
    <cfRule type="expression" dxfId="0" priority="1596">
      <formula>if(X974="DNP",true,false)</formula>
    </cfRule>
  </conditionalFormatting>
  <conditionalFormatting sqref="A973">
    <cfRule type="expression" dxfId="0" priority="1597">
      <formula>if(X973="DNP",true,false)</formula>
    </cfRule>
  </conditionalFormatting>
  <conditionalFormatting sqref="A972">
    <cfRule type="expression" dxfId="0" priority="1598">
      <formula>if(X972="DNP",true,false)</formula>
    </cfRule>
  </conditionalFormatting>
  <conditionalFormatting sqref="A971">
    <cfRule type="expression" dxfId="0" priority="1599">
      <formula>if(X971="DNP",true,false)</formula>
    </cfRule>
  </conditionalFormatting>
  <conditionalFormatting sqref="A970">
    <cfRule type="expression" dxfId="0" priority="1600">
      <formula>if(X970="DNP",true,false)</formula>
    </cfRule>
  </conditionalFormatting>
  <conditionalFormatting sqref="A969">
    <cfRule type="expression" dxfId="0" priority="1601">
      <formula>if(X969="DNP",true,false)</formula>
    </cfRule>
  </conditionalFormatting>
  <conditionalFormatting sqref="A968">
    <cfRule type="expression" dxfId="0" priority="1602">
      <formula>if(X968="DNP",true,false)</formula>
    </cfRule>
  </conditionalFormatting>
  <conditionalFormatting sqref="A967">
    <cfRule type="expression" dxfId="0" priority="1603">
      <formula>if(X967="DNP",true,false)</formula>
    </cfRule>
  </conditionalFormatting>
  <conditionalFormatting sqref="A966">
    <cfRule type="expression" dxfId="0" priority="1604">
      <formula>if(X966="DNP",true,false)</formula>
    </cfRule>
  </conditionalFormatting>
  <conditionalFormatting sqref="A965">
    <cfRule type="expression" dxfId="0" priority="1605">
      <formula>if(X965="DNP",true,false)</formula>
    </cfRule>
  </conditionalFormatting>
  <conditionalFormatting sqref="A964">
    <cfRule type="expression" dxfId="0" priority="1606">
      <formula>if(X964="DNP",true,false)</formula>
    </cfRule>
  </conditionalFormatting>
  <conditionalFormatting sqref="A962:A963">
    <cfRule type="expression" dxfId="0" priority="1607">
      <formula>if(X962="DNP",true,false)</formula>
    </cfRule>
  </conditionalFormatting>
  <conditionalFormatting sqref="A961">
    <cfRule type="expression" dxfId="0" priority="1608">
      <formula>if(X961="DNP",true,false)</formula>
    </cfRule>
  </conditionalFormatting>
  <conditionalFormatting sqref="A960">
    <cfRule type="expression" dxfId="0" priority="1609">
      <formula>if(X960="DNP",true,false)</formula>
    </cfRule>
  </conditionalFormatting>
  <conditionalFormatting sqref="A959">
    <cfRule type="expression" dxfId="0" priority="1610">
      <formula>if(X959="DNP",true,false)</formula>
    </cfRule>
  </conditionalFormatting>
  <conditionalFormatting sqref="A958">
    <cfRule type="expression" dxfId="0" priority="1611">
      <formula>if(X958="DNP",true,false)</formula>
    </cfRule>
  </conditionalFormatting>
  <conditionalFormatting sqref="A956:A957">
    <cfRule type="expression" dxfId="0" priority="1612">
      <formula>if(X956="DNP",true,false)</formula>
    </cfRule>
  </conditionalFormatting>
  <conditionalFormatting sqref="A955">
    <cfRule type="expression" dxfId="0" priority="1613">
      <formula>if(X955="DNP",true,false)</formula>
    </cfRule>
  </conditionalFormatting>
  <conditionalFormatting sqref="A954">
    <cfRule type="expression" dxfId="0" priority="1614">
      <formula>if(X954="DNP",true,false)</formula>
    </cfRule>
  </conditionalFormatting>
  <conditionalFormatting sqref="A953">
    <cfRule type="expression" dxfId="0" priority="1615">
      <formula>if(X953="DNP",true,false)</formula>
    </cfRule>
  </conditionalFormatting>
  <conditionalFormatting sqref="A952">
    <cfRule type="expression" dxfId="0" priority="1616">
      <formula>if(X952="DNP",true,false)</formula>
    </cfRule>
  </conditionalFormatting>
  <conditionalFormatting sqref="A951">
    <cfRule type="expression" dxfId="0" priority="1617">
      <formula>if(X951="DNP",true,false)</formula>
    </cfRule>
  </conditionalFormatting>
  <conditionalFormatting sqref="A950">
    <cfRule type="expression" dxfId="0" priority="1618">
      <formula>if(X950="DNP",true,false)</formula>
    </cfRule>
  </conditionalFormatting>
  <conditionalFormatting sqref="A949">
    <cfRule type="expression" dxfId="0" priority="1619">
      <formula>if(X949="DNP",true,false)</formula>
    </cfRule>
  </conditionalFormatting>
  <conditionalFormatting sqref="A948">
    <cfRule type="expression" dxfId="0" priority="1620">
      <formula>if(X948="DNP",true,false)</formula>
    </cfRule>
  </conditionalFormatting>
  <conditionalFormatting sqref="A947">
    <cfRule type="expression" dxfId="0" priority="1621">
      <formula>if(X947="DNP",true,false)</formula>
    </cfRule>
  </conditionalFormatting>
  <conditionalFormatting sqref="A946">
    <cfRule type="expression" dxfId="0" priority="1622">
      <formula>if(X946="DNP",true,false)</formula>
    </cfRule>
  </conditionalFormatting>
  <conditionalFormatting sqref="A945">
    <cfRule type="expression" dxfId="0" priority="1623">
      <formula>if(X945="DNP",true,false)</formula>
    </cfRule>
  </conditionalFormatting>
  <conditionalFormatting sqref="A941:A944">
    <cfRule type="expression" dxfId="0" priority="1624">
      <formula>if(X941="DNP",true,false)</formula>
    </cfRule>
  </conditionalFormatting>
  <conditionalFormatting sqref="A940">
    <cfRule type="expression" dxfId="0" priority="1625">
      <formula>if(X940="DNP",true,false)</formula>
    </cfRule>
  </conditionalFormatting>
  <conditionalFormatting sqref="A939">
    <cfRule type="expression" dxfId="0" priority="1626">
      <formula>if(X939="DNP",true,false)</formula>
    </cfRule>
  </conditionalFormatting>
  <conditionalFormatting sqref="A938">
    <cfRule type="expression" dxfId="0" priority="1627">
      <formula>if(X938="DNP",true,false)</formula>
    </cfRule>
  </conditionalFormatting>
  <conditionalFormatting sqref="A937">
    <cfRule type="expression" dxfId="0" priority="1628">
      <formula>if(X937="DNP",true,false)</formula>
    </cfRule>
  </conditionalFormatting>
  <conditionalFormatting sqref="A936">
    <cfRule type="expression" dxfId="0" priority="1629">
      <formula>if(X936="DNP",true,false)</formula>
    </cfRule>
  </conditionalFormatting>
  <conditionalFormatting sqref="A935">
    <cfRule type="expression" dxfId="0" priority="1630">
      <formula>if(X935="DNP",true,false)</formula>
    </cfRule>
  </conditionalFormatting>
  <conditionalFormatting sqref="A934">
    <cfRule type="expression" dxfId="0" priority="1631">
      <formula>if(X934="DNP",true,false)</formula>
    </cfRule>
  </conditionalFormatting>
  <conditionalFormatting sqref="A933">
    <cfRule type="expression" dxfId="0" priority="1632">
      <formula>if(X933="DNP",true,false)</formula>
    </cfRule>
  </conditionalFormatting>
  <conditionalFormatting sqref="A932">
    <cfRule type="expression" dxfId="0" priority="1633">
      <formula>if(X932="DNP",true,false)</formula>
    </cfRule>
  </conditionalFormatting>
  <conditionalFormatting sqref="A930:A931">
    <cfRule type="expression" dxfId="0" priority="1634">
      <formula>if(X930="DNP",true,false)</formula>
    </cfRule>
  </conditionalFormatting>
  <conditionalFormatting sqref="A929">
    <cfRule type="expression" dxfId="0" priority="1635">
      <formula>if(X929="DNP",true,false)</formula>
    </cfRule>
  </conditionalFormatting>
  <conditionalFormatting sqref="A928">
    <cfRule type="expression" dxfId="0" priority="1636">
      <formula>if(X928="DNP",true,false)</formula>
    </cfRule>
  </conditionalFormatting>
  <conditionalFormatting sqref="A927">
    <cfRule type="expression" dxfId="0" priority="1637">
      <formula>if(X927="DNP",true,false)</formula>
    </cfRule>
  </conditionalFormatting>
  <conditionalFormatting sqref="A926">
    <cfRule type="expression" dxfId="0" priority="1638">
      <formula>if(X926="DNP",true,false)</formula>
    </cfRule>
  </conditionalFormatting>
  <conditionalFormatting sqref="A925">
    <cfRule type="expression" dxfId="0" priority="1639">
      <formula>if(X925="DNP",true,false)</formula>
    </cfRule>
  </conditionalFormatting>
  <conditionalFormatting sqref="A924">
    <cfRule type="expression" dxfId="0" priority="1640">
      <formula>if(X924="DNP",true,false)</formula>
    </cfRule>
  </conditionalFormatting>
  <conditionalFormatting sqref="A923">
    <cfRule type="expression" dxfId="0" priority="1641">
      <formula>if(X923="DNP",true,false)</formula>
    </cfRule>
  </conditionalFormatting>
  <conditionalFormatting sqref="A921:A922">
    <cfRule type="expression" dxfId="0" priority="1642">
      <formula>if(X921="DNP",true,false)</formula>
    </cfRule>
  </conditionalFormatting>
  <conditionalFormatting sqref="A920">
    <cfRule type="expression" dxfId="0" priority="1643">
      <formula>if(X920="DNP",true,false)</formula>
    </cfRule>
  </conditionalFormatting>
  <conditionalFormatting sqref="A918:A919">
    <cfRule type="expression" dxfId="0" priority="1644">
      <formula>if(X918="DNP",true,false)</formula>
    </cfRule>
  </conditionalFormatting>
  <conditionalFormatting sqref="A917">
    <cfRule type="expression" dxfId="0" priority="1645">
      <formula>if(X917="DNP",true,false)</formula>
    </cfRule>
  </conditionalFormatting>
  <conditionalFormatting sqref="A915:A916">
    <cfRule type="expression" dxfId="0" priority="1646">
      <formula>if(X915="DNP",true,false)</formula>
    </cfRule>
  </conditionalFormatting>
  <conditionalFormatting sqref="A913:A914">
    <cfRule type="expression" dxfId="0" priority="1647">
      <formula>if(X913="DNP",true,false)</formula>
    </cfRule>
  </conditionalFormatting>
  <conditionalFormatting sqref="A912">
    <cfRule type="expression" dxfId="0" priority="1648">
      <formula>if(X912="DNP",true,false)</formula>
    </cfRule>
  </conditionalFormatting>
  <conditionalFormatting sqref="A909:A911">
    <cfRule type="expression" dxfId="0" priority="1649">
      <formula>if(X909="DNP",true,false)</formula>
    </cfRule>
  </conditionalFormatting>
  <conditionalFormatting sqref="A907:A908">
    <cfRule type="expression" dxfId="0" priority="1650">
      <formula>if(X907="DNP",true,false)</formula>
    </cfRule>
  </conditionalFormatting>
  <conditionalFormatting sqref="A906">
    <cfRule type="expression" dxfId="0" priority="1651">
      <formula>if(X906="DNP",true,false)</formula>
    </cfRule>
  </conditionalFormatting>
  <conditionalFormatting sqref="A905">
    <cfRule type="expression" dxfId="0" priority="1652">
      <formula>if(X905="DNP",true,false)</formula>
    </cfRule>
  </conditionalFormatting>
  <conditionalFormatting sqref="A904">
    <cfRule type="expression" dxfId="0" priority="1653">
      <formula>if(X904="DNP",true,false)</formula>
    </cfRule>
  </conditionalFormatting>
  <conditionalFormatting sqref="A903">
    <cfRule type="expression" dxfId="0" priority="1654">
      <formula>if(X903="DNP",true,false)</formula>
    </cfRule>
  </conditionalFormatting>
  <conditionalFormatting sqref="A902">
    <cfRule type="expression" dxfId="0" priority="1655">
      <formula>if(X902="DNP",true,false)</formula>
    </cfRule>
  </conditionalFormatting>
  <conditionalFormatting sqref="A901">
    <cfRule type="expression" dxfId="0" priority="1656">
      <formula>if(X901="DNP",true,false)</formula>
    </cfRule>
  </conditionalFormatting>
  <conditionalFormatting sqref="A900">
    <cfRule type="expression" dxfId="0" priority="1657">
      <formula>if(X900="DNP",true,false)</formula>
    </cfRule>
  </conditionalFormatting>
  <conditionalFormatting sqref="A899">
    <cfRule type="expression" dxfId="0" priority="1658">
      <formula>if(X899="DNP",true,false)</formula>
    </cfRule>
  </conditionalFormatting>
  <conditionalFormatting sqref="A898">
    <cfRule type="expression" dxfId="0" priority="1659">
      <formula>if(X898="DNP",true,false)</formula>
    </cfRule>
  </conditionalFormatting>
  <conditionalFormatting sqref="A897">
    <cfRule type="expression" dxfId="0" priority="1660">
      <formula>if(X897="DNP",true,false)</formula>
    </cfRule>
  </conditionalFormatting>
  <conditionalFormatting sqref="A894:A896">
    <cfRule type="expression" dxfId="0" priority="1661">
      <formula>if(X894="DNP",true,false)</formula>
    </cfRule>
  </conditionalFormatting>
  <conditionalFormatting sqref="A893">
    <cfRule type="expression" dxfId="0" priority="1662">
      <formula>if(X893="DNP",true,false)</formula>
    </cfRule>
  </conditionalFormatting>
  <conditionalFormatting sqref="A892">
    <cfRule type="expression" dxfId="0" priority="1663">
      <formula>if(X892="DNP",true,false)</formula>
    </cfRule>
  </conditionalFormatting>
  <conditionalFormatting sqref="A891">
    <cfRule type="expression" dxfId="0" priority="1664">
      <formula>if(X891="DNP",true,false)</formula>
    </cfRule>
  </conditionalFormatting>
  <conditionalFormatting sqref="A890">
    <cfRule type="expression" dxfId="0" priority="1665">
      <formula>if(X890="DNP",true,false)</formula>
    </cfRule>
  </conditionalFormatting>
  <conditionalFormatting sqref="A888:A889">
    <cfRule type="expression" dxfId="0" priority="1666">
      <formula>if(X888="DNP",true,false)</formula>
    </cfRule>
  </conditionalFormatting>
  <conditionalFormatting sqref="A887">
    <cfRule type="expression" dxfId="0" priority="1667">
      <formula>if(X887="DNP",true,false)</formula>
    </cfRule>
  </conditionalFormatting>
  <conditionalFormatting sqref="A884:A886">
    <cfRule type="expression" dxfId="0" priority="1668">
      <formula>if(X884="DNP",true,false)</formula>
    </cfRule>
  </conditionalFormatting>
  <conditionalFormatting sqref="A883">
    <cfRule type="expression" dxfId="0" priority="1669">
      <formula>if(X883="DNP",true,false)</formula>
    </cfRule>
  </conditionalFormatting>
  <conditionalFormatting sqref="A882">
    <cfRule type="expression" dxfId="0" priority="1670">
      <formula>if(X882="DNP",true,false)</formula>
    </cfRule>
  </conditionalFormatting>
  <conditionalFormatting sqref="A881">
    <cfRule type="expression" dxfId="0" priority="1671">
      <formula>if(X881="DNP",true,false)</formula>
    </cfRule>
  </conditionalFormatting>
  <conditionalFormatting sqref="A880">
    <cfRule type="expression" dxfId="0" priority="1672">
      <formula>if(X880="DNP",true,false)</formula>
    </cfRule>
  </conditionalFormatting>
  <conditionalFormatting sqref="A879">
    <cfRule type="expression" dxfId="0" priority="1673">
      <formula>if(X879="DNP",true,false)</formula>
    </cfRule>
  </conditionalFormatting>
  <conditionalFormatting sqref="A878">
    <cfRule type="expression" dxfId="0" priority="1674">
      <formula>if(X878="DNP",true,false)</formula>
    </cfRule>
  </conditionalFormatting>
  <conditionalFormatting sqref="A877">
    <cfRule type="expression" dxfId="0" priority="1675">
      <formula>if(X877="DNP",true,false)</formula>
    </cfRule>
  </conditionalFormatting>
  <conditionalFormatting sqref="A876">
    <cfRule type="expression" dxfId="0" priority="1676">
      <formula>if(X876="DNP",true,false)</formula>
    </cfRule>
  </conditionalFormatting>
  <conditionalFormatting sqref="A875">
    <cfRule type="expression" dxfId="0" priority="1677">
      <formula>if(X875="DNP",true,false)</formula>
    </cfRule>
  </conditionalFormatting>
  <conditionalFormatting sqref="A874">
    <cfRule type="expression" dxfId="0" priority="1678">
      <formula>if(X874="DNP",true,false)</formula>
    </cfRule>
  </conditionalFormatting>
  <conditionalFormatting sqref="A872:A873">
    <cfRule type="expression" dxfId="0" priority="1679">
      <formula>if(X872="DNP",true,false)</formula>
    </cfRule>
  </conditionalFormatting>
  <conditionalFormatting sqref="A871">
    <cfRule type="expression" dxfId="0" priority="1680">
      <formula>if(X871="DNP",true,false)</formula>
    </cfRule>
  </conditionalFormatting>
  <conditionalFormatting sqref="A870">
    <cfRule type="expression" dxfId="0" priority="1681">
      <formula>if(X870="DNP",true,false)</formula>
    </cfRule>
  </conditionalFormatting>
  <conditionalFormatting sqref="A869">
    <cfRule type="expression" dxfId="0" priority="1682">
      <formula>if(X869="DNP",true,false)</formula>
    </cfRule>
  </conditionalFormatting>
  <conditionalFormatting sqref="A868">
    <cfRule type="expression" dxfId="0" priority="1683">
      <formula>if(X868="DNP",true,false)</formula>
    </cfRule>
  </conditionalFormatting>
  <conditionalFormatting sqref="A866:A867">
    <cfRule type="expression" dxfId="0" priority="1684">
      <formula>if(X866="DNP",true,false)</formula>
    </cfRule>
  </conditionalFormatting>
  <conditionalFormatting sqref="A865">
    <cfRule type="expression" dxfId="0" priority="1685">
      <formula>if(X865="DNP",true,false)</formula>
    </cfRule>
  </conditionalFormatting>
  <conditionalFormatting sqref="A864">
    <cfRule type="expression" dxfId="0" priority="1686">
      <formula>if(X864="DNP",true,false)</formula>
    </cfRule>
  </conditionalFormatting>
  <conditionalFormatting sqref="A863">
    <cfRule type="expression" dxfId="0" priority="1687">
      <formula>if(X863="DNP",true,false)</formula>
    </cfRule>
  </conditionalFormatting>
  <conditionalFormatting sqref="A862">
    <cfRule type="expression" dxfId="0" priority="1688">
      <formula>if(X862="DNP",true,false)</formula>
    </cfRule>
  </conditionalFormatting>
  <conditionalFormatting sqref="A861">
    <cfRule type="expression" dxfId="0" priority="1689">
      <formula>if(X861="DNP",true,false)</formula>
    </cfRule>
  </conditionalFormatting>
  <conditionalFormatting sqref="A860">
    <cfRule type="expression" dxfId="0" priority="1690">
      <formula>if(X860="DNP",true,false)</formula>
    </cfRule>
  </conditionalFormatting>
  <conditionalFormatting sqref="A859">
    <cfRule type="expression" dxfId="0" priority="1691">
      <formula>if(X859="DNP",true,false)</formula>
    </cfRule>
  </conditionalFormatting>
  <conditionalFormatting sqref="A858">
    <cfRule type="expression" dxfId="0" priority="1692">
      <formula>if(X858="DNP",true,false)</formula>
    </cfRule>
  </conditionalFormatting>
  <conditionalFormatting sqref="A857">
    <cfRule type="expression" dxfId="0" priority="1693">
      <formula>if(X857="DNP",true,false)</formula>
    </cfRule>
  </conditionalFormatting>
  <conditionalFormatting sqref="A856">
    <cfRule type="expression" dxfId="0" priority="1694">
      <formula>if(X856="DNP",true,false)</formula>
    </cfRule>
  </conditionalFormatting>
  <conditionalFormatting sqref="A855">
    <cfRule type="expression" dxfId="0" priority="1695">
      <formula>if(X855="DNP",true,false)</formula>
    </cfRule>
  </conditionalFormatting>
  <conditionalFormatting sqref="A851:A854">
    <cfRule type="expression" dxfId="0" priority="1696">
      <formula>if(X851="DNP",true,false)</formula>
    </cfRule>
  </conditionalFormatting>
  <conditionalFormatting sqref="A850">
    <cfRule type="expression" dxfId="0" priority="1697">
      <formula>if(X850="DNP",true,false)</formula>
    </cfRule>
  </conditionalFormatting>
  <conditionalFormatting sqref="A849">
    <cfRule type="expression" dxfId="0" priority="1698">
      <formula>if(X849="DNP",true,false)</formula>
    </cfRule>
  </conditionalFormatting>
  <conditionalFormatting sqref="A848">
    <cfRule type="expression" dxfId="0" priority="1699">
      <formula>if(X848="DNP",true,false)</formula>
    </cfRule>
  </conditionalFormatting>
  <conditionalFormatting sqref="A847">
    <cfRule type="expression" dxfId="0" priority="1700">
      <formula>if(X847="DNP",true,false)</formula>
    </cfRule>
  </conditionalFormatting>
  <conditionalFormatting sqref="A846">
    <cfRule type="expression" dxfId="0" priority="1701">
      <formula>if(X846="DNP",true,false)</formula>
    </cfRule>
  </conditionalFormatting>
  <conditionalFormatting sqref="A845">
    <cfRule type="expression" dxfId="0" priority="1702">
      <formula>if(X845="DNP",true,false)</formula>
    </cfRule>
  </conditionalFormatting>
  <conditionalFormatting sqref="A844">
    <cfRule type="expression" dxfId="0" priority="1703">
      <formula>if(X844="DNP",true,false)</formula>
    </cfRule>
  </conditionalFormatting>
  <conditionalFormatting sqref="A843">
    <cfRule type="expression" dxfId="0" priority="1704">
      <formula>if(X843="DNP",true,false)</formula>
    </cfRule>
  </conditionalFormatting>
  <conditionalFormatting sqref="A842">
    <cfRule type="expression" dxfId="0" priority="1705">
      <formula>if(X842="DNP",true,false)</formula>
    </cfRule>
  </conditionalFormatting>
  <conditionalFormatting sqref="A840:A841">
    <cfRule type="expression" dxfId="0" priority="1706">
      <formula>if(X840="DNP",true,false)</formula>
    </cfRule>
  </conditionalFormatting>
  <conditionalFormatting sqref="A839">
    <cfRule type="expression" dxfId="0" priority="1707">
      <formula>if(X839="DNP",true,false)</formula>
    </cfRule>
  </conditionalFormatting>
  <conditionalFormatting sqref="A838">
    <cfRule type="expression" dxfId="0" priority="1708">
      <formula>if(X838="DNP",true,false)</formula>
    </cfRule>
  </conditionalFormatting>
  <conditionalFormatting sqref="A837">
    <cfRule type="expression" dxfId="0" priority="1709">
      <formula>if(X837="DNP",true,false)</formula>
    </cfRule>
  </conditionalFormatting>
  <conditionalFormatting sqref="A836">
    <cfRule type="expression" dxfId="0" priority="1710">
      <formula>if(X836="DNP",true,false)</formula>
    </cfRule>
  </conditionalFormatting>
  <conditionalFormatting sqref="A835">
    <cfRule type="expression" dxfId="0" priority="1711">
      <formula>if(X835="DNP",true,false)</formula>
    </cfRule>
  </conditionalFormatting>
  <conditionalFormatting sqref="A834">
    <cfRule type="expression" dxfId="0" priority="1712">
      <formula>if(X834="DNP",true,false)</formula>
    </cfRule>
  </conditionalFormatting>
  <conditionalFormatting sqref="A833">
    <cfRule type="expression" dxfId="0" priority="1713">
      <formula>if(X833="DNP",true,false)</formula>
    </cfRule>
  </conditionalFormatting>
  <conditionalFormatting sqref="A831:A832">
    <cfRule type="expression" dxfId="0" priority="1714">
      <formula>if(X831="DNP",true,false)</formula>
    </cfRule>
  </conditionalFormatting>
  <conditionalFormatting sqref="A830">
    <cfRule type="expression" dxfId="0" priority="1715">
      <formula>if(X830="DNP",true,false)</formula>
    </cfRule>
  </conditionalFormatting>
  <conditionalFormatting sqref="A828:A829">
    <cfRule type="expression" dxfId="0" priority="1716">
      <formula>if(X828="DNP",true,false)</formula>
    </cfRule>
  </conditionalFormatting>
  <conditionalFormatting sqref="A827">
    <cfRule type="expression" dxfId="0" priority="1717">
      <formula>if(X827="DNP",true,false)</formula>
    </cfRule>
  </conditionalFormatting>
  <conditionalFormatting sqref="A825:A826">
    <cfRule type="expression" dxfId="0" priority="1718">
      <formula>if(X825="DNP",true,false)</formula>
    </cfRule>
  </conditionalFormatting>
  <conditionalFormatting sqref="A823:A824">
    <cfRule type="expression" dxfId="0" priority="1719">
      <formula>if(X823="DNP",true,false)</formula>
    </cfRule>
  </conditionalFormatting>
  <conditionalFormatting sqref="A822">
    <cfRule type="expression" dxfId="0" priority="1720">
      <formula>if(X822="DNP",true,false)</formula>
    </cfRule>
  </conditionalFormatting>
  <conditionalFormatting sqref="A819:A821">
    <cfRule type="expression" dxfId="0" priority="1721">
      <formula>if(X819="DNP",true,false)</formula>
    </cfRule>
  </conditionalFormatting>
  <conditionalFormatting sqref="A817:A818">
    <cfRule type="expression" dxfId="0" priority="1722">
      <formula>if(X817="DNP",true,false)</formula>
    </cfRule>
  </conditionalFormatting>
  <conditionalFormatting sqref="A816">
    <cfRule type="expression" dxfId="0" priority="1723">
      <formula>if(X816="DNP",true,false)</formula>
    </cfRule>
  </conditionalFormatting>
  <conditionalFormatting sqref="A815">
    <cfRule type="expression" dxfId="0" priority="1724">
      <formula>if(X815="DNP",true,false)</formula>
    </cfRule>
  </conditionalFormatting>
  <conditionalFormatting sqref="A814">
    <cfRule type="expression" dxfId="0" priority="1725">
      <formula>if(X814="DNP",true,false)</formula>
    </cfRule>
  </conditionalFormatting>
  <conditionalFormatting sqref="A813">
    <cfRule type="expression" dxfId="0" priority="1726">
      <formula>if(X813="DNP",true,false)</formula>
    </cfRule>
  </conditionalFormatting>
  <conditionalFormatting sqref="A812">
    <cfRule type="expression" dxfId="0" priority="1727">
      <formula>if(X812="DNP",true,false)</formula>
    </cfRule>
  </conditionalFormatting>
  <conditionalFormatting sqref="A811">
    <cfRule type="expression" dxfId="0" priority="1728">
      <formula>if(X811="DNP",true,false)</formula>
    </cfRule>
  </conditionalFormatting>
  <conditionalFormatting sqref="A810">
    <cfRule type="expression" dxfId="0" priority="1729">
      <formula>if(X810="DNP",true,false)</formula>
    </cfRule>
  </conditionalFormatting>
  <conditionalFormatting sqref="A809">
    <cfRule type="expression" dxfId="0" priority="1730">
      <formula>if(X809="DNP",true,false)</formula>
    </cfRule>
  </conditionalFormatting>
  <conditionalFormatting sqref="A808">
    <cfRule type="expression" dxfId="0" priority="1731">
      <formula>if(X808="DNP",true,false)</formula>
    </cfRule>
  </conditionalFormatting>
  <conditionalFormatting sqref="A807">
    <cfRule type="expression" dxfId="0" priority="1732">
      <formula>if(X807="DNP",true,false)</formula>
    </cfRule>
  </conditionalFormatting>
  <conditionalFormatting sqref="A804:A806">
    <cfRule type="expression" dxfId="0" priority="1733">
      <formula>if(X804="DNP",true,false)</formula>
    </cfRule>
  </conditionalFormatting>
  <conditionalFormatting sqref="A803">
    <cfRule type="expression" dxfId="0" priority="1734">
      <formula>if(X803="DNP",true,false)</formula>
    </cfRule>
  </conditionalFormatting>
  <conditionalFormatting sqref="A802">
    <cfRule type="expression" dxfId="0" priority="1735">
      <formula>if(X802="DNP",true,false)</formula>
    </cfRule>
  </conditionalFormatting>
  <conditionalFormatting sqref="A801">
    <cfRule type="expression" dxfId="0" priority="1736">
      <formula>if(X801="DNP",true,false)</formula>
    </cfRule>
  </conditionalFormatting>
  <conditionalFormatting sqref="A800">
    <cfRule type="expression" dxfId="0" priority="1737">
      <formula>if(X800="DNP",true,false)</formula>
    </cfRule>
  </conditionalFormatting>
  <conditionalFormatting sqref="A798:A799">
    <cfRule type="expression" dxfId="0" priority="1738">
      <formula>if(X798="DNP",true,false)</formula>
    </cfRule>
  </conditionalFormatting>
  <conditionalFormatting sqref="A797">
    <cfRule type="expression" dxfId="0" priority="1739">
      <formula>if(X797="DNP",true,false)</formula>
    </cfRule>
  </conditionalFormatting>
  <conditionalFormatting sqref="A794:A796">
    <cfRule type="expression" dxfId="0" priority="1740">
      <formula>if(X794="DNP",true,false)</formula>
    </cfRule>
  </conditionalFormatting>
  <conditionalFormatting sqref="A793">
    <cfRule type="expression" dxfId="0" priority="1741">
      <formula>if(X793="DNP",true,false)</formula>
    </cfRule>
  </conditionalFormatting>
  <conditionalFormatting sqref="A792">
    <cfRule type="expression" dxfId="0" priority="1742">
      <formula>if(X792="DNP",true,false)</formula>
    </cfRule>
  </conditionalFormatting>
  <conditionalFormatting sqref="A791">
    <cfRule type="expression" dxfId="0" priority="1743">
      <formula>if(X791="DNP",true,false)</formula>
    </cfRule>
  </conditionalFormatting>
  <conditionalFormatting sqref="A790">
    <cfRule type="expression" dxfId="0" priority="1744">
      <formula>if(X790="DNP",true,false)</formula>
    </cfRule>
  </conditionalFormatting>
  <conditionalFormatting sqref="A789">
    <cfRule type="expression" dxfId="0" priority="1745">
      <formula>if(X789="DNP",true,false)</formula>
    </cfRule>
  </conditionalFormatting>
  <conditionalFormatting sqref="A788">
    <cfRule type="expression" dxfId="0" priority="1746">
      <formula>if(X788="DNP",true,false)</formula>
    </cfRule>
  </conditionalFormatting>
  <conditionalFormatting sqref="A787">
    <cfRule type="expression" dxfId="0" priority="1747">
      <formula>if(X787="DNP",true,false)</formula>
    </cfRule>
  </conditionalFormatting>
  <conditionalFormatting sqref="A786">
    <cfRule type="expression" dxfId="0" priority="1748">
      <formula>if(X786="DNP",true,false)</formula>
    </cfRule>
  </conditionalFormatting>
  <conditionalFormatting sqref="A785">
    <cfRule type="expression" dxfId="0" priority="1749">
      <formula>if(X785="DNP",true,false)</formula>
    </cfRule>
  </conditionalFormatting>
  <conditionalFormatting sqref="A784">
    <cfRule type="expression" dxfId="0" priority="1750">
      <formula>if(X784="DNP",true,false)</formula>
    </cfRule>
  </conditionalFormatting>
  <conditionalFormatting sqref="A782:A783">
    <cfRule type="expression" dxfId="0" priority="1751">
      <formula>if(X782="DNP",true,false)</formula>
    </cfRule>
  </conditionalFormatting>
  <conditionalFormatting sqref="A781">
    <cfRule type="expression" dxfId="0" priority="1752">
      <formula>if(X781="DNP",true,false)</formula>
    </cfRule>
  </conditionalFormatting>
  <conditionalFormatting sqref="A780">
    <cfRule type="expression" dxfId="0" priority="1753">
      <formula>if(X780="DNP",true,false)</formula>
    </cfRule>
  </conditionalFormatting>
  <conditionalFormatting sqref="A779">
    <cfRule type="expression" dxfId="0" priority="1754">
      <formula>if(X779="DNP",true,false)</formula>
    </cfRule>
  </conditionalFormatting>
  <conditionalFormatting sqref="A778">
    <cfRule type="expression" dxfId="0" priority="1755">
      <formula>if(X778="DNP",true,false)</formula>
    </cfRule>
  </conditionalFormatting>
  <conditionalFormatting sqref="A776:A777">
    <cfRule type="expression" dxfId="0" priority="1756">
      <formula>if(X776="DNP",true,false)</formula>
    </cfRule>
  </conditionalFormatting>
  <conditionalFormatting sqref="A775">
    <cfRule type="expression" dxfId="0" priority="1757">
      <formula>if(X775="DNP",true,false)</formula>
    </cfRule>
  </conditionalFormatting>
  <conditionalFormatting sqref="A774">
    <cfRule type="expression" dxfId="0" priority="1758">
      <formula>if(X774="DNP",true,false)</formula>
    </cfRule>
  </conditionalFormatting>
  <conditionalFormatting sqref="A773">
    <cfRule type="expression" dxfId="0" priority="1759">
      <formula>if(X773="DNP",true,false)</formula>
    </cfRule>
  </conditionalFormatting>
  <conditionalFormatting sqref="A772">
    <cfRule type="expression" dxfId="0" priority="1760">
      <formula>if(X772="DNP",true,false)</formula>
    </cfRule>
  </conditionalFormatting>
  <conditionalFormatting sqref="A771">
    <cfRule type="expression" dxfId="0" priority="1761">
      <formula>if(X771="DNP",true,false)</formula>
    </cfRule>
  </conditionalFormatting>
  <conditionalFormatting sqref="A770">
    <cfRule type="expression" dxfId="0" priority="1762">
      <formula>if(X770="DNP",true,false)</formula>
    </cfRule>
  </conditionalFormatting>
  <conditionalFormatting sqref="A769">
    <cfRule type="expression" dxfId="0" priority="1763">
      <formula>if(X769="DNP",true,false)</formula>
    </cfRule>
  </conditionalFormatting>
  <conditionalFormatting sqref="A768">
    <cfRule type="expression" dxfId="0" priority="1764">
      <formula>if(X768="DNP",true,false)</formula>
    </cfRule>
  </conditionalFormatting>
  <conditionalFormatting sqref="A767">
    <cfRule type="expression" dxfId="0" priority="1765">
      <formula>if(X767="DNP",true,false)</formula>
    </cfRule>
  </conditionalFormatting>
  <conditionalFormatting sqref="A766">
    <cfRule type="expression" dxfId="0" priority="1766">
      <formula>if(X766="DNP",true,false)</formula>
    </cfRule>
  </conditionalFormatting>
  <conditionalFormatting sqref="A765">
    <cfRule type="expression" dxfId="0" priority="1767">
      <formula>if(X765="DNP",true,false)</formula>
    </cfRule>
  </conditionalFormatting>
  <conditionalFormatting sqref="A761:A764">
    <cfRule type="expression" dxfId="0" priority="1768">
      <formula>if(X761="DNP",true,false)</formula>
    </cfRule>
  </conditionalFormatting>
  <conditionalFormatting sqref="A760">
    <cfRule type="expression" dxfId="0" priority="1769">
      <formula>if(X760="DNP",true,false)</formula>
    </cfRule>
  </conditionalFormatting>
  <conditionalFormatting sqref="A759">
    <cfRule type="expression" dxfId="0" priority="1770">
      <formula>if(X759="DNP",true,false)</formula>
    </cfRule>
  </conditionalFormatting>
  <conditionalFormatting sqref="A758">
    <cfRule type="expression" dxfId="0" priority="1771">
      <formula>if(X758="DNP",true,false)</formula>
    </cfRule>
  </conditionalFormatting>
  <conditionalFormatting sqref="A757">
    <cfRule type="expression" dxfId="0" priority="1772">
      <formula>if(X757="DNP",true,false)</formula>
    </cfRule>
  </conditionalFormatting>
  <conditionalFormatting sqref="A756">
    <cfRule type="expression" dxfId="0" priority="1773">
      <formula>if(X756="DNP",true,false)</formula>
    </cfRule>
  </conditionalFormatting>
  <conditionalFormatting sqref="A755">
    <cfRule type="expression" dxfId="0" priority="1774">
      <formula>if(X755="DNP",true,false)</formula>
    </cfRule>
  </conditionalFormatting>
  <conditionalFormatting sqref="A754">
    <cfRule type="expression" dxfId="0" priority="1775">
      <formula>if(X754="DNP",true,false)</formula>
    </cfRule>
  </conditionalFormatting>
  <conditionalFormatting sqref="A753">
    <cfRule type="expression" dxfId="0" priority="1776">
      <formula>if(X753="DNP",true,false)</formula>
    </cfRule>
  </conditionalFormatting>
  <conditionalFormatting sqref="A752">
    <cfRule type="expression" dxfId="0" priority="1777">
      <formula>if(X752="DNP",true,false)</formula>
    </cfRule>
  </conditionalFormatting>
  <conditionalFormatting sqref="A750:A751">
    <cfRule type="expression" dxfId="0" priority="1778">
      <formula>if(X750="DNP",true,false)</formula>
    </cfRule>
  </conditionalFormatting>
  <conditionalFormatting sqref="A749">
    <cfRule type="expression" dxfId="0" priority="1779">
      <formula>if(X749="DNP",true,false)</formula>
    </cfRule>
  </conditionalFormatting>
  <conditionalFormatting sqref="A748">
    <cfRule type="expression" dxfId="0" priority="1780">
      <formula>if(X748="DNP",true,false)</formula>
    </cfRule>
  </conditionalFormatting>
  <conditionalFormatting sqref="A747">
    <cfRule type="expression" dxfId="0" priority="1781">
      <formula>if(X747="DNP",true,false)</formula>
    </cfRule>
  </conditionalFormatting>
  <conditionalFormatting sqref="A746">
    <cfRule type="expression" dxfId="0" priority="1782">
      <formula>if(X746="DNP",true,false)</formula>
    </cfRule>
  </conditionalFormatting>
  <conditionalFormatting sqref="A745">
    <cfRule type="expression" dxfId="0" priority="1783">
      <formula>if(X745="DNP",true,false)</formula>
    </cfRule>
  </conditionalFormatting>
  <conditionalFormatting sqref="A744">
    <cfRule type="expression" dxfId="0" priority="1784">
      <formula>if(X744="DNP",true,false)</formula>
    </cfRule>
  </conditionalFormatting>
  <conditionalFormatting sqref="A743">
    <cfRule type="expression" dxfId="0" priority="1785">
      <formula>if(X743="DNP",true,false)</formula>
    </cfRule>
  </conditionalFormatting>
  <conditionalFormatting sqref="A741:A742">
    <cfRule type="expression" dxfId="0" priority="1786">
      <formula>if(X741="DNP",true,false)</formula>
    </cfRule>
  </conditionalFormatting>
  <conditionalFormatting sqref="A740">
    <cfRule type="expression" dxfId="0" priority="1787">
      <formula>if(X740="DNP",true,false)</formula>
    </cfRule>
  </conditionalFormatting>
  <conditionalFormatting sqref="A738:A739">
    <cfRule type="expression" dxfId="0" priority="1788">
      <formula>if(X738="DNP",true,false)</formula>
    </cfRule>
  </conditionalFormatting>
  <conditionalFormatting sqref="A737">
    <cfRule type="expression" dxfId="0" priority="1789">
      <formula>if(X737="DNP",true,false)</formula>
    </cfRule>
  </conditionalFormatting>
  <conditionalFormatting sqref="A735:A736">
    <cfRule type="expression" dxfId="0" priority="1790">
      <formula>if(X735="DNP",true,false)</formula>
    </cfRule>
  </conditionalFormatting>
  <conditionalFormatting sqref="A733:A734">
    <cfRule type="expression" dxfId="0" priority="1791">
      <formula>if(X733="DNP",true,false)</formula>
    </cfRule>
  </conditionalFormatting>
  <conditionalFormatting sqref="A732">
    <cfRule type="expression" dxfId="0" priority="1792">
      <formula>if(X732="DNP",true,false)</formula>
    </cfRule>
  </conditionalFormatting>
  <conditionalFormatting sqref="A729:A731">
    <cfRule type="expression" dxfId="0" priority="1793">
      <formula>if(X729="DNP",true,false)</formula>
    </cfRule>
  </conditionalFormatting>
  <conditionalFormatting sqref="A727:A728">
    <cfRule type="expression" dxfId="0" priority="1794">
      <formula>if(X727="DNP",true,false)</formula>
    </cfRule>
  </conditionalFormatting>
  <conditionalFormatting sqref="A726">
    <cfRule type="expression" dxfId="0" priority="1795">
      <formula>if(X726="DNP",true,false)</formula>
    </cfRule>
  </conditionalFormatting>
  <conditionalFormatting sqref="A725">
    <cfRule type="expression" dxfId="0" priority="1796">
      <formula>if(X725="DNP",true,false)</formula>
    </cfRule>
  </conditionalFormatting>
  <conditionalFormatting sqref="A724">
    <cfRule type="expression" dxfId="0" priority="1797">
      <formula>if(X724="DNP",true,false)</formula>
    </cfRule>
  </conditionalFormatting>
  <conditionalFormatting sqref="A723">
    <cfRule type="expression" dxfId="0" priority="1798">
      <formula>if(X723="DNP",true,false)</formula>
    </cfRule>
  </conditionalFormatting>
  <conditionalFormatting sqref="A722">
    <cfRule type="expression" dxfId="0" priority="1799">
      <formula>if(X722="DNP",true,false)</formula>
    </cfRule>
  </conditionalFormatting>
  <conditionalFormatting sqref="A721">
    <cfRule type="expression" dxfId="0" priority="1800">
      <formula>if(X721="DNP",true,false)</formula>
    </cfRule>
  </conditionalFormatting>
  <conditionalFormatting sqref="A720">
    <cfRule type="expression" dxfId="0" priority="1801">
      <formula>if(X720="DNP",true,false)</formula>
    </cfRule>
  </conditionalFormatting>
  <conditionalFormatting sqref="A719">
    <cfRule type="expression" dxfId="0" priority="1802">
      <formula>if(X719="DNP",true,false)</formula>
    </cfRule>
  </conditionalFormatting>
  <conditionalFormatting sqref="A718">
    <cfRule type="expression" dxfId="0" priority="1803">
      <formula>if(X718="DNP",true,false)</formula>
    </cfRule>
  </conditionalFormatting>
  <conditionalFormatting sqref="A717">
    <cfRule type="expression" dxfId="0" priority="1804">
      <formula>if(X717="DNP",true,false)</formula>
    </cfRule>
  </conditionalFormatting>
  <conditionalFormatting sqref="A714:A716">
    <cfRule type="expression" dxfId="0" priority="1805">
      <formula>if(X714="DNP",true,false)</formula>
    </cfRule>
  </conditionalFormatting>
  <conditionalFormatting sqref="A713">
    <cfRule type="expression" dxfId="0" priority="1806">
      <formula>if(X713="DNP",true,false)</formula>
    </cfRule>
  </conditionalFormatting>
  <conditionalFormatting sqref="A712">
    <cfRule type="expression" dxfId="0" priority="1807">
      <formula>if(X712="DNP",true,false)</formula>
    </cfRule>
  </conditionalFormatting>
  <conditionalFormatting sqref="A711">
    <cfRule type="expression" dxfId="0" priority="1808">
      <formula>if(X711="DNP",true,false)</formula>
    </cfRule>
  </conditionalFormatting>
  <conditionalFormatting sqref="A710">
    <cfRule type="expression" dxfId="0" priority="1809">
      <formula>if(X710="DNP",true,false)</formula>
    </cfRule>
  </conditionalFormatting>
  <conditionalFormatting sqref="A708:A709">
    <cfRule type="expression" dxfId="0" priority="1810">
      <formula>if(X708="DNP",true,false)</formula>
    </cfRule>
  </conditionalFormatting>
  <conditionalFormatting sqref="A707">
    <cfRule type="expression" dxfId="0" priority="1811">
      <formula>if(X707="DNP",true,false)</formula>
    </cfRule>
  </conditionalFormatting>
  <conditionalFormatting sqref="A704:A706">
    <cfRule type="expression" dxfId="0" priority="1812">
      <formula>if(X704="DNP",true,false)</formula>
    </cfRule>
  </conditionalFormatting>
  <conditionalFormatting sqref="A703">
    <cfRule type="expression" dxfId="0" priority="1813">
      <formula>if(X703="DNP",true,false)</formula>
    </cfRule>
  </conditionalFormatting>
  <conditionalFormatting sqref="A702">
    <cfRule type="expression" dxfId="0" priority="1814">
      <formula>if(X702="DNP",true,false)</formula>
    </cfRule>
  </conditionalFormatting>
  <conditionalFormatting sqref="A701">
    <cfRule type="expression" dxfId="0" priority="1815">
      <formula>if(X701="DNP",true,false)</formula>
    </cfRule>
  </conditionalFormatting>
  <conditionalFormatting sqref="A700">
    <cfRule type="expression" dxfId="0" priority="1816">
      <formula>if(X700="DNP",true,false)</formula>
    </cfRule>
  </conditionalFormatting>
  <conditionalFormatting sqref="A699">
    <cfRule type="expression" dxfId="0" priority="1817">
      <formula>if(X699="DNP",true,false)</formula>
    </cfRule>
  </conditionalFormatting>
  <conditionalFormatting sqref="A698">
    <cfRule type="expression" dxfId="0" priority="1818">
      <formula>if(X698="DNP",true,false)</formula>
    </cfRule>
  </conditionalFormatting>
  <conditionalFormatting sqref="A697">
    <cfRule type="expression" dxfId="0" priority="1819">
      <formula>if(X697="DNP",true,false)</formula>
    </cfRule>
  </conditionalFormatting>
  <conditionalFormatting sqref="A696">
    <cfRule type="expression" dxfId="0" priority="1820">
      <formula>if(X696="DNP",true,false)</formula>
    </cfRule>
  </conditionalFormatting>
  <conditionalFormatting sqref="A695">
    <cfRule type="expression" dxfId="0" priority="1821">
      <formula>if(X695="DNP",true,false)</formula>
    </cfRule>
  </conditionalFormatting>
  <conditionalFormatting sqref="A694">
    <cfRule type="expression" dxfId="0" priority="1822">
      <formula>if(X694="DNP",true,false)</formula>
    </cfRule>
  </conditionalFormatting>
  <conditionalFormatting sqref="A692:A693">
    <cfRule type="expression" dxfId="0" priority="1823">
      <formula>if(X692="DNP",true,false)</formula>
    </cfRule>
  </conditionalFormatting>
  <conditionalFormatting sqref="A691">
    <cfRule type="expression" dxfId="0" priority="1824">
      <formula>if(X691="DNP",true,false)</formula>
    </cfRule>
  </conditionalFormatting>
  <conditionalFormatting sqref="A690">
    <cfRule type="expression" dxfId="0" priority="1825">
      <formula>if(X690="DNP",true,false)</formula>
    </cfRule>
  </conditionalFormatting>
  <conditionalFormatting sqref="A689">
    <cfRule type="expression" dxfId="0" priority="1826">
      <formula>if(X689="DNP",true,false)</formula>
    </cfRule>
  </conditionalFormatting>
  <conditionalFormatting sqref="A688">
    <cfRule type="expression" dxfId="0" priority="1827">
      <formula>if(X688="DNP",true,false)</formula>
    </cfRule>
  </conditionalFormatting>
  <conditionalFormatting sqref="A686:A687">
    <cfRule type="expression" dxfId="0" priority="1828">
      <formula>if(X686="DNP",true,false)</formula>
    </cfRule>
  </conditionalFormatting>
  <conditionalFormatting sqref="A685">
    <cfRule type="expression" dxfId="0" priority="1829">
      <formula>if(X685="DNP",true,false)</formula>
    </cfRule>
  </conditionalFormatting>
  <conditionalFormatting sqref="A684">
    <cfRule type="expression" dxfId="0" priority="1830">
      <formula>if(X684="DNP",true,false)</formula>
    </cfRule>
  </conditionalFormatting>
  <conditionalFormatting sqref="A683">
    <cfRule type="expression" dxfId="0" priority="1831">
      <formula>if(X683="DNP",true,false)</formula>
    </cfRule>
  </conditionalFormatting>
  <conditionalFormatting sqref="A682">
    <cfRule type="expression" dxfId="0" priority="1832">
      <formula>if(X682="DNP",true,false)</formula>
    </cfRule>
  </conditionalFormatting>
  <conditionalFormatting sqref="A681">
    <cfRule type="expression" dxfId="0" priority="1833">
      <formula>if(X681="DNP",true,false)</formula>
    </cfRule>
  </conditionalFormatting>
  <conditionalFormatting sqref="A680">
    <cfRule type="expression" dxfId="0" priority="1834">
      <formula>if(X680="DNP",true,false)</formula>
    </cfRule>
  </conditionalFormatting>
  <conditionalFormatting sqref="A679">
    <cfRule type="expression" dxfId="0" priority="1835">
      <formula>if(X679="DNP",true,false)</formula>
    </cfRule>
  </conditionalFormatting>
  <conditionalFormatting sqref="A678">
    <cfRule type="expression" dxfId="0" priority="1836">
      <formula>if(X678="DNP",true,false)</formula>
    </cfRule>
  </conditionalFormatting>
  <conditionalFormatting sqref="A677">
    <cfRule type="expression" dxfId="0" priority="1837">
      <formula>if(X677="DNP",true,false)</formula>
    </cfRule>
  </conditionalFormatting>
  <conditionalFormatting sqref="A676">
    <cfRule type="expression" dxfId="0" priority="1838">
      <formula>if(X676="DNP",true,false)</formula>
    </cfRule>
  </conditionalFormatting>
  <conditionalFormatting sqref="A675">
    <cfRule type="expression" dxfId="0" priority="1839">
      <formula>if(X675="DNP",true,false)</formula>
    </cfRule>
  </conditionalFormatting>
  <conditionalFormatting sqref="A671:A674">
    <cfRule type="expression" dxfId="0" priority="1840">
      <formula>if(X671="DNP",true,false)</formula>
    </cfRule>
  </conditionalFormatting>
  <conditionalFormatting sqref="A670">
    <cfRule type="expression" dxfId="0" priority="1841">
      <formula>if(X670="DNP",true,false)</formula>
    </cfRule>
  </conditionalFormatting>
  <conditionalFormatting sqref="A669">
    <cfRule type="expression" dxfId="0" priority="1842">
      <formula>if(X669="DNP",true,false)</formula>
    </cfRule>
  </conditionalFormatting>
  <conditionalFormatting sqref="A668">
    <cfRule type="expression" dxfId="0" priority="1843">
      <formula>if(X668="DNP",true,false)</formula>
    </cfRule>
  </conditionalFormatting>
  <conditionalFormatting sqref="A667">
    <cfRule type="expression" dxfId="0" priority="1844">
      <formula>if(X667="DNP",true,false)</formula>
    </cfRule>
  </conditionalFormatting>
  <conditionalFormatting sqref="A666">
    <cfRule type="expression" dxfId="0" priority="1845">
      <formula>if(X666="DNP",true,false)</formula>
    </cfRule>
  </conditionalFormatting>
  <conditionalFormatting sqref="A665">
    <cfRule type="expression" dxfId="0" priority="1846">
      <formula>if(X665="DNP",true,false)</formula>
    </cfRule>
  </conditionalFormatting>
  <conditionalFormatting sqref="A664">
    <cfRule type="expression" dxfId="0" priority="1847">
      <formula>if(X664="DNP",true,false)</formula>
    </cfRule>
  </conditionalFormatting>
  <conditionalFormatting sqref="A663">
    <cfRule type="expression" dxfId="0" priority="1848">
      <formula>if(X663="DNP",true,false)</formula>
    </cfRule>
  </conditionalFormatting>
  <conditionalFormatting sqref="A662">
    <cfRule type="expression" dxfId="0" priority="1849">
      <formula>if(X662="DNP",true,false)</formula>
    </cfRule>
  </conditionalFormatting>
  <conditionalFormatting sqref="A660:A661">
    <cfRule type="expression" dxfId="0" priority="1850">
      <formula>if(X660="DNP",true,false)</formula>
    </cfRule>
  </conditionalFormatting>
  <conditionalFormatting sqref="A659">
    <cfRule type="expression" dxfId="0" priority="1851">
      <formula>if(X659="DNP",true,false)</formula>
    </cfRule>
  </conditionalFormatting>
  <conditionalFormatting sqref="A658">
    <cfRule type="expression" dxfId="0" priority="1852">
      <formula>if(X658="DNP",true,false)</formula>
    </cfRule>
  </conditionalFormatting>
  <conditionalFormatting sqref="A657">
    <cfRule type="expression" dxfId="0" priority="1853">
      <formula>if(X657="DNP",true,false)</formula>
    </cfRule>
  </conditionalFormatting>
  <conditionalFormatting sqref="A656">
    <cfRule type="expression" dxfId="0" priority="1854">
      <formula>if(X656="DNP",true,false)</formula>
    </cfRule>
  </conditionalFormatting>
  <conditionalFormatting sqref="A655">
    <cfRule type="expression" dxfId="0" priority="1855">
      <formula>if(X655="DNP",true,false)</formula>
    </cfRule>
  </conditionalFormatting>
  <conditionalFormatting sqref="A654">
    <cfRule type="expression" dxfId="0" priority="1856">
      <formula>if(X654="DNP",true,false)</formula>
    </cfRule>
  </conditionalFormatting>
  <conditionalFormatting sqref="A653">
    <cfRule type="expression" dxfId="0" priority="1857">
      <formula>if(X653="DNP",true,false)</formula>
    </cfRule>
  </conditionalFormatting>
  <conditionalFormatting sqref="A651:A652">
    <cfRule type="expression" dxfId="0" priority="1858">
      <formula>if(X651="DNP",true,false)</formula>
    </cfRule>
  </conditionalFormatting>
  <conditionalFormatting sqref="A650">
    <cfRule type="expression" dxfId="0" priority="1859">
      <formula>if(X650="DNP",true,false)</formula>
    </cfRule>
  </conditionalFormatting>
  <conditionalFormatting sqref="A648:A649">
    <cfRule type="expression" dxfId="0" priority="1860">
      <formula>if(X648="DNP",true,false)</formula>
    </cfRule>
  </conditionalFormatting>
  <conditionalFormatting sqref="A647">
    <cfRule type="expression" dxfId="0" priority="1861">
      <formula>if(X647="DNP",true,false)</formula>
    </cfRule>
  </conditionalFormatting>
  <conditionalFormatting sqref="A645:A646">
    <cfRule type="expression" dxfId="0" priority="1862">
      <formula>if(X645="DNP",true,false)</formula>
    </cfRule>
  </conditionalFormatting>
  <conditionalFormatting sqref="A643:A644">
    <cfRule type="expression" dxfId="0" priority="1863">
      <formula>if(X643="DNP",true,false)</formula>
    </cfRule>
  </conditionalFormatting>
  <conditionalFormatting sqref="A642">
    <cfRule type="expression" dxfId="0" priority="1864">
      <formula>if(X642="DNP",true,false)</formula>
    </cfRule>
  </conditionalFormatting>
  <conditionalFormatting sqref="A639:A641">
    <cfRule type="expression" dxfId="0" priority="1865">
      <formula>if(X639="DNP",true,false)</formula>
    </cfRule>
  </conditionalFormatting>
  <conditionalFormatting sqref="A637:A638">
    <cfRule type="expression" dxfId="0" priority="1866">
      <formula>if(X637="DNP",true,false)</formula>
    </cfRule>
  </conditionalFormatting>
  <conditionalFormatting sqref="A636">
    <cfRule type="expression" dxfId="0" priority="1867">
      <formula>if(X636="DNP",true,false)</formula>
    </cfRule>
  </conditionalFormatting>
  <conditionalFormatting sqref="A635">
    <cfRule type="expression" dxfId="0" priority="1868">
      <formula>if(X635="DNP",true,false)</formula>
    </cfRule>
  </conditionalFormatting>
  <conditionalFormatting sqref="A634">
    <cfRule type="expression" dxfId="0" priority="1869">
      <formula>if(X634="DNP",true,false)</formula>
    </cfRule>
  </conditionalFormatting>
  <conditionalFormatting sqref="A633">
    <cfRule type="expression" dxfId="0" priority="1870">
      <formula>if(X633="DNP",true,false)</formula>
    </cfRule>
  </conditionalFormatting>
  <conditionalFormatting sqref="A632">
    <cfRule type="expression" dxfId="0" priority="1871">
      <formula>if(X632="DNP",true,false)</formula>
    </cfRule>
  </conditionalFormatting>
  <conditionalFormatting sqref="A631">
    <cfRule type="expression" dxfId="0" priority="1872">
      <formula>if(X631="DNP",true,false)</formula>
    </cfRule>
  </conditionalFormatting>
  <conditionalFormatting sqref="A630">
    <cfRule type="expression" dxfId="0" priority="1873">
      <formula>if(X630="DNP",true,false)</formula>
    </cfRule>
  </conditionalFormatting>
  <conditionalFormatting sqref="A629">
    <cfRule type="expression" dxfId="0" priority="1874">
      <formula>if(X629="DNP",true,false)</formula>
    </cfRule>
  </conditionalFormatting>
  <conditionalFormatting sqref="A628">
    <cfRule type="expression" dxfId="0" priority="1875">
      <formula>if(X628="DNP",true,false)</formula>
    </cfRule>
  </conditionalFormatting>
  <conditionalFormatting sqref="A627">
    <cfRule type="expression" dxfId="0" priority="1876">
      <formula>if(X627="DNP",true,false)</formula>
    </cfRule>
  </conditionalFormatting>
  <conditionalFormatting sqref="A624:A626">
    <cfRule type="expression" dxfId="0" priority="1877">
      <formula>if(X624="DNP",true,false)</formula>
    </cfRule>
  </conditionalFormatting>
  <conditionalFormatting sqref="A623">
    <cfRule type="expression" dxfId="0" priority="1878">
      <formula>if(X623="DNP",true,false)</formula>
    </cfRule>
  </conditionalFormatting>
  <conditionalFormatting sqref="A622">
    <cfRule type="expression" dxfId="0" priority="1879">
      <formula>if(X622="DNP",true,false)</formula>
    </cfRule>
  </conditionalFormatting>
  <conditionalFormatting sqref="A621">
    <cfRule type="expression" dxfId="0" priority="1880">
      <formula>if(X621="DNP",true,false)</formula>
    </cfRule>
  </conditionalFormatting>
  <conditionalFormatting sqref="A620">
    <cfRule type="expression" dxfId="0" priority="1881">
      <formula>if(X620="DNP",true,false)</formula>
    </cfRule>
  </conditionalFormatting>
  <conditionalFormatting sqref="A619">
    <cfRule type="expression" dxfId="0" priority="1882">
      <formula>if(X619="DNP",true,false)</formula>
    </cfRule>
  </conditionalFormatting>
  <conditionalFormatting sqref="A311:A313">
    <cfRule type="expression" dxfId="0" priority="1883">
      <formula>if(X311="DNP",true,false)</formula>
    </cfRule>
  </conditionalFormatting>
  <conditionalFormatting sqref="A291">
    <cfRule type="expression" dxfId="0" priority="1884">
      <formula>if(X291="DNP",true,false)</formula>
    </cfRule>
  </conditionalFormatting>
  <conditionalFormatting sqref="A264">
    <cfRule type="expression" dxfId="0" priority="1885">
      <formula>if(X264="DNP",true,false)</formula>
    </cfRule>
  </conditionalFormatting>
  <conditionalFormatting sqref="A242">
    <cfRule type="expression" dxfId="0" priority="1886">
      <formula>if(X242="DNP",true,false)</formula>
    </cfRule>
  </conditionalFormatting>
  <conditionalFormatting sqref="A221:A223">
    <cfRule type="expression" dxfId="0" priority="1887">
      <formula>if(X221="DNP",true,false)</formula>
    </cfRule>
  </conditionalFormatting>
  <conditionalFormatting sqref="A210">
    <cfRule type="expression" dxfId="0" priority="1888">
      <formula>if(X210="DNP",true,false)</formula>
    </cfRule>
  </conditionalFormatting>
  <conditionalFormatting sqref="A198">
    <cfRule type="expression" dxfId="0" priority="1889">
      <formula>if(X198="DNP",true,false)</formula>
    </cfRule>
  </conditionalFormatting>
  <conditionalFormatting sqref="A195">
    <cfRule type="expression" dxfId="0" priority="1890">
      <formula>if(X195="DNP",true,false)</formula>
    </cfRule>
  </conditionalFormatting>
  <conditionalFormatting sqref="A189:A190">
    <cfRule type="expression" dxfId="0" priority="1891">
      <formula>if(X189="DNP",true,false)</formula>
    </cfRule>
  </conditionalFormatting>
  <conditionalFormatting sqref="A174:A175">
    <cfRule type="expression" dxfId="0" priority="1892">
      <formula>if(X174="DNP",true,false)</formula>
    </cfRule>
  </conditionalFormatting>
  <conditionalFormatting sqref="A164">
    <cfRule type="expression" dxfId="0" priority="1893">
      <formula>if(X164="DNP",true,false)</formula>
    </cfRule>
  </conditionalFormatting>
  <conditionalFormatting sqref="A15">
    <cfRule type="expression" dxfId="0" priority="1894">
      <formula>if(X15="DNP",true,false)</formula>
    </cfRule>
  </conditionalFormatting>
  <conditionalFormatting sqref="A6:A7">
    <cfRule type="expression" dxfId="0" priority="1895">
      <formula>if(X6="DNP",true,false)</formula>
    </cfRule>
  </conditionalFormatting>
  <conditionalFormatting sqref="A1">
    <cfRule type="expression" dxfId="0" priority="1896">
      <formula>if(X1="DNP",true,false)</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4" max="4" width="16.13"/>
  </cols>
  <sheetData>
    <row r="1">
      <c r="A1" s="2" t="s">
        <v>1948</v>
      </c>
      <c r="B1" s="2" t="s">
        <v>1949</v>
      </c>
      <c r="F1" s="2" t="s">
        <v>1950</v>
      </c>
      <c r="G1" s="2" t="s">
        <v>1951</v>
      </c>
    </row>
    <row r="2">
      <c r="A2" s="2"/>
    </row>
    <row r="3">
      <c r="A3" s="55" t="s">
        <v>1952</v>
      </c>
      <c r="D3" s="55" t="s">
        <v>1953</v>
      </c>
      <c r="E3" s="2" t="s">
        <v>1954</v>
      </c>
    </row>
    <row r="4">
      <c r="A4" s="2" t="s">
        <v>1955</v>
      </c>
      <c r="B4" s="153">
        <f>MAX('Opponent Defense'!E38:E67)</f>
        <v>1.092834954</v>
      </c>
      <c r="D4" s="2" t="s">
        <v>1956</v>
      </c>
      <c r="E4" s="18">
        <f>(B7-B15)/5</f>
        <v>0.03336114439</v>
      </c>
    </row>
    <row r="5">
      <c r="A5" s="2" t="s">
        <v>1957</v>
      </c>
      <c r="B5" s="18">
        <f>MAX('Opponent Defense'!E105:E134)</f>
        <v>1.094201454</v>
      </c>
      <c r="D5" s="2" t="s">
        <v>1958</v>
      </c>
      <c r="E5" s="18">
        <f>E4/10</f>
        <v>0.003336114439</v>
      </c>
    </row>
    <row r="6">
      <c r="A6" s="2" t="s">
        <v>1959</v>
      </c>
      <c r="B6" s="18">
        <f>MAX('Team Defense Hashtag Basketball'!N:N)</f>
        <v>1.24009324</v>
      </c>
      <c r="E6" s="2"/>
    </row>
    <row r="7">
      <c r="A7" s="2" t="s">
        <v>1960</v>
      </c>
      <c r="B7" s="18">
        <f>B4*0.25+B5*0.25+B6*0.5</f>
        <v>1.166805722</v>
      </c>
      <c r="E7" s="2"/>
    </row>
    <row r="8">
      <c r="E8" s="2" t="s">
        <v>1961</v>
      </c>
    </row>
    <row r="9">
      <c r="A9" s="55" t="s">
        <v>1962</v>
      </c>
      <c r="D9" s="2" t="s">
        <v>1956</v>
      </c>
      <c r="E9" s="18">
        <f>-(B13-B15)/5</f>
        <v>0.04482105738</v>
      </c>
    </row>
    <row r="10">
      <c r="A10" s="2" t="s">
        <v>1955</v>
      </c>
      <c r="B10" s="153">
        <f>MIN('Opponent Defense'!E38:E67)</f>
        <v>0.907603442</v>
      </c>
      <c r="D10" s="2" t="s">
        <v>1958</v>
      </c>
      <c r="E10" s="18">
        <f>E9/10</f>
        <v>0.004482105738</v>
      </c>
    </row>
    <row r="11">
      <c r="A11" s="2" t="s">
        <v>1957</v>
      </c>
      <c r="B11" s="154">
        <f>MIN('Opponent Defense'!E105:E134)</f>
        <v>0.8684185483</v>
      </c>
    </row>
    <row r="12">
      <c r="A12" s="2" t="s">
        <v>1959</v>
      </c>
      <c r="B12" s="18">
        <f>MIN('Team Defense Hashtag Basketball'!N:N)</f>
        <v>0.6637784311</v>
      </c>
    </row>
    <row r="13">
      <c r="A13" s="2" t="s">
        <v>1960</v>
      </c>
      <c r="B13" s="18">
        <f>B10*0.25+B11*0.25+B12*0.5</f>
        <v>0.7758947131</v>
      </c>
    </row>
    <row r="15">
      <c r="A15" s="55" t="s">
        <v>1963</v>
      </c>
      <c r="B15" s="155">
        <v>1.0</v>
      </c>
    </row>
    <row r="17">
      <c r="A17" s="2" t="s">
        <v>1964</v>
      </c>
    </row>
    <row r="18">
      <c r="A18" s="2">
        <v>10.0</v>
      </c>
      <c r="B18" s="18">
        <f>B7</f>
        <v>1.166805722</v>
      </c>
      <c r="D18" s="18">
        <f t="shared" ref="D18:D28" si="1">B18-1</f>
        <v>0.1668057219</v>
      </c>
      <c r="E18" s="16">
        <f>D18/$E$4+5</f>
        <v>10</v>
      </c>
    </row>
    <row r="19">
      <c r="A19" s="2">
        <v>9.0</v>
      </c>
      <c r="B19" s="18">
        <f>B18-E4</f>
        <v>1.133444578</v>
      </c>
      <c r="D19" s="18">
        <f t="shared" si="1"/>
        <v>0.1334445775</v>
      </c>
      <c r="E19" s="16">
        <f>D19/E4+5</f>
        <v>9</v>
      </c>
    </row>
    <row r="20">
      <c r="A20" s="2">
        <v>8.0</v>
      </c>
      <c r="B20" s="18">
        <f>B19-E4</f>
        <v>1.100083433</v>
      </c>
      <c r="D20" s="18">
        <f t="shared" si="1"/>
        <v>0.1000834332</v>
      </c>
      <c r="E20" s="16">
        <f>D20/E4+5</f>
        <v>8</v>
      </c>
    </row>
    <row r="21">
      <c r="A21" s="2">
        <v>7.0</v>
      </c>
      <c r="B21" s="18">
        <f>B20-E4</f>
        <v>1.066722289</v>
      </c>
      <c r="D21" s="18">
        <f t="shared" si="1"/>
        <v>0.06672228877</v>
      </c>
      <c r="E21" s="16">
        <f>D21/E4+5</f>
        <v>7</v>
      </c>
    </row>
    <row r="22">
      <c r="A22" s="2">
        <v>6.0</v>
      </c>
      <c r="B22" s="18">
        <f>B21-E4</f>
        <v>1.033361144</v>
      </c>
      <c r="D22" s="18">
        <f t="shared" si="1"/>
        <v>0.03336114439</v>
      </c>
      <c r="E22" s="16">
        <f>D22/E4+5</f>
        <v>6</v>
      </c>
      <c r="F22" s="16"/>
    </row>
    <row r="23">
      <c r="A23" s="2">
        <v>5.0</v>
      </c>
      <c r="B23" s="153">
        <f>B15</f>
        <v>1</v>
      </c>
      <c r="D23" s="153">
        <f t="shared" si="1"/>
        <v>0</v>
      </c>
      <c r="E23" s="16"/>
    </row>
    <row r="24">
      <c r="A24" s="2">
        <v>4.0</v>
      </c>
      <c r="B24" s="153">
        <f>B23-E9</f>
        <v>0.9551789426</v>
      </c>
      <c r="D24" s="153">
        <f t="shared" si="1"/>
        <v>-0.04482105738</v>
      </c>
      <c r="E24" s="16"/>
      <c r="F24" s="16">
        <f t="shared" ref="F24:F28" si="2">D24/$E$9+5</f>
        <v>4</v>
      </c>
    </row>
    <row r="25">
      <c r="A25" s="2">
        <v>3.0</v>
      </c>
      <c r="B25" s="153">
        <f>B24-E9</f>
        <v>0.9103578852</v>
      </c>
      <c r="D25" s="153">
        <f t="shared" si="1"/>
        <v>-0.08964211476</v>
      </c>
      <c r="E25" s="16"/>
      <c r="F25" s="16">
        <f t="shared" si="2"/>
        <v>3</v>
      </c>
    </row>
    <row r="26">
      <c r="A26" s="2">
        <v>2.0</v>
      </c>
      <c r="B26" s="153">
        <f>B25-E9</f>
        <v>0.8655368279</v>
      </c>
      <c r="D26" s="153">
        <f t="shared" si="1"/>
        <v>-0.1344631721</v>
      </c>
      <c r="E26" s="16"/>
      <c r="F26" s="16">
        <f t="shared" si="2"/>
        <v>2</v>
      </c>
    </row>
    <row r="27">
      <c r="A27" s="2">
        <v>1.0</v>
      </c>
      <c r="B27" s="153">
        <f>B26-E9</f>
        <v>0.8207157705</v>
      </c>
      <c r="D27" s="153">
        <f t="shared" si="1"/>
        <v>-0.1792842295</v>
      </c>
      <c r="E27" s="16"/>
      <c r="F27" s="16">
        <f t="shared" si="2"/>
        <v>1</v>
      </c>
    </row>
    <row r="28">
      <c r="A28" s="2">
        <v>0.0</v>
      </c>
      <c r="B28" s="18">
        <f>B13</f>
        <v>0.7758947131</v>
      </c>
      <c r="D28" s="18">
        <f t="shared" si="1"/>
        <v>-0.2241052869</v>
      </c>
      <c r="E28" s="16"/>
      <c r="F28" s="16">
        <f t="shared" si="2"/>
        <v>0</v>
      </c>
    </row>
  </sheetData>
  <mergeCells count="1">
    <mergeCell ref="B1:D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1965</v>
      </c>
      <c r="B1" s="2" t="s">
        <v>1966</v>
      </c>
      <c r="C1" s="2" t="s">
        <v>1967</v>
      </c>
      <c r="D1" s="2" t="s">
        <v>1968</v>
      </c>
      <c r="E1" s="2" t="s">
        <v>1969</v>
      </c>
    </row>
    <row r="2">
      <c r="A2" s="2" t="s">
        <v>240</v>
      </c>
      <c r="B2" s="2" t="s">
        <v>405</v>
      </c>
      <c r="C2" s="2">
        <v>22.9</v>
      </c>
      <c r="D2" s="2">
        <v>32.1</v>
      </c>
      <c r="E2" s="2">
        <f>D2/C2</f>
        <v>1.401746725</v>
      </c>
    </row>
    <row r="3">
      <c r="A3" s="2" t="s">
        <v>412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6" t="s">
        <v>1970</v>
      </c>
      <c r="B1" s="156" t="s">
        <v>1971</v>
      </c>
      <c r="C1" s="156" t="s">
        <v>1972</v>
      </c>
      <c r="D1" s="156" t="s">
        <v>1973</v>
      </c>
      <c r="E1" s="156" t="s">
        <v>1974</v>
      </c>
      <c r="F1" s="156" t="s">
        <v>1975</v>
      </c>
      <c r="G1" s="156" t="s">
        <v>1976</v>
      </c>
      <c r="H1" s="156" t="s">
        <v>1977</v>
      </c>
      <c r="I1" s="156" t="s">
        <v>1978</v>
      </c>
      <c r="J1" s="156" t="s">
        <v>1979</v>
      </c>
      <c r="K1" s="156" t="s">
        <v>1980</v>
      </c>
      <c r="L1" s="156" t="s">
        <v>1981</v>
      </c>
      <c r="M1" s="156" t="s">
        <v>1982</v>
      </c>
      <c r="N1" s="156" t="s">
        <v>1983</v>
      </c>
      <c r="O1" s="156" t="s">
        <v>1984</v>
      </c>
      <c r="P1" s="156" t="s">
        <v>1985</v>
      </c>
      <c r="Q1" s="156" t="s">
        <v>1986</v>
      </c>
      <c r="R1" s="156" t="s">
        <v>1987</v>
      </c>
      <c r="S1" s="156" t="s">
        <v>1988</v>
      </c>
      <c r="T1" s="156" t="s">
        <v>1989</v>
      </c>
      <c r="U1" s="156" t="s">
        <v>1990</v>
      </c>
      <c r="V1" s="156" t="s">
        <v>1991</v>
      </c>
      <c r="W1" s="156" t="s">
        <v>1992</v>
      </c>
      <c r="X1" s="156" t="s">
        <v>1993</v>
      </c>
      <c r="Y1" s="156" t="s">
        <v>1994</v>
      </c>
      <c r="Z1" s="156" t="s">
        <v>1995</v>
      </c>
      <c r="AA1" s="156" t="s">
        <v>1996</v>
      </c>
      <c r="AB1" s="156" t="s">
        <v>1997</v>
      </c>
      <c r="AC1" s="156" t="s">
        <v>1998</v>
      </c>
    </row>
    <row r="2">
      <c r="A2" s="31" t="s">
        <v>43</v>
      </c>
      <c r="B2" s="156" t="s">
        <v>99</v>
      </c>
      <c r="C2" s="156">
        <v>10.0</v>
      </c>
      <c r="D2" s="156">
        <v>970.0</v>
      </c>
      <c r="E2" s="156">
        <v>118.350515463918</v>
      </c>
      <c r="F2" s="156">
        <v>34.4329896907217</v>
      </c>
      <c r="G2" s="156">
        <v>58.5567010309278</v>
      </c>
      <c r="H2" s="156">
        <v>0.588028169014085</v>
      </c>
      <c r="I2" s="156">
        <v>12.1649484536082</v>
      </c>
      <c r="J2" s="156">
        <v>34.1237113402062</v>
      </c>
      <c r="K2" s="156">
        <v>0.356495468277946</v>
      </c>
      <c r="L2" s="156">
        <v>0.359756097560976</v>
      </c>
      <c r="M2" s="156">
        <v>12.9896907216495</v>
      </c>
      <c r="N2" s="156">
        <v>40.2061855670103</v>
      </c>
      <c r="O2" s="156">
        <v>28.659793814433</v>
      </c>
      <c r="P2" s="156">
        <v>30.6185567010309</v>
      </c>
      <c r="Q2" s="156">
        <v>5.87628865979382</v>
      </c>
      <c r="R2" s="156">
        <v>0.583832335329341</v>
      </c>
      <c r="S2" s="156">
        <v>0.663265306122449</v>
      </c>
      <c r="T2" s="156">
        <v>0.838983050847458</v>
      </c>
      <c r="U2" s="156">
        <v>0.368186874304783</v>
      </c>
      <c r="V2" s="156">
        <v>0.52254407821229</v>
      </c>
      <c r="W2" s="156">
        <v>0.568409343715239</v>
      </c>
      <c r="X2" s="156">
        <v>0.588568486096808</v>
      </c>
      <c r="Y2" s="156">
        <v>8.24742268041237</v>
      </c>
      <c r="Z2" s="156">
        <v>3.60824742268041</v>
      </c>
      <c r="AA2" s="156">
        <v>0.0616197183098592</v>
      </c>
      <c r="AB2" s="156">
        <v>0.206185567010309</v>
      </c>
      <c r="AC2" s="156">
        <v>0.00604229607250755</v>
      </c>
    </row>
    <row r="3">
      <c r="A3" s="156" t="s">
        <v>48</v>
      </c>
      <c r="B3" s="156" t="s">
        <v>107</v>
      </c>
      <c r="C3" s="156">
        <v>11.0</v>
      </c>
      <c r="D3" s="156">
        <v>1093.0</v>
      </c>
      <c r="E3" s="156">
        <v>114.181152790485</v>
      </c>
      <c r="F3" s="156">
        <v>27.0814272644099</v>
      </c>
      <c r="G3" s="156">
        <v>52.1500457456542</v>
      </c>
      <c r="H3" s="156">
        <v>0.519298245614035</v>
      </c>
      <c r="I3" s="156">
        <v>13.7236962488564</v>
      </c>
      <c r="J3" s="156">
        <v>39.3412625800549</v>
      </c>
      <c r="K3" s="156">
        <v>0.348837209302326</v>
      </c>
      <c r="L3" s="156">
        <v>0.352112676056338</v>
      </c>
      <c r="M3" s="156">
        <v>18.8472095150961</v>
      </c>
      <c r="N3" s="156">
        <v>32.0219579139982</v>
      </c>
      <c r="O3" s="156">
        <v>22.1408966148216</v>
      </c>
      <c r="P3" s="156">
        <v>33.4858188472095</v>
      </c>
      <c r="Q3" s="156">
        <v>7.68526989935956</v>
      </c>
      <c r="R3" s="156">
        <v>0.591216216216216</v>
      </c>
      <c r="S3" s="156">
        <v>0.648148148148148</v>
      </c>
      <c r="T3" s="156">
        <v>0.813333333333333</v>
      </c>
      <c r="U3" s="156">
        <v>0.43</v>
      </c>
      <c r="V3" s="156">
        <v>0.514710176017602</v>
      </c>
      <c r="W3" s="156">
        <v>0.521</v>
      </c>
      <c r="X3" s="156">
        <v>0.55834829443447</v>
      </c>
      <c r="Y3" s="156">
        <v>4.75754803293687</v>
      </c>
      <c r="Z3" s="156">
        <v>3.38517840805124</v>
      </c>
      <c r="AA3" s="156">
        <v>0.0649122807017544</v>
      </c>
      <c r="AB3" s="156">
        <v>0.182982616651418</v>
      </c>
      <c r="AC3" s="156">
        <v>0.00465116279069767</v>
      </c>
    </row>
    <row r="4">
      <c r="A4" s="156" t="s">
        <v>42</v>
      </c>
      <c r="B4" s="156" t="s">
        <v>115</v>
      </c>
      <c r="C4" s="156">
        <v>10.0</v>
      </c>
      <c r="D4" s="156">
        <v>994.0</v>
      </c>
      <c r="E4" s="156">
        <v>111.670020120724</v>
      </c>
      <c r="F4" s="156">
        <v>26.6599597585513</v>
      </c>
      <c r="G4" s="156">
        <v>51.9114688128773</v>
      </c>
      <c r="H4" s="156">
        <v>0.513565891472868</v>
      </c>
      <c r="I4" s="156">
        <v>12.4748490945674</v>
      </c>
      <c r="J4" s="156">
        <v>34.4064386317907</v>
      </c>
      <c r="K4" s="156">
        <v>0.362573099415205</v>
      </c>
      <c r="L4" s="156">
        <v>0.364705882352941</v>
      </c>
      <c r="M4" s="156">
        <v>20.9255533199195</v>
      </c>
      <c r="N4" s="156">
        <v>28.3702213279678</v>
      </c>
      <c r="O4" s="156">
        <v>24.9496981891348</v>
      </c>
      <c r="P4" s="156">
        <v>32.897384305835</v>
      </c>
      <c r="Q4" s="156">
        <v>4.5271629778672</v>
      </c>
      <c r="R4" s="156">
        <v>0.532075471698113</v>
      </c>
      <c r="S4" s="156">
        <v>0.573170731707317</v>
      </c>
      <c r="T4" s="156">
        <v>0.879032258064516</v>
      </c>
      <c r="U4" s="156">
        <v>0.398601398601399</v>
      </c>
      <c r="V4" s="156">
        <v>0.535363436692507</v>
      </c>
      <c r="W4" s="156">
        <v>0.525641025641026</v>
      </c>
      <c r="X4" s="156">
        <v>0.572463768115942</v>
      </c>
      <c r="Y4" s="156">
        <v>3.82293762575453</v>
      </c>
      <c r="Z4" s="156">
        <v>6.03621730382294</v>
      </c>
      <c r="AA4" s="156">
        <v>0.116279069767442</v>
      </c>
      <c r="AB4" s="156">
        <v>0.503018108651911</v>
      </c>
      <c r="AC4" s="156">
        <v>0.0146198830409357</v>
      </c>
    </row>
    <row r="5">
      <c r="A5" s="156" t="s">
        <v>46</v>
      </c>
      <c r="B5" s="156" t="s">
        <v>71</v>
      </c>
      <c r="C5" s="156">
        <v>10.0</v>
      </c>
      <c r="D5" s="156">
        <v>996.0</v>
      </c>
      <c r="E5" s="156">
        <v>109.136546184739</v>
      </c>
      <c r="F5" s="156">
        <v>26.9076305220884</v>
      </c>
      <c r="G5" s="156">
        <v>53.3132530120482</v>
      </c>
      <c r="H5" s="156">
        <v>0.504708097928437</v>
      </c>
      <c r="I5" s="156">
        <v>12.2489959839357</v>
      </c>
      <c r="J5" s="156">
        <v>32.7309236947791</v>
      </c>
      <c r="K5" s="156">
        <v>0.374233128834356</v>
      </c>
      <c r="L5" s="156">
        <v>0.374233128834356</v>
      </c>
      <c r="M5" s="156">
        <v>18.574297188755</v>
      </c>
      <c r="N5" s="156">
        <v>30.3212851405623</v>
      </c>
      <c r="O5" s="156">
        <v>23.4939759036145</v>
      </c>
      <c r="P5" s="156">
        <v>30.7228915662651</v>
      </c>
      <c r="Q5" s="156">
        <v>6.02409638554217</v>
      </c>
      <c r="R5" s="156">
        <v>0.563432835820896</v>
      </c>
      <c r="S5" s="156">
        <v>0.608870967741936</v>
      </c>
      <c r="T5" s="156">
        <v>0.836065573770492</v>
      </c>
      <c r="U5" s="156">
        <v>0.380396732788798</v>
      </c>
      <c r="V5" s="156">
        <v>0.52059757489301</v>
      </c>
      <c r="W5" s="156">
        <v>0.526254375729288</v>
      </c>
      <c r="X5" s="156">
        <v>0.564600840336134</v>
      </c>
      <c r="Y5" s="156">
        <v>4.01606425702811</v>
      </c>
      <c r="Z5" s="156">
        <v>5.12048192771084</v>
      </c>
      <c r="AA5" s="156">
        <v>0.096045197740113</v>
      </c>
      <c r="AB5" s="156">
        <v>0.502008032128514</v>
      </c>
      <c r="AC5" s="156">
        <v>0.0153374233128834</v>
      </c>
    </row>
    <row r="6">
      <c r="A6" s="156" t="s">
        <v>33</v>
      </c>
      <c r="B6" s="156" t="s">
        <v>90</v>
      </c>
      <c r="C6" s="156">
        <v>10.0</v>
      </c>
      <c r="D6" s="156">
        <v>1006.0</v>
      </c>
      <c r="E6" s="156">
        <v>110.337972166998</v>
      </c>
      <c r="F6" s="156">
        <v>31.8091451292247</v>
      </c>
      <c r="G6" s="156">
        <v>56.3618290258449</v>
      </c>
      <c r="H6" s="156">
        <v>0.564373897707231</v>
      </c>
      <c r="I6" s="156">
        <v>8.74751491053678</v>
      </c>
      <c r="J6" s="156">
        <v>28.727634194831</v>
      </c>
      <c r="K6" s="156">
        <v>0.304498269896194</v>
      </c>
      <c r="L6" s="156">
        <v>0.307692307692308</v>
      </c>
      <c r="M6" s="156">
        <v>20.4771371769384</v>
      </c>
      <c r="N6" s="156">
        <v>34.7912524850895</v>
      </c>
      <c r="O6" s="156">
        <v>28.8270377733598</v>
      </c>
      <c r="P6" s="156">
        <v>22.0675944333996</v>
      </c>
      <c r="Q6" s="156">
        <v>4.17495029821074</v>
      </c>
      <c r="R6" s="156">
        <v>0.546875</v>
      </c>
      <c r="S6" s="156">
        <v>0.579470198675497</v>
      </c>
      <c r="T6" s="156">
        <v>0.840909090909091</v>
      </c>
      <c r="U6" s="156">
        <v>0.337616822429907</v>
      </c>
      <c r="V6" s="156">
        <v>0.530437272727273</v>
      </c>
      <c r="W6" s="156">
        <v>0.52803738317757</v>
      </c>
      <c r="X6" s="156">
        <v>0.569214876033058</v>
      </c>
      <c r="Y6" s="156">
        <v>3.57852882703777</v>
      </c>
      <c r="Z6" s="156">
        <v>4.17495029821074</v>
      </c>
      <c r="AA6" s="156">
        <v>0.0740740740740741</v>
      </c>
      <c r="AB6" s="156">
        <v>0.298210735586481</v>
      </c>
      <c r="AC6" s="156">
        <v>0.0103806228373702</v>
      </c>
    </row>
    <row r="7">
      <c r="A7" s="156" t="s">
        <v>40</v>
      </c>
      <c r="B7" s="156" t="s">
        <v>91</v>
      </c>
      <c r="C7" s="156">
        <v>10.0</v>
      </c>
      <c r="D7" s="156">
        <v>1011.0</v>
      </c>
      <c r="E7" s="156">
        <v>107.02274975272</v>
      </c>
      <c r="F7" s="156">
        <v>26.1127596439169</v>
      </c>
      <c r="G7" s="156">
        <v>50.3461918892186</v>
      </c>
      <c r="H7" s="156">
        <v>0.518664047151277</v>
      </c>
      <c r="I7" s="156">
        <v>13.353115727003</v>
      </c>
      <c r="J7" s="156">
        <v>40.2571711177052</v>
      </c>
      <c r="K7" s="156">
        <v>0.331695331695332</v>
      </c>
      <c r="L7" s="156">
        <v>0.333333333333333</v>
      </c>
      <c r="M7" s="156">
        <v>14.7378832838773</v>
      </c>
      <c r="N7" s="156">
        <v>26.3105835806133</v>
      </c>
      <c r="O7" s="156">
        <v>25.9149357072206</v>
      </c>
      <c r="P7" s="156">
        <v>32.6409495548961</v>
      </c>
      <c r="Q7" s="156">
        <v>7.41839762611276</v>
      </c>
      <c r="R7" s="156">
        <v>0.503787878787879</v>
      </c>
      <c r="S7" s="156">
        <v>0.545081967213115</v>
      </c>
      <c r="T7" s="156">
        <v>0.814814814814815</v>
      </c>
      <c r="U7" s="156">
        <v>0.444323144104804</v>
      </c>
      <c r="V7" s="156">
        <v>0.531346670702179</v>
      </c>
      <c r="W7" s="156">
        <v>0.509279475982533</v>
      </c>
      <c r="X7" s="156">
        <v>0.536963036963037</v>
      </c>
      <c r="Y7" s="156">
        <v>3.95647873392681</v>
      </c>
      <c r="Z7" s="156">
        <v>5.93471810089021</v>
      </c>
      <c r="AA7" s="156">
        <v>0.117878192534381</v>
      </c>
      <c r="AB7" s="156">
        <v>0.494559841740851</v>
      </c>
      <c r="AC7" s="156">
        <v>0.0122850122850123</v>
      </c>
    </row>
    <row r="8">
      <c r="A8" s="156" t="s">
        <v>39</v>
      </c>
      <c r="B8" s="156" t="s">
        <v>84</v>
      </c>
      <c r="C8" s="156">
        <v>10.0</v>
      </c>
      <c r="D8" s="156">
        <v>1028.0</v>
      </c>
      <c r="E8" s="156">
        <v>122.568093385214</v>
      </c>
      <c r="F8" s="156">
        <v>30.7392996108949</v>
      </c>
      <c r="G8" s="156">
        <v>53.0155642023346</v>
      </c>
      <c r="H8" s="156">
        <v>0.579816513761468</v>
      </c>
      <c r="I8" s="156">
        <v>15.3696498054475</v>
      </c>
      <c r="J8" s="156">
        <v>39.4941634241245</v>
      </c>
      <c r="K8" s="156">
        <v>0.389162561576355</v>
      </c>
      <c r="L8" s="156">
        <v>0.390123456790123</v>
      </c>
      <c r="M8" s="156">
        <v>14.9805447470817</v>
      </c>
      <c r="N8" s="156">
        <v>33.2684824902724</v>
      </c>
      <c r="O8" s="156">
        <v>28.2101167315175</v>
      </c>
      <c r="P8" s="156">
        <v>39.6887159533074</v>
      </c>
      <c r="Q8" s="156">
        <v>6.42023346303502</v>
      </c>
      <c r="R8" s="156">
        <v>0.541139240506329</v>
      </c>
      <c r="S8" s="156">
        <v>0.585616438356164</v>
      </c>
      <c r="T8" s="156">
        <v>0.860759493670886</v>
      </c>
      <c r="U8" s="156">
        <v>0.426919032597266</v>
      </c>
      <c r="V8" s="156">
        <v>0.548900736842105</v>
      </c>
      <c r="W8" s="156">
        <v>0.58149316508938</v>
      </c>
      <c r="X8" s="156">
        <v>0.608252427184466</v>
      </c>
      <c r="Y8" s="156">
        <v>4.66926070038911</v>
      </c>
      <c r="Z8" s="156">
        <v>6.1284046692607</v>
      </c>
      <c r="AA8" s="156">
        <v>0.115596330275229</v>
      </c>
      <c r="AB8" s="156">
        <v>0.0972762645914397</v>
      </c>
      <c r="AC8" s="156">
        <v>0.00246305418719212</v>
      </c>
    </row>
    <row r="9">
      <c r="A9" s="156" t="s">
        <v>47</v>
      </c>
      <c r="B9" s="156" t="s">
        <v>88</v>
      </c>
      <c r="C9" s="156">
        <v>10.0</v>
      </c>
      <c r="D9" s="156">
        <v>960.0</v>
      </c>
      <c r="E9" s="156">
        <v>111.875</v>
      </c>
      <c r="F9" s="156">
        <v>25.8333333333333</v>
      </c>
      <c r="G9" s="156">
        <v>55.3125</v>
      </c>
      <c r="H9" s="156">
        <v>0.467043314500942</v>
      </c>
      <c r="I9" s="156">
        <v>13.9583333333333</v>
      </c>
      <c r="J9" s="156">
        <v>38.4375</v>
      </c>
      <c r="K9" s="156">
        <v>0.363143631436314</v>
      </c>
      <c r="L9" s="156">
        <v>0.363143631436314</v>
      </c>
      <c r="M9" s="156">
        <v>18.3333333333333</v>
      </c>
      <c r="N9" s="156">
        <v>23.75</v>
      </c>
      <c r="O9" s="156">
        <v>27.9166666666667</v>
      </c>
      <c r="P9" s="156">
        <v>34.375</v>
      </c>
      <c r="Q9" s="156">
        <v>7.5</v>
      </c>
      <c r="R9" s="156">
        <v>0.459677419354839</v>
      </c>
      <c r="S9" s="156">
        <v>0.515837104072398</v>
      </c>
      <c r="T9" s="156">
        <v>0.82089552238806</v>
      </c>
      <c r="U9" s="156">
        <v>0.41</v>
      </c>
      <c r="V9" s="156">
        <v>0.533691044776119</v>
      </c>
      <c r="W9" s="156">
        <v>0.498888888888889</v>
      </c>
      <c r="X9" s="156">
        <v>0.530845771144279</v>
      </c>
      <c r="Y9" s="156">
        <v>5.625</v>
      </c>
      <c r="Z9" s="156">
        <v>5.72916666666667</v>
      </c>
      <c r="AA9" s="156">
        <v>0.103578154425612</v>
      </c>
      <c r="AB9" s="156">
        <v>0.520833333333333</v>
      </c>
      <c r="AC9" s="156">
        <v>0.013550135501355</v>
      </c>
    </row>
    <row r="10">
      <c r="A10" s="156" t="s">
        <v>55</v>
      </c>
      <c r="B10" s="156" t="s">
        <v>110</v>
      </c>
      <c r="C10" s="156">
        <v>9.0</v>
      </c>
      <c r="D10" s="156">
        <v>904.0</v>
      </c>
      <c r="E10" s="156">
        <v>105.973451327434</v>
      </c>
      <c r="F10" s="156">
        <v>29.646017699115</v>
      </c>
      <c r="G10" s="156">
        <v>57.853982300885</v>
      </c>
      <c r="H10" s="156">
        <v>0.512428298279159</v>
      </c>
      <c r="I10" s="156">
        <v>9.73451327433628</v>
      </c>
      <c r="J10" s="156">
        <v>31.6371681415929</v>
      </c>
      <c r="K10" s="156">
        <v>0.307692307692308</v>
      </c>
      <c r="L10" s="156">
        <v>0.308771929824561</v>
      </c>
      <c r="M10" s="156">
        <v>17.4778761061947</v>
      </c>
      <c r="N10" s="156">
        <v>26.5486725663717</v>
      </c>
      <c r="O10" s="156">
        <v>32.7433628318584</v>
      </c>
      <c r="P10" s="156">
        <v>24.5575221238938</v>
      </c>
      <c r="Q10" s="156">
        <v>4.64601769911505</v>
      </c>
      <c r="R10" s="156">
        <v>0.447761194029851</v>
      </c>
      <c r="S10" s="156">
        <v>0.517241379310345</v>
      </c>
      <c r="T10" s="156">
        <v>0.840909090909091</v>
      </c>
      <c r="U10" s="156">
        <v>0.353522867737948</v>
      </c>
      <c r="V10" s="156">
        <v>0.525334467821782</v>
      </c>
      <c r="W10" s="156">
        <v>0.494437577255871</v>
      </c>
      <c r="X10" s="156">
        <v>0.533745781777278</v>
      </c>
      <c r="Y10" s="156">
        <v>7.9646017699115</v>
      </c>
      <c r="Z10" s="156">
        <v>6.85840707964602</v>
      </c>
      <c r="AA10" s="156">
        <v>0.118546845124283</v>
      </c>
      <c r="AB10" s="156">
        <v>0.221238938053097</v>
      </c>
      <c r="AC10" s="156">
        <v>0.00699300699300699</v>
      </c>
    </row>
    <row r="11">
      <c r="A11" s="156" t="s">
        <v>51</v>
      </c>
      <c r="B11" s="156" t="s">
        <v>94</v>
      </c>
      <c r="C11" s="156">
        <v>9.0</v>
      </c>
      <c r="D11" s="156">
        <v>904.0</v>
      </c>
      <c r="E11" s="156">
        <v>111.836283185841</v>
      </c>
      <c r="F11" s="156">
        <v>30.7522123893805</v>
      </c>
      <c r="G11" s="156">
        <v>55.5309734513274</v>
      </c>
      <c r="H11" s="156">
        <v>0.553784860557769</v>
      </c>
      <c r="I11" s="156">
        <v>11.0619469026549</v>
      </c>
      <c r="J11" s="156">
        <v>29.9778761061947</v>
      </c>
      <c r="K11" s="156">
        <v>0.3690036900369</v>
      </c>
      <c r="L11" s="156">
        <v>0.371747211895911</v>
      </c>
      <c r="M11" s="156">
        <v>17.146017699115</v>
      </c>
      <c r="N11" s="156">
        <v>30.7522123893805</v>
      </c>
      <c r="O11" s="156">
        <v>30.7522123893805</v>
      </c>
      <c r="P11" s="156">
        <v>28.2079646017699</v>
      </c>
      <c r="Q11" s="156">
        <v>4.97787610619469</v>
      </c>
      <c r="R11" s="156">
        <v>0.5</v>
      </c>
      <c r="S11" s="156">
        <v>0.540856031128405</v>
      </c>
      <c r="T11" s="156">
        <v>0.85</v>
      </c>
      <c r="U11" s="156">
        <v>0.350582147477361</v>
      </c>
      <c r="V11" s="156">
        <v>0.52535</v>
      </c>
      <c r="W11" s="156">
        <v>0.553686934023286</v>
      </c>
      <c r="X11" s="156">
        <v>0.581127733026467</v>
      </c>
      <c r="Y11" s="156">
        <v>4.64601769911505</v>
      </c>
      <c r="Z11" s="156">
        <v>5.08849557522124</v>
      </c>
      <c r="AA11" s="156">
        <v>0.0916334661354582</v>
      </c>
      <c r="AB11" s="156">
        <v>0.110619469026549</v>
      </c>
      <c r="AC11" s="156">
        <v>0.003690036900369</v>
      </c>
    </row>
    <row r="12">
      <c r="A12" s="156" t="s">
        <v>26</v>
      </c>
      <c r="B12" s="156" t="s">
        <v>93</v>
      </c>
      <c r="C12" s="156">
        <v>9.0</v>
      </c>
      <c r="D12" s="156">
        <v>922.0</v>
      </c>
      <c r="E12" s="156">
        <v>116.594360086768</v>
      </c>
      <c r="F12" s="156">
        <v>28.6334056399132</v>
      </c>
      <c r="G12" s="156">
        <v>52.4945770065076</v>
      </c>
      <c r="H12" s="156">
        <v>0.545454545454545</v>
      </c>
      <c r="I12" s="156">
        <v>12.5813449023861</v>
      </c>
      <c r="J12" s="156">
        <v>35.5748373101952</v>
      </c>
      <c r="K12" s="156">
        <v>0.353658536585366</v>
      </c>
      <c r="L12" s="156">
        <v>0.35474006116208</v>
      </c>
      <c r="M12" s="156">
        <v>21.5835140997831</v>
      </c>
      <c r="N12" s="156">
        <v>30.58568329718</v>
      </c>
      <c r="O12" s="156">
        <v>26.6811279826464</v>
      </c>
      <c r="P12" s="156">
        <v>31.5618221258135</v>
      </c>
      <c r="Q12" s="156">
        <v>6.1822125813449</v>
      </c>
      <c r="R12" s="156">
        <v>0.534090909090909</v>
      </c>
      <c r="S12" s="156">
        <v>0.615720524017467</v>
      </c>
      <c r="T12" s="156">
        <v>0.836206896551724</v>
      </c>
      <c r="U12" s="156">
        <v>0.403940886699507</v>
      </c>
      <c r="V12" s="156">
        <v>0.540935302197802</v>
      </c>
      <c r="W12" s="156">
        <v>0.539408866995074</v>
      </c>
      <c r="X12" s="156">
        <v>0.583424209378408</v>
      </c>
      <c r="Y12" s="156">
        <v>7.59219088937093</v>
      </c>
      <c r="Z12" s="156">
        <v>4.66377440347072</v>
      </c>
      <c r="AA12" s="156">
        <v>0.0888429752066116</v>
      </c>
      <c r="AB12" s="156">
        <v>0.108459869848156</v>
      </c>
      <c r="AC12" s="156">
        <v>0.00304878048780488</v>
      </c>
    </row>
    <row r="13">
      <c r="A13" s="156" t="s">
        <v>1999</v>
      </c>
      <c r="B13" s="156" t="s">
        <v>113</v>
      </c>
      <c r="C13" s="156">
        <v>9.0</v>
      </c>
      <c r="D13" s="156">
        <v>899.0</v>
      </c>
      <c r="E13" s="156">
        <v>113.904338153504</v>
      </c>
      <c r="F13" s="156">
        <v>29.4771968854283</v>
      </c>
      <c r="G13" s="156">
        <v>53.1701890989989</v>
      </c>
      <c r="H13" s="156">
        <v>0.554393305439331</v>
      </c>
      <c r="I13" s="156">
        <v>12.5695216907675</v>
      </c>
      <c r="J13" s="156">
        <v>33.9265850945495</v>
      </c>
      <c r="K13" s="156">
        <v>0.370491803278689</v>
      </c>
      <c r="L13" s="156">
        <v>0.370491803278689</v>
      </c>
      <c r="M13" s="156">
        <v>17.2413793103448</v>
      </c>
      <c r="N13" s="156">
        <v>29.8109010011124</v>
      </c>
      <c r="O13" s="156">
        <v>29.1434927697442</v>
      </c>
      <c r="P13" s="156">
        <v>27.6974416017798</v>
      </c>
      <c r="Q13" s="156">
        <v>10.0111234705228</v>
      </c>
      <c r="R13" s="156">
        <v>0.505660377358491</v>
      </c>
      <c r="S13" s="156">
        <v>0.556016597510374</v>
      </c>
      <c r="T13" s="156">
        <v>0.734513274336283</v>
      </c>
      <c r="U13" s="156">
        <v>0.389527458492976</v>
      </c>
      <c r="V13" s="156">
        <v>0.519423081841432</v>
      </c>
      <c r="W13" s="156">
        <v>0.554916985951469</v>
      </c>
      <c r="X13" s="156">
        <v>0.585632183908046</v>
      </c>
      <c r="Y13" s="156">
        <v>5.3392658509455</v>
      </c>
      <c r="Z13" s="156">
        <v>4.33815350389321</v>
      </c>
      <c r="AA13" s="156">
        <v>0.0815899581589958</v>
      </c>
      <c r="AB13" s="156">
        <v>0.556173526140156</v>
      </c>
      <c r="AC13" s="156">
        <v>0.0163934426229508</v>
      </c>
    </row>
    <row r="14">
      <c r="A14" s="156" t="s">
        <v>30</v>
      </c>
      <c r="B14" s="156" t="s">
        <v>76</v>
      </c>
      <c r="C14" s="156">
        <v>11.0</v>
      </c>
      <c r="D14" s="156">
        <v>1086.0</v>
      </c>
      <c r="E14" s="156">
        <v>110.865561694291</v>
      </c>
      <c r="F14" s="156">
        <v>30.0184162062615</v>
      </c>
      <c r="G14" s="156">
        <v>60.865561694291</v>
      </c>
      <c r="H14" s="156">
        <v>0.493192133131619</v>
      </c>
      <c r="I14" s="156">
        <v>11.3259668508287</v>
      </c>
      <c r="J14" s="156">
        <v>32.4125230202578</v>
      </c>
      <c r="K14" s="156">
        <v>0.349431818181818</v>
      </c>
      <c r="L14" s="156">
        <v>0.35042735042735</v>
      </c>
      <c r="M14" s="156">
        <v>16.8508287292818</v>
      </c>
      <c r="N14" s="156">
        <v>27.4401473296501</v>
      </c>
      <c r="O14" s="156">
        <v>32.5966850828729</v>
      </c>
      <c r="P14" s="156">
        <v>27.6243093922652</v>
      </c>
      <c r="Q14" s="156">
        <v>6.35359116022099</v>
      </c>
      <c r="R14" s="156">
        <v>0.457055214723926</v>
      </c>
      <c r="S14" s="156">
        <v>0.5</v>
      </c>
      <c r="T14" s="156">
        <v>0.813008130081301</v>
      </c>
      <c r="U14" s="156">
        <v>0.347482724580454</v>
      </c>
      <c r="V14" s="156">
        <v>0.536542010869565</v>
      </c>
      <c r="W14" s="156">
        <v>0.503948667324778</v>
      </c>
      <c r="X14" s="156">
        <v>0.539675383228134</v>
      </c>
      <c r="Y14" s="156">
        <v>5.15653775322284</v>
      </c>
      <c r="Z14" s="156">
        <v>4.60405156537753</v>
      </c>
      <c r="AA14" s="156">
        <v>0.075642965204236</v>
      </c>
      <c r="AB14" s="156">
        <v>0.184162062615101</v>
      </c>
      <c r="AC14" s="156">
        <v>0.00568181818181818</v>
      </c>
    </row>
    <row r="15">
      <c r="A15" s="156" t="s">
        <v>35</v>
      </c>
      <c r="B15" s="156" t="s">
        <v>80</v>
      </c>
      <c r="C15" s="156">
        <v>9.0</v>
      </c>
      <c r="D15" s="156">
        <v>909.0</v>
      </c>
      <c r="E15" s="156">
        <v>114.961496149615</v>
      </c>
      <c r="F15" s="156">
        <v>35.2035203520352</v>
      </c>
      <c r="G15" s="156">
        <v>62.5962596259626</v>
      </c>
      <c r="H15" s="156">
        <v>0.562390158172232</v>
      </c>
      <c r="I15" s="156">
        <v>8.69086908690869</v>
      </c>
      <c r="J15" s="156">
        <v>28.7128712871287</v>
      </c>
      <c r="K15" s="156">
        <v>0.302681992337165</v>
      </c>
      <c r="L15" s="156">
        <v>0.30859375</v>
      </c>
      <c r="M15" s="156">
        <v>18.4818481848185</v>
      </c>
      <c r="N15" s="156">
        <v>37.4037403740374</v>
      </c>
      <c r="O15" s="156">
        <v>33.003300330033</v>
      </c>
      <c r="P15" s="156">
        <v>19.8019801980198</v>
      </c>
      <c r="Q15" s="156">
        <v>6.27062706270627</v>
      </c>
      <c r="R15" s="156">
        <v>0.53125</v>
      </c>
      <c r="S15" s="156">
        <v>0.622710622710623</v>
      </c>
      <c r="T15" s="156">
        <v>0.759493670886076</v>
      </c>
      <c r="U15" s="156">
        <v>0.314457831325301</v>
      </c>
      <c r="V15" s="156">
        <v>0.533822181818182</v>
      </c>
      <c r="W15" s="156">
        <v>0.528313253012048</v>
      </c>
      <c r="X15" s="156">
        <v>0.559203444564047</v>
      </c>
      <c r="Y15" s="156">
        <v>10.3410341034103</v>
      </c>
      <c r="Z15" s="156">
        <v>4.62046204620462</v>
      </c>
      <c r="AA15" s="156">
        <v>0.0738137082601054</v>
      </c>
      <c r="AB15" s="156">
        <v>0.22002200220022</v>
      </c>
      <c r="AC15" s="156">
        <v>0.00766283524904215</v>
      </c>
    </row>
    <row r="16">
      <c r="A16" s="156" t="s">
        <v>34</v>
      </c>
      <c r="B16" s="156" t="s">
        <v>116</v>
      </c>
      <c r="C16" s="156">
        <v>9.0</v>
      </c>
      <c r="D16" s="156">
        <v>903.0</v>
      </c>
      <c r="E16" s="156">
        <v>113.067552602436</v>
      </c>
      <c r="F16" s="156">
        <v>26.6888150609081</v>
      </c>
      <c r="G16" s="156">
        <v>48.1727574750831</v>
      </c>
      <c r="H16" s="156">
        <v>0.554022988505747</v>
      </c>
      <c r="I16" s="156">
        <v>14.1749723145072</v>
      </c>
      <c r="J16" s="156">
        <v>42.1926910299003</v>
      </c>
      <c r="K16" s="156">
        <v>0.335958005249344</v>
      </c>
      <c r="L16" s="156">
        <v>0.337730870712401</v>
      </c>
      <c r="M16" s="156">
        <v>17.1650055370986</v>
      </c>
      <c r="N16" s="156">
        <v>29.2358803986711</v>
      </c>
      <c r="O16" s="156">
        <v>24.1417497231451</v>
      </c>
      <c r="P16" s="156">
        <v>36.2126245847176</v>
      </c>
      <c r="Q16" s="156">
        <v>6.31229235880399</v>
      </c>
      <c r="R16" s="156">
        <v>0.547717842323652</v>
      </c>
      <c r="S16" s="156">
        <v>0.611111111111111</v>
      </c>
      <c r="T16" s="156">
        <v>0.8515625</v>
      </c>
      <c r="U16" s="156">
        <v>0.466911764705882</v>
      </c>
      <c r="V16" s="156">
        <v>0.510935995085995</v>
      </c>
      <c r="W16" s="156">
        <v>0.530637254901961</v>
      </c>
      <c r="X16" s="156">
        <v>0.561461794019934</v>
      </c>
      <c r="Y16" s="156">
        <v>5.53709856035437</v>
      </c>
      <c r="Z16" s="156">
        <v>3.43300110741971</v>
      </c>
      <c r="AA16" s="156">
        <v>0.071264367816092</v>
      </c>
      <c r="AB16" s="156">
        <v>0.221483942414175</v>
      </c>
      <c r="AC16" s="156">
        <v>0.005249343832021</v>
      </c>
    </row>
    <row r="17">
      <c r="A17" s="156" t="s">
        <v>53</v>
      </c>
      <c r="B17" s="156" t="s">
        <v>102</v>
      </c>
      <c r="C17" s="156">
        <v>11.0</v>
      </c>
      <c r="D17" s="156">
        <v>1090.0</v>
      </c>
      <c r="E17" s="156">
        <v>110.550458715596</v>
      </c>
      <c r="F17" s="156">
        <v>30.5504587155963</v>
      </c>
      <c r="G17" s="156">
        <v>59.8165137614679</v>
      </c>
      <c r="H17" s="156">
        <v>0.510736196319019</v>
      </c>
      <c r="I17" s="156">
        <v>10.9174311926606</v>
      </c>
      <c r="J17" s="156">
        <v>30.0</v>
      </c>
      <c r="K17" s="156">
        <v>0.363914373088685</v>
      </c>
      <c r="L17" s="156">
        <v>0.368421052631579</v>
      </c>
      <c r="M17" s="156">
        <v>16.697247706422</v>
      </c>
      <c r="N17" s="156">
        <v>35.9633027522936</v>
      </c>
      <c r="O17" s="156">
        <v>25.1376146788991</v>
      </c>
      <c r="P17" s="156">
        <v>28.348623853211</v>
      </c>
      <c r="Q17" s="156">
        <v>4.40366972477064</v>
      </c>
      <c r="R17" s="156">
        <v>0.588588588588589</v>
      </c>
      <c r="S17" s="156">
        <v>0.636363636363636</v>
      </c>
      <c r="T17" s="156">
        <v>0.865546218487395</v>
      </c>
      <c r="U17" s="156">
        <v>0.334014300306435</v>
      </c>
      <c r="V17" s="156">
        <v>0.52905614334471</v>
      </c>
      <c r="W17" s="156">
        <v>0.52247191011236</v>
      </c>
      <c r="X17" s="156">
        <v>0.55962441314554</v>
      </c>
      <c r="Y17" s="156">
        <v>4.58715596330275</v>
      </c>
      <c r="Z17" s="156">
        <v>6.23853211009174</v>
      </c>
      <c r="AA17" s="156">
        <v>0.104294478527607</v>
      </c>
      <c r="AB17" s="156">
        <v>0.275229357798165</v>
      </c>
      <c r="AC17" s="156">
        <v>0.00917431192660551</v>
      </c>
    </row>
    <row r="18">
      <c r="A18" s="156" t="s">
        <v>27</v>
      </c>
      <c r="B18" s="156" t="s">
        <v>103</v>
      </c>
      <c r="C18" s="156">
        <v>10.0</v>
      </c>
      <c r="D18" s="156">
        <v>1007.0</v>
      </c>
      <c r="E18" s="156">
        <v>123.038728897716</v>
      </c>
      <c r="F18" s="156">
        <v>25.8192651439921</v>
      </c>
      <c r="G18" s="156">
        <v>45.4816285998014</v>
      </c>
      <c r="H18" s="156">
        <v>0.567685589519651</v>
      </c>
      <c r="I18" s="156">
        <v>17.3783515392254</v>
      </c>
      <c r="J18" s="156">
        <v>43.4955312810328</v>
      </c>
      <c r="K18" s="156">
        <v>0.399543378995434</v>
      </c>
      <c r="L18" s="156">
        <v>0.399543378995434</v>
      </c>
      <c r="M18" s="156">
        <v>19.2651439920556</v>
      </c>
      <c r="N18" s="156">
        <v>24.6276067527309</v>
      </c>
      <c r="O18" s="156">
        <v>27.0109235352532</v>
      </c>
      <c r="P18" s="156">
        <v>38.7288977159881</v>
      </c>
      <c r="Q18" s="156">
        <v>13.4061569016882</v>
      </c>
      <c r="R18" s="156">
        <v>0.476923076923077</v>
      </c>
      <c r="S18" s="156">
        <v>0.512396694214876</v>
      </c>
      <c r="T18" s="156">
        <v>0.742857142857143</v>
      </c>
      <c r="U18" s="156">
        <v>0.488839285714286</v>
      </c>
      <c r="V18" s="156">
        <v>0.54428552955665</v>
      </c>
      <c r="W18" s="156">
        <v>0.583147321428571</v>
      </c>
      <c r="X18" s="156">
        <v>0.615115115115115</v>
      </c>
      <c r="Y18" s="156">
        <v>3.57497517378352</v>
      </c>
      <c r="Z18" s="156">
        <v>3.37636544190665</v>
      </c>
      <c r="AA18" s="156">
        <v>0.074235807860262</v>
      </c>
      <c r="AB18" s="156">
        <v>0.297914597815293</v>
      </c>
      <c r="AC18" s="156">
        <v>0.00684931506849315</v>
      </c>
    </row>
    <row r="19">
      <c r="A19" s="156" t="s">
        <v>45</v>
      </c>
      <c r="B19" s="156" t="s">
        <v>70</v>
      </c>
      <c r="C19" s="156">
        <v>10.0</v>
      </c>
      <c r="D19" s="156">
        <v>988.0</v>
      </c>
      <c r="E19" s="156">
        <v>108.502024291498</v>
      </c>
      <c r="F19" s="156">
        <v>29.8582995951417</v>
      </c>
      <c r="G19" s="156">
        <v>56.3765182186235</v>
      </c>
      <c r="H19" s="156">
        <v>0.529622980251347</v>
      </c>
      <c r="I19" s="156">
        <v>11.4372469635628</v>
      </c>
      <c r="J19" s="156">
        <v>34.3117408906883</v>
      </c>
      <c r="K19" s="156">
        <v>0.333333333333333</v>
      </c>
      <c r="L19" s="156">
        <v>0.336309523809524</v>
      </c>
      <c r="M19" s="156">
        <v>14.4736842105263</v>
      </c>
      <c r="N19" s="156">
        <v>33.8056680161943</v>
      </c>
      <c r="O19" s="156">
        <v>25.9109311740891</v>
      </c>
      <c r="P19" s="156">
        <v>31.8825910931174</v>
      </c>
      <c r="Q19" s="156">
        <v>2.42914979757085</v>
      </c>
      <c r="R19" s="156">
        <v>0.566101694915254</v>
      </c>
      <c r="S19" s="156">
        <v>0.623134328358209</v>
      </c>
      <c r="T19" s="156">
        <v>0.929203539823009</v>
      </c>
      <c r="U19" s="156">
        <v>0.378348214285714</v>
      </c>
      <c r="V19" s="156">
        <v>0.548476625</v>
      </c>
      <c r="W19" s="156">
        <v>0.518415178571429</v>
      </c>
      <c r="X19" s="156">
        <v>0.547179487179487</v>
      </c>
      <c r="Y19" s="156">
        <v>5.46558704453441</v>
      </c>
      <c r="Z19" s="156">
        <v>5.16194331983806</v>
      </c>
      <c r="AA19" s="156">
        <v>0.0915619389587074</v>
      </c>
      <c r="AB19" s="156">
        <v>0.404858299595142</v>
      </c>
      <c r="AC19" s="156">
        <v>0.0117994100294985</v>
      </c>
    </row>
    <row r="20">
      <c r="A20" s="156" t="s">
        <v>29</v>
      </c>
      <c r="B20" s="156" t="s">
        <v>97</v>
      </c>
      <c r="C20" s="156">
        <v>10.0</v>
      </c>
      <c r="D20" s="156">
        <v>1010.0</v>
      </c>
      <c r="E20" s="156">
        <v>114.356435643564</v>
      </c>
      <c r="F20" s="156">
        <v>30.0990099009901</v>
      </c>
      <c r="G20" s="156">
        <v>54.5544554455446</v>
      </c>
      <c r="H20" s="156">
        <v>0.551724137931035</v>
      </c>
      <c r="I20" s="156">
        <v>11.4851485148515</v>
      </c>
      <c r="J20" s="156">
        <v>30.5940594059406</v>
      </c>
      <c r="K20" s="156">
        <v>0.375404530744337</v>
      </c>
      <c r="L20" s="156">
        <v>0.376623376623377</v>
      </c>
      <c r="M20" s="156">
        <v>19.7029702970297</v>
      </c>
      <c r="N20" s="156">
        <v>26.9306930693069</v>
      </c>
      <c r="O20" s="156">
        <v>33.2673267326733</v>
      </c>
      <c r="P20" s="156">
        <v>30.5940594059406</v>
      </c>
      <c r="Q20" s="156">
        <v>3.86138613861386</v>
      </c>
      <c r="R20" s="156">
        <v>0.447368421052632</v>
      </c>
      <c r="S20" s="156">
        <v>0.475524475524476</v>
      </c>
      <c r="T20" s="156">
        <v>0.887931034482759</v>
      </c>
      <c r="U20" s="156">
        <v>0.359302325581395</v>
      </c>
      <c r="V20" s="156">
        <v>0.553569379844961</v>
      </c>
      <c r="W20" s="156">
        <v>0.555813953488372</v>
      </c>
      <c r="X20" s="156">
        <v>0.599686847599165</v>
      </c>
      <c r="Y20" s="156">
        <v>3.56435643564356</v>
      </c>
      <c r="Z20" s="156">
        <v>5.04950495049505</v>
      </c>
      <c r="AA20" s="156">
        <v>0.0925589836660617</v>
      </c>
      <c r="AB20" s="156">
        <v>0.099009900990099</v>
      </c>
      <c r="AC20" s="156">
        <v>0.00323624595469256</v>
      </c>
    </row>
    <row r="21">
      <c r="A21" s="156" t="s">
        <v>32</v>
      </c>
      <c r="B21" s="156" t="s">
        <v>81</v>
      </c>
      <c r="C21" s="156">
        <v>10.0</v>
      </c>
      <c r="D21" s="156">
        <v>991.0</v>
      </c>
      <c r="E21" s="156">
        <v>120.686175580222</v>
      </c>
      <c r="F21" s="156">
        <v>27.1442986881937</v>
      </c>
      <c r="G21" s="156">
        <v>46.9223007063572</v>
      </c>
      <c r="H21" s="156">
        <v>0.578494623655914</v>
      </c>
      <c r="I21" s="156">
        <v>16.2462159434914</v>
      </c>
      <c r="J21" s="156">
        <v>43.9959636730575</v>
      </c>
      <c r="K21" s="156">
        <v>0.369266055045872</v>
      </c>
      <c r="L21" s="156">
        <v>0.370967741935484</v>
      </c>
      <c r="M21" s="156">
        <v>17.6589303733602</v>
      </c>
      <c r="N21" s="156">
        <v>26.4379414732593</v>
      </c>
      <c r="O21" s="156">
        <v>27.8506559031282</v>
      </c>
      <c r="P21" s="156">
        <v>36.6296670030272</v>
      </c>
      <c r="Q21" s="156">
        <v>12.108980827447</v>
      </c>
      <c r="R21" s="156">
        <v>0.486988847583643</v>
      </c>
      <c r="S21" s="156">
        <v>0.532520325203252</v>
      </c>
      <c r="T21" s="156">
        <v>0.751552795031056</v>
      </c>
      <c r="U21" s="156">
        <v>0.483906770255272</v>
      </c>
      <c r="V21" s="156">
        <v>0.539951449275362</v>
      </c>
      <c r="W21" s="156">
        <v>0.566592674805771</v>
      </c>
      <c r="X21" s="156">
        <v>0.598994974874372</v>
      </c>
      <c r="Y21" s="156">
        <v>4.64177598385469</v>
      </c>
      <c r="Z21" s="156">
        <v>3.83451059535822</v>
      </c>
      <c r="AA21" s="156">
        <v>0.0817204301075269</v>
      </c>
      <c r="AB21" s="156">
        <v>0.100908173562059</v>
      </c>
      <c r="AC21" s="156">
        <v>0.00229357798165138</v>
      </c>
    </row>
    <row r="22">
      <c r="A22" s="156" t="s">
        <v>25</v>
      </c>
      <c r="B22" s="156" t="s">
        <v>96</v>
      </c>
      <c r="C22" s="156">
        <v>10.0</v>
      </c>
      <c r="D22" s="156">
        <v>1010.0</v>
      </c>
      <c r="E22" s="156">
        <v>114.752475247525</v>
      </c>
      <c r="F22" s="156">
        <v>27.2277227722772</v>
      </c>
      <c r="G22" s="156">
        <v>47.5247524752475</v>
      </c>
      <c r="H22" s="156">
        <v>0.572916666666667</v>
      </c>
      <c r="I22" s="156">
        <v>13.0693069306931</v>
      </c>
      <c r="J22" s="156">
        <v>36.8316831683168</v>
      </c>
      <c r="K22" s="156">
        <v>0.354838709677419</v>
      </c>
      <c r="L22" s="156">
        <v>0.354838709677419</v>
      </c>
      <c r="M22" s="156">
        <v>21.0891089108911</v>
      </c>
      <c r="N22" s="156">
        <v>23.1683168316832</v>
      </c>
      <c r="O22" s="156">
        <v>31.2871287128713</v>
      </c>
      <c r="P22" s="156">
        <v>32.0792079207921</v>
      </c>
      <c r="Q22" s="156">
        <v>7.12871287128713</v>
      </c>
      <c r="R22" s="156">
        <v>0.425454545454546</v>
      </c>
      <c r="S22" s="156">
        <v>0.468</v>
      </c>
      <c r="T22" s="156">
        <v>0.818181818181818</v>
      </c>
      <c r="U22" s="156">
        <v>0.436619718309859</v>
      </c>
      <c r="V22" s="156">
        <v>0.531699475065617</v>
      </c>
      <c r="W22" s="156">
        <v>0.555164319248826</v>
      </c>
      <c r="X22" s="156">
        <v>0.593106995884774</v>
      </c>
      <c r="Y22" s="156">
        <v>4.95049504950495</v>
      </c>
      <c r="Z22" s="156">
        <v>3.26732673267327</v>
      </c>
      <c r="AA22" s="156">
        <v>0.06875</v>
      </c>
      <c r="AB22" s="156">
        <v>0.495049504950495</v>
      </c>
      <c r="AC22" s="156">
        <v>0.0134408602150538</v>
      </c>
    </row>
    <row r="23">
      <c r="A23" s="156" t="s">
        <v>49</v>
      </c>
      <c r="B23" s="156" t="s">
        <v>85</v>
      </c>
      <c r="C23" s="156">
        <v>10.0</v>
      </c>
      <c r="D23" s="156">
        <v>994.0</v>
      </c>
      <c r="E23" s="156">
        <v>110.160965794769</v>
      </c>
      <c r="F23" s="156">
        <v>27.9678068410463</v>
      </c>
      <c r="G23" s="156">
        <v>52.3138832997988</v>
      </c>
      <c r="H23" s="156">
        <v>0.534615384615385</v>
      </c>
      <c r="I23" s="156">
        <v>11.8712273641851</v>
      </c>
      <c r="J23" s="156">
        <v>35.010060362173</v>
      </c>
      <c r="K23" s="156">
        <v>0.339080459770115</v>
      </c>
      <c r="L23" s="156">
        <v>0.341040462427746</v>
      </c>
      <c r="M23" s="156">
        <v>18.6116700201207</v>
      </c>
      <c r="N23" s="156">
        <v>29.1750503018109</v>
      </c>
      <c r="O23" s="156">
        <v>26.7605633802817</v>
      </c>
      <c r="P23" s="156">
        <v>28.672032193159</v>
      </c>
      <c r="Q23" s="156">
        <v>6.94164989939638</v>
      </c>
      <c r="R23" s="156">
        <v>0.52158273381295</v>
      </c>
      <c r="S23" s="156">
        <v>0.582329317269076</v>
      </c>
      <c r="T23" s="156">
        <v>0.805084745762712</v>
      </c>
      <c r="U23" s="156">
        <v>0.400921658986175</v>
      </c>
      <c r="V23" s="156">
        <v>0.555160678925035</v>
      </c>
      <c r="W23" s="156">
        <v>0.524193548387097</v>
      </c>
      <c r="X23" s="156">
        <v>0.56</v>
      </c>
      <c r="Y23" s="156">
        <v>5.83501006036217</v>
      </c>
      <c r="Z23" s="156">
        <v>4.12474849094567</v>
      </c>
      <c r="AA23" s="156">
        <v>0.0788461538461538</v>
      </c>
      <c r="AB23" s="156">
        <v>0.503018108651911</v>
      </c>
      <c r="AC23" s="156">
        <v>0.014367816091954</v>
      </c>
    </row>
    <row r="24">
      <c r="A24" s="31" t="s">
        <v>38</v>
      </c>
      <c r="B24" s="156" t="s">
        <v>87</v>
      </c>
      <c r="C24" s="156">
        <v>10.0</v>
      </c>
      <c r="D24" s="156">
        <v>989.0</v>
      </c>
      <c r="E24" s="156">
        <v>114.459049544995</v>
      </c>
      <c r="F24" s="156">
        <v>27.3003033367037</v>
      </c>
      <c r="G24" s="156">
        <v>51.4661274014156</v>
      </c>
      <c r="H24" s="156">
        <v>0.530451866404715</v>
      </c>
      <c r="I24" s="156">
        <v>15.267947421638</v>
      </c>
      <c r="J24" s="156">
        <v>41.2537917087968</v>
      </c>
      <c r="K24" s="156">
        <v>0.370098039215686</v>
      </c>
      <c r="L24" s="156">
        <v>0.37468982630273</v>
      </c>
      <c r="M24" s="156">
        <v>14.0546006066734</v>
      </c>
      <c r="N24" s="156">
        <v>26.8958543983822</v>
      </c>
      <c r="O24" s="156">
        <v>27.7047522750253</v>
      </c>
      <c r="P24" s="156">
        <v>37.9170879676441</v>
      </c>
      <c r="Q24" s="156">
        <v>7.88675429726997</v>
      </c>
      <c r="R24" s="156">
        <v>0.492592592592593</v>
      </c>
      <c r="S24" s="156">
        <v>0.536290322580645</v>
      </c>
      <c r="T24" s="156">
        <v>0.827814569536424</v>
      </c>
      <c r="U24" s="156">
        <v>0.444929116684842</v>
      </c>
      <c r="V24" s="156">
        <v>0.537051699561404</v>
      </c>
      <c r="W24" s="156">
        <v>0.54143947655398</v>
      </c>
      <c r="X24" s="156">
        <v>0.566532258064516</v>
      </c>
      <c r="Y24" s="156">
        <v>4.44893832153691</v>
      </c>
      <c r="Z24" s="156">
        <v>4.14560161779575</v>
      </c>
      <c r="AA24" s="156">
        <v>0.0805500982318271</v>
      </c>
      <c r="AB24" s="156">
        <v>0.303336703741153</v>
      </c>
      <c r="AC24" s="156">
        <v>0.00735294117647059</v>
      </c>
    </row>
    <row r="25">
      <c r="A25" s="156" t="s">
        <v>41</v>
      </c>
      <c r="B25" s="156" t="s">
        <v>100</v>
      </c>
      <c r="C25" s="156">
        <v>10.0</v>
      </c>
      <c r="D25" s="156">
        <v>1027.0</v>
      </c>
      <c r="E25" s="156">
        <v>109.250243427459</v>
      </c>
      <c r="F25" s="156">
        <v>29.6007789678676</v>
      </c>
      <c r="G25" s="156">
        <v>54.3330087633885</v>
      </c>
      <c r="H25" s="156">
        <v>0.544802867383513</v>
      </c>
      <c r="I25" s="156">
        <v>12.1713729308666</v>
      </c>
      <c r="J25" s="156">
        <v>34.4693281402142</v>
      </c>
      <c r="K25" s="156">
        <v>0.353107344632768</v>
      </c>
      <c r="L25" s="156">
        <v>0.353107344632768</v>
      </c>
      <c r="M25" s="156">
        <v>13.5345666991237</v>
      </c>
      <c r="N25" s="156">
        <v>36.4167478091529</v>
      </c>
      <c r="O25" s="156">
        <v>22.7848101265823</v>
      </c>
      <c r="P25" s="156">
        <v>32.1324245374878</v>
      </c>
      <c r="Q25" s="156">
        <v>4.38169425511198</v>
      </c>
      <c r="R25" s="156">
        <v>0.615131578947369</v>
      </c>
      <c r="S25" s="156">
        <v>0.660777385159011</v>
      </c>
      <c r="T25" s="156">
        <v>0.88</v>
      </c>
      <c r="U25" s="156">
        <v>0.388157894736842</v>
      </c>
      <c r="V25" s="156">
        <v>0.530152841596131</v>
      </c>
      <c r="W25" s="156">
        <v>0.538925438596491</v>
      </c>
      <c r="X25" s="156">
        <v>0.564711830131446</v>
      </c>
      <c r="Y25" s="156">
        <v>4.08958130477118</v>
      </c>
      <c r="Z25" s="156">
        <v>3.21324245374878</v>
      </c>
      <c r="AA25" s="156">
        <v>0.0591397849462366</v>
      </c>
      <c r="AB25" s="156">
        <v>0.584225900681597</v>
      </c>
      <c r="AC25" s="156">
        <v>0.0169491525423729</v>
      </c>
    </row>
    <row r="26">
      <c r="A26" s="156" t="s">
        <v>44</v>
      </c>
      <c r="B26" s="156" t="s">
        <v>112</v>
      </c>
      <c r="C26" s="156">
        <v>10.0</v>
      </c>
      <c r="D26" s="156">
        <v>1009.0</v>
      </c>
      <c r="E26" s="156">
        <v>112.884043607532</v>
      </c>
      <c r="F26" s="156">
        <v>27.3538156590684</v>
      </c>
      <c r="G26" s="156">
        <v>52.7254707631318</v>
      </c>
      <c r="H26" s="156">
        <v>0.518796992481203</v>
      </c>
      <c r="I26" s="156">
        <v>13.7760158572844</v>
      </c>
      <c r="J26" s="156">
        <v>36.5708622398414</v>
      </c>
      <c r="K26" s="156">
        <v>0.376693766937669</v>
      </c>
      <c r="L26" s="156">
        <v>0.37874659400545</v>
      </c>
      <c r="M26" s="156">
        <v>16.8483647175421</v>
      </c>
      <c r="N26" s="156">
        <v>29.5341922695738</v>
      </c>
      <c r="O26" s="156">
        <v>25.1734390485629</v>
      </c>
      <c r="P26" s="156">
        <v>36.8681863230922</v>
      </c>
      <c r="Q26" s="156">
        <v>4.45986124876115</v>
      </c>
      <c r="R26" s="156">
        <v>0.539855072463768</v>
      </c>
      <c r="S26" s="156">
        <v>0.628691983122363</v>
      </c>
      <c r="T26" s="156">
        <v>0.892086330935252</v>
      </c>
      <c r="U26" s="156">
        <v>0.409544950055494</v>
      </c>
      <c r="V26" s="156">
        <v>0.53779532814238</v>
      </c>
      <c r="W26" s="156">
        <v>0.537735849056604</v>
      </c>
      <c r="X26" s="156">
        <v>0.571212121212121</v>
      </c>
      <c r="Y26" s="156">
        <v>7.73042616451933</v>
      </c>
      <c r="Z26" s="156">
        <v>6.34291377601586</v>
      </c>
      <c r="AA26" s="156">
        <v>0.120300751879699</v>
      </c>
      <c r="AB26" s="156">
        <v>0.693756194251734</v>
      </c>
      <c r="AC26" s="156">
        <v>0.018970189701897</v>
      </c>
    </row>
    <row r="27">
      <c r="A27" s="156" t="s">
        <v>28</v>
      </c>
      <c r="B27" s="156" t="s">
        <v>109</v>
      </c>
      <c r="C27" s="156">
        <v>9.0</v>
      </c>
      <c r="D27" s="156">
        <v>872.0</v>
      </c>
      <c r="E27" s="156">
        <v>113.646788990826</v>
      </c>
      <c r="F27" s="156">
        <v>29.0137614678899</v>
      </c>
      <c r="G27" s="156">
        <v>54.4724770642202</v>
      </c>
      <c r="H27" s="156">
        <v>0.532631578947369</v>
      </c>
      <c r="I27" s="156">
        <v>12.8440366972477</v>
      </c>
      <c r="J27" s="156">
        <v>34.7477064220184</v>
      </c>
      <c r="K27" s="156">
        <v>0.36963696369637</v>
      </c>
      <c r="L27" s="156">
        <v>0.374581939799331</v>
      </c>
      <c r="M27" s="156">
        <v>17.0871559633028</v>
      </c>
      <c r="N27" s="156">
        <v>31.1926605504587</v>
      </c>
      <c r="O27" s="156">
        <v>26.8348623853211</v>
      </c>
      <c r="P27" s="156">
        <v>31.651376146789</v>
      </c>
      <c r="Q27" s="156">
        <v>6.88073394495413</v>
      </c>
      <c r="R27" s="156">
        <v>0.537549407114625</v>
      </c>
      <c r="S27" s="156">
        <v>0.576271186440678</v>
      </c>
      <c r="T27" s="156">
        <v>0.821428571428571</v>
      </c>
      <c r="U27" s="156">
        <v>0.389460154241645</v>
      </c>
      <c r="V27" s="156">
        <v>0.514976822157434</v>
      </c>
      <c r="W27" s="156">
        <v>0.541131105398458</v>
      </c>
      <c r="X27" s="156">
        <v>0.570357554786621</v>
      </c>
      <c r="Y27" s="156">
        <v>3.89908256880734</v>
      </c>
      <c r="Z27" s="156">
        <v>5.27522935779817</v>
      </c>
      <c r="AA27" s="156">
        <v>0.0968421052631579</v>
      </c>
      <c r="AB27" s="156">
        <v>0.229357798165138</v>
      </c>
      <c r="AC27" s="156">
        <v>0.0066006600660066</v>
      </c>
    </row>
    <row r="28">
      <c r="A28" s="156" t="s">
        <v>31</v>
      </c>
      <c r="B28" s="156" t="s">
        <v>73</v>
      </c>
      <c r="C28" s="156">
        <v>9.0</v>
      </c>
      <c r="D28" s="156">
        <v>894.0</v>
      </c>
      <c r="E28" s="156">
        <v>110.850111856823</v>
      </c>
      <c r="F28" s="156">
        <v>29.9776286353468</v>
      </c>
      <c r="G28" s="156">
        <v>57.9418344519016</v>
      </c>
      <c r="H28" s="156">
        <v>0.517374517374517</v>
      </c>
      <c r="I28" s="156">
        <v>9.95525727069351</v>
      </c>
      <c r="J28" s="156">
        <v>29.9776286353468</v>
      </c>
      <c r="K28" s="156">
        <v>0.332089552238806</v>
      </c>
      <c r="L28" s="156">
        <v>0.333333333333333</v>
      </c>
      <c r="M28" s="156">
        <v>21.0290827740492</v>
      </c>
      <c r="N28" s="156">
        <v>30.6487695749441</v>
      </c>
      <c r="O28" s="156">
        <v>29.3064876957494</v>
      </c>
      <c r="P28" s="156">
        <v>27.1812080536913</v>
      </c>
      <c r="Q28" s="156">
        <v>2.68456375838926</v>
      </c>
      <c r="R28" s="156">
        <v>0.511194029850746</v>
      </c>
      <c r="S28" s="156">
        <v>0.582978723404255</v>
      </c>
      <c r="T28" s="156">
        <v>0.910112359550562</v>
      </c>
      <c r="U28" s="156">
        <v>0.340966921119593</v>
      </c>
      <c r="V28" s="156">
        <v>0.533577614795918</v>
      </c>
      <c r="W28" s="156">
        <v>0.510814249363868</v>
      </c>
      <c r="X28" s="156">
        <v>0.550391937290034</v>
      </c>
      <c r="Y28" s="156">
        <v>7.38255033557047</v>
      </c>
      <c r="Z28" s="156">
        <v>5.59284116331096</v>
      </c>
      <c r="AA28" s="156">
        <v>0.0965250965250965</v>
      </c>
      <c r="AB28" s="156">
        <v>0.447427293064877</v>
      </c>
      <c r="AC28" s="156">
        <v>0.0149253731343284</v>
      </c>
    </row>
    <row r="29">
      <c r="A29" s="31" t="s">
        <v>52</v>
      </c>
      <c r="B29" s="156" t="s">
        <v>74</v>
      </c>
      <c r="C29" s="156">
        <v>9.0</v>
      </c>
      <c r="D29" s="156">
        <v>901.0</v>
      </c>
      <c r="E29" s="156">
        <v>120.532741398446</v>
      </c>
      <c r="F29" s="156">
        <v>32.0754716981132</v>
      </c>
      <c r="G29" s="156">
        <v>59.0455049944506</v>
      </c>
      <c r="H29" s="156">
        <v>0.543233082706767</v>
      </c>
      <c r="I29" s="156">
        <v>11.2097669256382</v>
      </c>
      <c r="J29" s="156">
        <v>30.188679245283</v>
      </c>
      <c r="K29" s="156">
        <v>0.371323529411765</v>
      </c>
      <c r="L29" s="156">
        <v>0.372693726937269</v>
      </c>
      <c r="M29" s="156">
        <v>22.7524972253052</v>
      </c>
      <c r="N29" s="156">
        <v>33.2963374028857</v>
      </c>
      <c r="O29" s="156">
        <v>30.8546059933407</v>
      </c>
      <c r="P29" s="156">
        <v>26.9700332963374</v>
      </c>
      <c r="Q29" s="156">
        <v>6.65926748057714</v>
      </c>
      <c r="R29" s="156">
        <v>0.519031141868512</v>
      </c>
      <c r="S29" s="156">
        <v>0.572519083969466</v>
      </c>
      <c r="T29" s="156">
        <v>0.801980198019802</v>
      </c>
      <c r="U29" s="156">
        <v>0.338308457711443</v>
      </c>
      <c r="V29" s="156">
        <v>0.537507668329177</v>
      </c>
      <c r="W29" s="156">
        <v>0.547885572139303</v>
      </c>
      <c r="X29" s="156">
        <v>0.594266813671444</v>
      </c>
      <c r="Y29" s="156">
        <v>5.99334073251942</v>
      </c>
      <c r="Z29" s="156">
        <v>6.54827968923418</v>
      </c>
      <c r="AA29" s="156">
        <v>0.110902255639098</v>
      </c>
      <c r="AB29" s="156">
        <v>0.443951165371809</v>
      </c>
      <c r="AC29" s="156">
        <v>0.0147058823529412</v>
      </c>
    </row>
    <row r="30">
      <c r="A30" s="156" t="s">
        <v>37</v>
      </c>
      <c r="B30" s="156" t="s">
        <v>77</v>
      </c>
      <c r="C30" s="156">
        <v>10.0</v>
      </c>
      <c r="D30" s="156">
        <v>1039.0</v>
      </c>
      <c r="E30" s="156">
        <v>110.97208854668</v>
      </c>
      <c r="F30" s="156">
        <v>29.6438883541867</v>
      </c>
      <c r="G30" s="156">
        <v>53.4167468719923</v>
      </c>
      <c r="H30" s="156">
        <v>0.554954954954955</v>
      </c>
      <c r="I30" s="156">
        <v>12.223291626564</v>
      </c>
      <c r="J30" s="156">
        <v>34.2637151106834</v>
      </c>
      <c r="K30" s="156">
        <v>0.356741573033708</v>
      </c>
      <c r="L30" s="156">
        <v>0.358757062146893</v>
      </c>
      <c r="M30" s="156">
        <v>15.0144369586141</v>
      </c>
      <c r="N30" s="156">
        <v>32.9162656400385</v>
      </c>
      <c r="O30" s="156">
        <v>26.3715110683349</v>
      </c>
      <c r="P30" s="156">
        <v>31.4725697786333</v>
      </c>
      <c r="Q30" s="156">
        <v>5.19730510105871</v>
      </c>
      <c r="R30" s="156">
        <v>0.555194805194805</v>
      </c>
      <c r="S30" s="156">
        <v>0.602112676056338</v>
      </c>
      <c r="T30" s="156">
        <v>0.858267716535433</v>
      </c>
      <c r="U30" s="156">
        <v>0.390779363336992</v>
      </c>
      <c r="V30" s="156">
        <v>0.549115126512651</v>
      </c>
      <c r="W30" s="156">
        <v>0.547200878155873</v>
      </c>
      <c r="X30" s="156">
        <v>0.575727181544634</v>
      </c>
      <c r="Y30" s="156">
        <v>4.61982675649663</v>
      </c>
      <c r="Z30" s="156">
        <v>4.52358036573629</v>
      </c>
      <c r="AA30" s="156">
        <v>0.0846846846846847</v>
      </c>
      <c r="AB30" s="156">
        <v>0.481231953801732</v>
      </c>
      <c r="AC30" s="156">
        <v>0.0140449438202247</v>
      </c>
    </row>
    <row r="31">
      <c r="A31" s="156" t="s">
        <v>50</v>
      </c>
      <c r="B31" s="156" t="s">
        <v>106</v>
      </c>
      <c r="C31" s="156">
        <v>10.0</v>
      </c>
      <c r="D31" s="156">
        <v>999.0</v>
      </c>
      <c r="E31" s="156">
        <v>108.808808808809</v>
      </c>
      <c r="F31" s="156">
        <v>28.3283283283283</v>
      </c>
      <c r="G31" s="156">
        <v>55.0550550550551</v>
      </c>
      <c r="H31" s="156">
        <v>0.514545454545455</v>
      </c>
      <c r="I31" s="156">
        <v>11.4114114114114</v>
      </c>
      <c r="J31" s="156">
        <v>32.8328328328328</v>
      </c>
      <c r="K31" s="156">
        <v>0.347560975609756</v>
      </c>
      <c r="L31" s="156">
        <v>0.351851851851852</v>
      </c>
      <c r="M31" s="156">
        <v>17.9179179179179</v>
      </c>
      <c r="N31" s="156">
        <v>25.025025025025</v>
      </c>
      <c r="O31" s="156">
        <v>31.6316316316316</v>
      </c>
      <c r="P31" s="156">
        <v>30.9309309309309</v>
      </c>
      <c r="Q31" s="156">
        <v>3.3033033033033</v>
      </c>
      <c r="R31" s="156">
        <v>0.441696113074205</v>
      </c>
      <c r="S31" s="156">
        <v>0.496031746031746</v>
      </c>
      <c r="T31" s="156">
        <v>0.903508771929825</v>
      </c>
      <c r="U31" s="156">
        <v>0.373576309794989</v>
      </c>
      <c r="V31" s="156">
        <v>0.52614700255102</v>
      </c>
      <c r="W31" s="156">
        <v>0.517084282460137</v>
      </c>
      <c r="X31" s="156">
        <v>0.54887983706721</v>
      </c>
      <c r="Y31" s="156">
        <v>6.20620620620621</v>
      </c>
      <c r="Z31" s="156">
        <v>5.20520520520521</v>
      </c>
      <c r="AA31" s="156">
        <v>0.0945454545454545</v>
      </c>
      <c r="AB31" s="156">
        <v>0.4004004004004</v>
      </c>
      <c r="AC31" s="156">
        <v>0.0121951219512195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2000</v>
      </c>
      <c r="B1" s="2"/>
      <c r="C1" s="2"/>
      <c r="D1" s="2"/>
      <c r="E1" s="157"/>
      <c r="F1" s="2"/>
      <c r="G1" s="2"/>
      <c r="H1" s="2"/>
      <c r="I1" s="2"/>
      <c r="J1" s="2"/>
      <c r="K1" s="2"/>
      <c r="L1" s="2"/>
      <c r="M1" s="2"/>
      <c r="N1" s="2"/>
      <c r="O1" s="2"/>
      <c r="P1" s="2"/>
      <c r="Q1" s="2"/>
      <c r="R1" s="2"/>
      <c r="S1" s="2"/>
      <c r="T1" s="2"/>
      <c r="U1" s="2"/>
      <c r="V1" s="2"/>
      <c r="W1" s="2"/>
      <c r="X1" s="2"/>
      <c r="Y1" s="2"/>
      <c r="Z1" s="2"/>
      <c r="AA1" s="2"/>
      <c r="AB1" s="2"/>
      <c r="AC1" s="2"/>
    </row>
    <row r="2">
      <c r="A2" s="2" t="s">
        <v>1971</v>
      </c>
      <c r="B2" s="2" t="s">
        <v>1972</v>
      </c>
      <c r="C2" s="2" t="s">
        <v>1973</v>
      </c>
      <c r="D2" s="2" t="s">
        <v>2001</v>
      </c>
      <c r="E2" s="157" t="s">
        <v>4</v>
      </c>
      <c r="F2" s="2" t="s">
        <v>1975</v>
      </c>
      <c r="G2" s="2" t="s">
        <v>1976</v>
      </c>
      <c r="H2" s="2" t="s">
        <v>1977</v>
      </c>
      <c r="I2" s="2" t="s">
        <v>1978</v>
      </c>
      <c r="J2" s="2" t="s">
        <v>1979</v>
      </c>
      <c r="K2" s="2" t="s">
        <v>1980</v>
      </c>
      <c r="L2" s="2" t="s">
        <v>1981</v>
      </c>
      <c r="M2" s="2" t="s">
        <v>1982</v>
      </c>
      <c r="N2" s="2" t="s">
        <v>1983</v>
      </c>
      <c r="O2" s="2" t="s">
        <v>1984</v>
      </c>
      <c r="P2" s="2" t="s">
        <v>1985</v>
      </c>
      <c r="Q2" s="2" t="s">
        <v>1986</v>
      </c>
      <c r="R2" s="2" t="s">
        <v>1987</v>
      </c>
      <c r="S2" s="2" t="s">
        <v>1988</v>
      </c>
      <c r="T2" s="2" t="s">
        <v>1989</v>
      </c>
      <c r="U2" s="2" t="s">
        <v>1990</v>
      </c>
      <c r="V2" s="2" t="s">
        <v>1991</v>
      </c>
      <c r="W2" s="2" t="s">
        <v>1992</v>
      </c>
      <c r="X2" s="2" t="s">
        <v>1993</v>
      </c>
      <c r="Y2" s="2" t="s">
        <v>1994</v>
      </c>
      <c r="Z2" s="2" t="s">
        <v>1995</v>
      </c>
      <c r="AA2" s="2" t="s">
        <v>1996</v>
      </c>
      <c r="AB2" s="2" t="s">
        <v>1997</v>
      </c>
      <c r="AC2" s="2" t="s">
        <v>1998</v>
      </c>
    </row>
    <row r="3">
      <c r="A3" s="129" t="s">
        <v>109</v>
      </c>
      <c r="B3" s="130">
        <v>34.0</v>
      </c>
      <c r="C3" s="130">
        <v>3426.0</v>
      </c>
      <c r="D3" s="130">
        <v>3869.0</v>
      </c>
      <c r="E3" s="157">
        <f t="shared" ref="E3:E32" si="1">D3/B3</f>
        <v>113.7941176</v>
      </c>
      <c r="F3" s="130">
        <v>882.0</v>
      </c>
      <c r="G3" s="130">
        <v>1768.0</v>
      </c>
      <c r="H3" s="130">
        <v>0.498868778280543</v>
      </c>
      <c r="I3" s="130">
        <v>388.0</v>
      </c>
      <c r="J3" s="130">
        <v>1081.0</v>
      </c>
      <c r="K3" s="130">
        <v>0.358926919518964</v>
      </c>
      <c r="L3" s="130">
        <v>0.359925788497217</v>
      </c>
      <c r="M3" s="130">
        <v>567.0</v>
      </c>
      <c r="N3" s="130">
        <v>940.0</v>
      </c>
      <c r="O3" s="130">
        <v>824.0</v>
      </c>
      <c r="P3" s="130">
        <v>981.0</v>
      </c>
      <c r="Q3" s="130">
        <v>183.0</v>
      </c>
      <c r="R3" s="130">
        <v>0.532879818594104</v>
      </c>
      <c r="S3" s="130">
        <v>0.584577114427861</v>
      </c>
      <c r="T3" s="130">
        <v>0.842783505154639</v>
      </c>
      <c r="U3" s="130">
        <v>0.379431379431379</v>
      </c>
      <c r="V3" s="130">
        <v>0.529573690685413</v>
      </c>
      <c r="W3" s="130">
        <v>0.513864513864514</v>
      </c>
      <c r="X3" s="130">
        <v>0.548046628859483</v>
      </c>
      <c r="Y3" s="130">
        <v>156.0</v>
      </c>
      <c r="Z3" s="130">
        <v>188.0</v>
      </c>
      <c r="AA3" s="130">
        <v>0.106334841628959</v>
      </c>
      <c r="AB3" s="130">
        <v>7.0</v>
      </c>
      <c r="AC3" s="130">
        <v>0.00647548566142461</v>
      </c>
    </row>
    <row r="4">
      <c r="A4" s="129" t="s">
        <v>74</v>
      </c>
      <c r="B4" s="130">
        <v>36.0</v>
      </c>
      <c r="C4" s="130">
        <v>3429.0</v>
      </c>
      <c r="D4" s="130">
        <v>4050.0</v>
      </c>
      <c r="E4" s="157">
        <f t="shared" si="1"/>
        <v>112.5</v>
      </c>
      <c r="F4" s="130">
        <v>844.0</v>
      </c>
      <c r="G4" s="130">
        <v>1600.0</v>
      </c>
      <c r="H4" s="130">
        <v>0.5275</v>
      </c>
      <c r="I4" s="130">
        <v>373.0</v>
      </c>
      <c r="J4" s="130">
        <v>1022.0</v>
      </c>
      <c r="K4" s="130">
        <v>0.364970645792564</v>
      </c>
      <c r="L4" s="130">
        <v>0.366404715127701</v>
      </c>
      <c r="M4" s="130">
        <v>431.0</v>
      </c>
      <c r="N4" s="130">
        <v>940.0</v>
      </c>
      <c r="O4" s="130">
        <v>748.0</v>
      </c>
      <c r="P4" s="130">
        <v>939.0</v>
      </c>
      <c r="Q4" s="130">
        <v>180.0</v>
      </c>
      <c r="R4" s="130">
        <v>0.556872037914692</v>
      </c>
      <c r="S4" s="130">
        <v>0.605670103092784</v>
      </c>
      <c r="T4" s="130">
        <v>0.839142091152815</v>
      </c>
      <c r="U4" s="130">
        <v>0.38977879481312</v>
      </c>
      <c r="V4" s="130">
        <v>0.564403209782193</v>
      </c>
      <c r="W4" s="130">
        <v>0.535278413424867</v>
      </c>
      <c r="X4" s="130">
        <v>0.562957795605162</v>
      </c>
      <c r="Y4" s="130">
        <v>136.0</v>
      </c>
      <c r="Z4" s="130">
        <v>143.0</v>
      </c>
      <c r="AA4" s="130">
        <v>0.089375</v>
      </c>
      <c r="AB4" s="130">
        <v>10.0</v>
      </c>
      <c r="AC4" s="130">
        <v>0.00978473581213307</v>
      </c>
    </row>
    <row r="5">
      <c r="A5" s="129" t="s">
        <v>106</v>
      </c>
      <c r="B5" s="130">
        <v>33.0</v>
      </c>
      <c r="C5" s="130">
        <v>3206.0</v>
      </c>
      <c r="D5" s="130">
        <v>3589.0</v>
      </c>
      <c r="E5" s="157">
        <f t="shared" si="1"/>
        <v>108.7575758</v>
      </c>
      <c r="F5" s="130">
        <v>857.0</v>
      </c>
      <c r="G5" s="130">
        <v>1718.0</v>
      </c>
      <c r="H5" s="130">
        <v>0.4988358556461</v>
      </c>
      <c r="I5" s="130">
        <v>374.0</v>
      </c>
      <c r="J5" s="130">
        <v>1042.0</v>
      </c>
      <c r="K5" s="130">
        <v>0.358925143953935</v>
      </c>
      <c r="L5" s="130">
        <v>0.361003861003861</v>
      </c>
      <c r="M5" s="130">
        <v>470.0</v>
      </c>
      <c r="N5" s="130">
        <v>868.0</v>
      </c>
      <c r="O5" s="130">
        <v>846.0</v>
      </c>
      <c r="P5" s="130">
        <v>933.0</v>
      </c>
      <c r="Q5" s="130">
        <v>189.0</v>
      </c>
      <c r="R5" s="130">
        <v>0.506417736289382</v>
      </c>
      <c r="S5" s="130">
        <v>0.546599496221663</v>
      </c>
      <c r="T5" s="130">
        <v>0.831550802139037</v>
      </c>
      <c r="U5" s="130">
        <v>0.377536231884058</v>
      </c>
      <c r="V5" s="130">
        <v>0.544311327272727</v>
      </c>
      <c r="W5" s="130">
        <v>0.513768115942029</v>
      </c>
      <c r="X5" s="130">
        <v>0.545394300861498</v>
      </c>
      <c r="Y5" s="130">
        <v>126.0</v>
      </c>
      <c r="Z5" s="130">
        <v>160.0</v>
      </c>
      <c r="AA5" s="130">
        <v>0.0931315483119907</v>
      </c>
      <c r="AB5" s="130">
        <v>3.0</v>
      </c>
      <c r="AC5" s="130">
        <v>0.00287907869481766</v>
      </c>
    </row>
    <row r="6">
      <c r="A6" s="129" t="s">
        <v>103</v>
      </c>
      <c r="B6" s="130">
        <v>32.0</v>
      </c>
      <c r="C6" s="130">
        <v>3181.0</v>
      </c>
      <c r="D6" s="130">
        <v>3711.0</v>
      </c>
      <c r="E6" s="157">
        <f t="shared" si="1"/>
        <v>115.96875</v>
      </c>
      <c r="F6" s="130">
        <v>1009.0</v>
      </c>
      <c r="G6" s="130">
        <v>1771.0</v>
      </c>
      <c r="H6" s="130">
        <v>0.569734613212874</v>
      </c>
      <c r="I6" s="130">
        <v>453.0</v>
      </c>
      <c r="J6" s="130">
        <v>1214.0</v>
      </c>
      <c r="K6" s="130">
        <v>0.373146622734761</v>
      </c>
      <c r="L6" s="130">
        <v>0.375</v>
      </c>
      <c r="M6" s="130">
        <v>505.0</v>
      </c>
      <c r="N6" s="130">
        <v>1090.0</v>
      </c>
      <c r="O6" s="130">
        <v>928.0</v>
      </c>
      <c r="P6" s="130">
        <v>1179.0</v>
      </c>
      <c r="Q6" s="130">
        <v>180.0</v>
      </c>
      <c r="R6" s="130">
        <v>0.54013875123885</v>
      </c>
      <c r="S6" s="130">
        <v>0.600882028665932</v>
      </c>
      <c r="T6" s="130">
        <v>0.867549668874172</v>
      </c>
      <c r="U6" s="130">
        <v>0.406700167504188</v>
      </c>
      <c r="V6" s="130">
        <v>0.54786594422043</v>
      </c>
      <c r="W6" s="130">
        <v>0.565661641541039</v>
      </c>
      <c r="X6" s="130">
        <v>0.594748157248157</v>
      </c>
      <c r="Y6" s="130">
        <v>204.0</v>
      </c>
      <c r="Z6" s="130">
        <v>145.0</v>
      </c>
      <c r="AA6" s="130">
        <v>0.0818746470920384</v>
      </c>
      <c r="AB6" s="130">
        <v>16.0</v>
      </c>
      <c r="AC6" s="130">
        <v>0.0131795716639209</v>
      </c>
    </row>
    <row r="7">
      <c r="A7" s="129" t="s">
        <v>88</v>
      </c>
      <c r="B7" s="130">
        <v>33.0</v>
      </c>
      <c r="C7" s="130">
        <v>3054.0</v>
      </c>
      <c r="D7" s="130">
        <v>3389.0</v>
      </c>
      <c r="E7" s="157">
        <f t="shared" si="1"/>
        <v>102.6969697</v>
      </c>
      <c r="F7" s="130">
        <v>942.0</v>
      </c>
      <c r="G7" s="130">
        <v>1765.0</v>
      </c>
      <c r="H7" s="130">
        <v>0.53371104815864</v>
      </c>
      <c r="I7" s="130">
        <v>437.0</v>
      </c>
      <c r="J7" s="130">
        <v>1170.0</v>
      </c>
      <c r="K7" s="130">
        <v>0.373504273504274</v>
      </c>
      <c r="L7" s="130">
        <v>0.375107296137339</v>
      </c>
      <c r="M7" s="130">
        <v>622.0</v>
      </c>
      <c r="N7" s="130">
        <v>970.0</v>
      </c>
      <c r="O7" s="130">
        <v>914.0</v>
      </c>
      <c r="P7" s="130">
        <v>1047.0</v>
      </c>
      <c r="Q7" s="130">
        <v>264.0</v>
      </c>
      <c r="R7" s="130">
        <v>0.514861995753716</v>
      </c>
      <c r="S7" s="130">
        <v>0.563953488372093</v>
      </c>
      <c r="T7" s="130">
        <v>0.79862700228833</v>
      </c>
      <c r="U7" s="130">
        <v>0.398637137989779</v>
      </c>
      <c r="V7" s="130">
        <v>0.528144277417151</v>
      </c>
      <c r="W7" s="130">
        <v>0.544293015332198</v>
      </c>
      <c r="X7" s="130">
        <v>0.574916590840158</v>
      </c>
      <c r="Y7" s="130">
        <v>164.0</v>
      </c>
      <c r="Z7" s="130">
        <v>149.0</v>
      </c>
      <c r="AA7" s="130">
        <v>0.0844192634560907</v>
      </c>
      <c r="AB7" s="130">
        <v>9.0</v>
      </c>
      <c r="AC7" s="130">
        <v>0.00769230769230769</v>
      </c>
    </row>
    <row r="8">
      <c r="A8" s="129" t="s">
        <v>73</v>
      </c>
      <c r="B8" s="130">
        <v>33.0</v>
      </c>
      <c r="C8" s="130">
        <v>3114.0</v>
      </c>
      <c r="D8" s="130">
        <v>3469.0</v>
      </c>
      <c r="E8" s="157">
        <f t="shared" si="1"/>
        <v>105.1212121</v>
      </c>
      <c r="F8" s="130">
        <v>981.0</v>
      </c>
      <c r="G8" s="130">
        <v>1729.0</v>
      </c>
      <c r="H8" s="130">
        <v>0.56737998843262</v>
      </c>
      <c r="I8" s="130">
        <v>388.0</v>
      </c>
      <c r="J8" s="130">
        <v>1027.0</v>
      </c>
      <c r="K8" s="130">
        <v>0.377799415774099</v>
      </c>
      <c r="L8" s="130">
        <v>0.379647749510763</v>
      </c>
      <c r="M8" s="130">
        <v>627.0</v>
      </c>
      <c r="N8" s="130">
        <v>1084.0</v>
      </c>
      <c r="O8" s="130">
        <v>878.0</v>
      </c>
      <c r="P8" s="130">
        <v>975.0</v>
      </c>
      <c r="Q8" s="130">
        <v>189.0</v>
      </c>
      <c r="R8" s="130">
        <v>0.55249745158002</v>
      </c>
      <c r="S8" s="130">
        <v>0.593647316538883</v>
      </c>
      <c r="T8" s="130">
        <v>0.837628865979382</v>
      </c>
      <c r="U8" s="130">
        <v>0.372641509433962</v>
      </c>
      <c r="V8" s="130">
        <v>0.529758018181818</v>
      </c>
      <c r="W8" s="130">
        <v>0.567126269956459</v>
      </c>
      <c r="X8" s="130">
        <v>0.606031128404669</v>
      </c>
      <c r="Y8" s="130">
        <v>136.0</v>
      </c>
      <c r="Z8" s="130">
        <v>136.0</v>
      </c>
      <c r="AA8" s="130">
        <v>0.0786581839213418</v>
      </c>
      <c r="AB8" s="130">
        <v>6.0</v>
      </c>
      <c r="AC8" s="130">
        <v>0.00584225900681597</v>
      </c>
    </row>
    <row r="9">
      <c r="A9" s="129" t="s">
        <v>77</v>
      </c>
      <c r="B9" s="130">
        <v>35.0</v>
      </c>
      <c r="C9" s="130">
        <v>3565.0</v>
      </c>
      <c r="D9" s="130">
        <v>4248.0</v>
      </c>
      <c r="E9" s="157">
        <f t="shared" si="1"/>
        <v>121.3714286</v>
      </c>
      <c r="F9" s="130">
        <v>929.0</v>
      </c>
      <c r="G9" s="130">
        <v>1747.0</v>
      </c>
      <c r="H9" s="130">
        <v>0.531768746422438</v>
      </c>
      <c r="I9" s="130">
        <v>428.0</v>
      </c>
      <c r="J9" s="130">
        <v>1125.0</v>
      </c>
      <c r="K9" s="130">
        <v>0.380444444444444</v>
      </c>
      <c r="L9" s="130">
        <v>0.38248436103664</v>
      </c>
      <c r="M9" s="130">
        <v>547.0</v>
      </c>
      <c r="N9" s="130">
        <v>1014.0</v>
      </c>
      <c r="O9" s="130">
        <v>844.0</v>
      </c>
      <c r="P9" s="130">
        <v>1035.0</v>
      </c>
      <c r="Q9" s="130">
        <v>249.0</v>
      </c>
      <c r="R9" s="130">
        <v>0.545748116254037</v>
      </c>
      <c r="S9" s="130">
        <v>0.597877358490566</v>
      </c>
      <c r="T9" s="130">
        <v>0.80607476635514</v>
      </c>
      <c r="U9" s="130">
        <v>0.391713091922006</v>
      </c>
      <c r="V9" s="130">
        <v>0.529095945473611</v>
      </c>
      <c r="W9" s="130">
        <v>0.547005571030641</v>
      </c>
      <c r="X9" s="130">
        <v>0.579462875197472</v>
      </c>
      <c r="Y9" s="130">
        <v>162.0</v>
      </c>
      <c r="Z9" s="130">
        <v>137.0</v>
      </c>
      <c r="AA9" s="130">
        <v>0.0784201488265598</v>
      </c>
      <c r="AB9" s="130">
        <v>9.0</v>
      </c>
      <c r="AC9" s="130">
        <v>0.008</v>
      </c>
    </row>
    <row r="10">
      <c r="A10" s="129" t="s">
        <v>102</v>
      </c>
      <c r="B10" s="130">
        <v>34.0</v>
      </c>
      <c r="C10" s="130">
        <v>3379.0</v>
      </c>
      <c r="D10" s="130">
        <v>3973.0</v>
      </c>
      <c r="E10" s="157">
        <f t="shared" si="1"/>
        <v>116.8529412</v>
      </c>
      <c r="F10" s="130">
        <v>1105.0</v>
      </c>
      <c r="G10" s="130">
        <v>1908.0</v>
      </c>
      <c r="H10" s="130">
        <v>0.579140461215933</v>
      </c>
      <c r="I10" s="130">
        <v>370.0</v>
      </c>
      <c r="J10" s="130">
        <v>1022.0</v>
      </c>
      <c r="K10" s="130">
        <v>0.362035225048924</v>
      </c>
      <c r="L10" s="130">
        <v>0.364532019704434</v>
      </c>
      <c r="M10" s="130">
        <v>608.0</v>
      </c>
      <c r="N10" s="130">
        <v>1056.0</v>
      </c>
      <c r="O10" s="130">
        <v>1154.0</v>
      </c>
      <c r="P10" s="130">
        <v>882.0</v>
      </c>
      <c r="Q10" s="130">
        <v>228.0</v>
      </c>
      <c r="R10" s="130">
        <v>0.477828054298643</v>
      </c>
      <c r="S10" s="130">
        <v>0.52589641434263</v>
      </c>
      <c r="T10" s="130">
        <v>0.794594594594595</v>
      </c>
      <c r="U10" s="130">
        <v>0.348805460750853</v>
      </c>
      <c r="V10" s="130">
        <v>0.530640181320561</v>
      </c>
      <c r="W10" s="130">
        <v>0.566552901023891</v>
      </c>
      <c r="X10" s="130">
        <v>0.598257946210269</v>
      </c>
      <c r="Y10" s="130">
        <v>202.0</v>
      </c>
      <c r="Z10" s="130">
        <v>148.0</v>
      </c>
      <c r="AA10" s="130">
        <v>0.0775681341719078</v>
      </c>
      <c r="AB10" s="130">
        <v>17.0</v>
      </c>
      <c r="AC10" s="130">
        <v>0.0166340508806262</v>
      </c>
    </row>
    <row r="11">
      <c r="A11" s="129" t="s">
        <v>93</v>
      </c>
      <c r="B11" s="130">
        <v>35.0</v>
      </c>
      <c r="C11" s="130">
        <v>3455.0</v>
      </c>
      <c r="D11" s="130">
        <v>4079.0</v>
      </c>
      <c r="E11" s="157">
        <f t="shared" si="1"/>
        <v>116.5428571</v>
      </c>
      <c r="F11" s="130">
        <v>896.0</v>
      </c>
      <c r="G11" s="130">
        <v>1703.0</v>
      </c>
      <c r="H11" s="130">
        <v>0.526130358191427</v>
      </c>
      <c r="I11" s="130">
        <v>347.0</v>
      </c>
      <c r="J11" s="130">
        <v>936.0</v>
      </c>
      <c r="K11" s="130">
        <v>0.370726495726496</v>
      </c>
      <c r="L11" s="130">
        <v>0.372317596566524</v>
      </c>
      <c r="M11" s="130">
        <v>492.0</v>
      </c>
      <c r="N11" s="130">
        <v>1000.0</v>
      </c>
      <c r="O11" s="130">
        <v>792.0</v>
      </c>
      <c r="P11" s="130">
        <v>903.0</v>
      </c>
      <c r="Q11" s="130">
        <v>138.0</v>
      </c>
      <c r="R11" s="130">
        <v>0.558035714285714</v>
      </c>
      <c r="S11" s="130">
        <v>0.600961538461538</v>
      </c>
      <c r="T11" s="130">
        <v>0.867435158501441</v>
      </c>
      <c r="U11" s="130">
        <v>0.354679802955665</v>
      </c>
      <c r="V11" s="130">
        <v>0.527393830675778</v>
      </c>
      <c r="W11" s="130">
        <v>0.536756347101175</v>
      </c>
      <c r="X11" s="130">
        <v>0.566849502913953</v>
      </c>
      <c r="Y11" s="130">
        <v>128.0</v>
      </c>
      <c r="Z11" s="130">
        <v>166.0</v>
      </c>
      <c r="AA11" s="130">
        <v>0.0974750440399295</v>
      </c>
      <c r="AB11" s="130">
        <v>6.0</v>
      </c>
      <c r="AC11" s="130">
        <v>0.00641025641025641</v>
      </c>
    </row>
    <row r="12">
      <c r="A12" s="129" t="s">
        <v>100</v>
      </c>
      <c r="B12" s="130">
        <v>35.0</v>
      </c>
      <c r="C12" s="130">
        <v>3522.0</v>
      </c>
      <c r="D12" s="130">
        <v>4076.0</v>
      </c>
      <c r="E12" s="157">
        <f t="shared" si="1"/>
        <v>116.4571429</v>
      </c>
      <c r="F12" s="130">
        <v>999.0</v>
      </c>
      <c r="G12" s="130">
        <v>1723.0</v>
      </c>
      <c r="H12" s="130">
        <v>0.579802669762043</v>
      </c>
      <c r="I12" s="130">
        <v>447.0</v>
      </c>
      <c r="J12" s="130">
        <v>1233.0</v>
      </c>
      <c r="K12" s="130">
        <v>0.362530413625304</v>
      </c>
      <c r="L12" s="130">
        <v>0.36400651465798</v>
      </c>
      <c r="M12" s="130">
        <v>527.0</v>
      </c>
      <c r="N12" s="130">
        <v>1120.0</v>
      </c>
      <c r="O12" s="130">
        <v>878.0</v>
      </c>
      <c r="P12" s="130">
        <v>1197.0</v>
      </c>
      <c r="Q12" s="130">
        <v>144.0</v>
      </c>
      <c r="R12" s="130">
        <v>0.560560560560561</v>
      </c>
      <c r="S12" s="130">
        <v>0.61878453038674</v>
      </c>
      <c r="T12" s="130">
        <v>0.89261744966443</v>
      </c>
      <c r="U12" s="130">
        <v>0.417117726657645</v>
      </c>
      <c r="V12" s="130">
        <v>0.546735462555066</v>
      </c>
      <c r="W12" s="130">
        <v>0.56478349120433</v>
      </c>
      <c r="X12" s="130">
        <v>0.595149830089589</v>
      </c>
      <c r="Y12" s="130">
        <v>188.0</v>
      </c>
      <c r="Z12" s="130">
        <v>140.0</v>
      </c>
      <c r="AA12" s="130">
        <v>0.0812536273940801</v>
      </c>
      <c r="AB12" s="130">
        <v>11.0</v>
      </c>
      <c r="AC12" s="130">
        <v>0.0089213300892133</v>
      </c>
    </row>
    <row r="13">
      <c r="A13" s="129" t="s">
        <v>107</v>
      </c>
      <c r="B13" s="130">
        <v>33.0</v>
      </c>
      <c r="C13" s="130">
        <v>3309.0</v>
      </c>
      <c r="D13" s="130">
        <v>3752.0</v>
      </c>
      <c r="E13" s="157">
        <f t="shared" si="1"/>
        <v>113.6969697</v>
      </c>
      <c r="F13" s="130">
        <v>927.0</v>
      </c>
      <c r="G13" s="130">
        <v>1744.0</v>
      </c>
      <c r="H13" s="130">
        <v>0.531536697247707</v>
      </c>
      <c r="I13" s="130">
        <v>440.0</v>
      </c>
      <c r="J13" s="130">
        <v>1210.0</v>
      </c>
      <c r="K13" s="130">
        <v>0.363636363636364</v>
      </c>
      <c r="L13" s="130">
        <v>0.364842454394693</v>
      </c>
      <c r="M13" s="130">
        <v>483.0</v>
      </c>
      <c r="N13" s="130">
        <v>994.0</v>
      </c>
      <c r="O13" s="130">
        <v>860.0</v>
      </c>
      <c r="P13" s="130">
        <v>1092.0</v>
      </c>
      <c r="Q13" s="130">
        <v>228.0</v>
      </c>
      <c r="R13" s="130">
        <v>0.5361380798274</v>
      </c>
      <c r="S13" s="130">
        <v>0.59378733572282</v>
      </c>
      <c r="T13" s="130">
        <v>0.827272727272727</v>
      </c>
      <c r="U13" s="130">
        <v>0.409614082599865</v>
      </c>
      <c r="V13" s="130">
        <v>0.546784187309128</v>
      </c>
      <c r="W13" s="130">
        <v>0.537237643872715</v>
      </c>
      <c r="X13" s="130">
        <v>0.562364593005262</v>
      </c>
      <c r="Y13" s="130">
        <v>180.0</v>
      </c>
      <c r="Z13" s="130">
        <v>168.0</v>
      </c>
      <c r="AA13" s="130">
        <v>0.0963302752293578</v>
      </c>
      <c r="AB13" s="130">
        <v>11.0</v>
      </c>
      <c r="AC13" s="130">
        <v>0.00909090909090909</v>
      </c>
    </row>
    <row r="14">
      <c r="A14" s="129" t="s">
        <v>91</v>
      </c>
      <c r="B14" s="130">
        <v>34.0</v>
      </c>
      <c r="C14" s="130">
        <v>3303.0</v>
      </c>
      <c r="D14" s="130">
        <v>3835.0</v>
      </c>
      <c r="E14" s="157">
        <f t="shared" si="1"/>
        <v>112.7941176</v>
      </c>
      <c r="F14" s="130">
        <v>960.0</v>
      </c>
      <c r="G14" s="130">
        <v>1677.0</v>
      </c>
      <c r="H14" s="130">
        <v>0.572450805008945</v>
      </c>
      <c r="I14" s="130">
        <v>396.0</v>
      </c>
      <c r="J14" s="130">
        <v>1051.0</v>
      </c>
      <c r="K14" s="130">
        <v>0.376784015223597</v>
      </c>
      <c r="L14" s="130">
        <v>0.380403458213257</v>
      </c>
      <c r="M14" s="130">
        <v>629.0</v>
      </c>
      <c r="N14" s="130">
        <v>1064.0</v>
      </c>
      <c r="O14" s="130">
        <v>856.0</v>
      </c>
      <c r="P14" s="130">
        <v>1062.0</v>
      </c>
      <c r="Q14" s="130">
        <v>126.0</v>
      </c>
      <c r="R14" s="130">
        <v>0.554166666666667</v>
      </c>
      <c r="S14" s="130">
        <v>0.603859250851305</v>
      </c>
      <c r="T14" s="130">
        <v>0.893939393939394</v>
      </c>
      <c r="U14" s="130">
        <v>0.385263929618768</v>
      </c>
      <c r="V14" s="130">
        <v>0.540547659417619</v>
      </c>
      <c r="W14" s="130">
        <v>0.569648093841642</v>
      </c>
      <c r="X14" s="130">
        <v>0.604843953185956</v>
      </c>
      <c r="Y14" s="130">
        <v>158.0</v>
      </c>
      <c r="Z14" s="130">
        <v>131.0</v>
      </c>
      <c r="AA14" s="130">
        <v>0.0781156827668456</v>
      </c>
      <c r="AB14" s="130">
        <v>13.0</v>
      </c>
      <c r="AC14" s="130">
        <v>0.0123691722169363</v>
      </c>
    </row>
    <row r="15">
      <c r="A15" s="129" t="s">
        <v>85</v>
      </c>
      <c r="B15" s="130">
        <v>36.0</v>
      </c>
      <c r="C15" s="130">
        <v>3465.0</v>
      </c>
      <c r="D15" s="130">
        <v>3868.0</v>
      </c>
      <c r="E15" s="157">
        <f t="shared" si="1"/>
        <v>107.4444444</v>
      </c>
      <c r="F15" s="130">
        <v>938.0</v>
      </c>
      <c r="G15" s="130">
        <v>1678.0</v>
      </c>
      <c r="H15" s="130">
        <v>0.558998808104887</v>
      </c>
      <c r="I15" s="130">
        <v>418.0</v>
      </c>
      <c r="J15" s="130">
        <v>1126.0</v>
      </c>
      <c r="K15" s="130">
        <v>0.371225577264654</v>
      </c>
      <c r="L15" s="130">
        <v>0.371989295272079</v>
      </c>
      <c r="M15" s="130">
        <v>551.0</v>
      </c>
      <c r="N15" s="130">
        <v>1062.0</v>
      </c>
      <c r="O15" s="130">
        <v>814.0</v>
      </c>
      <c r="P15" s="130">
        <v>1074.0</v>
      </c>
      <c r="Q15" s="130">
        <v>180.0</v>
      </c>
      <c r="R15" s="130">
        <v>0.566098081023454</v>
      </c>
      <c r="S15" s="130">
        <v>0.615295480880649</v>
      </c>
      <c r="T15" s="130">
        <v>0.856459330143541</v>
      </c>
      <c r="U15" s="130">
        <v>0.401569186875892</v>
      </c>
      <c r="V15" s="130">
        <v>0.539272944960686</v>
      </c>
      <c r="W15" s="130">
        <v>0.558131241084166</v>
      </c>
      <c r="X15" s="130">
        <v>0.588613702155034</v>
      </c>
      <c r="Y15" s="130">
        <v>150.0</v>
      </c>
      <c r="Z15" s="130">
        <v>150.0</v>
      </c>
      <c r="AA15" s="130">
        <v>0.0893921334922527</v>
      </c>
      <c r="AB15" s="130">
        <v>6.0</v>
      </c>
      <c r="AC15" s="130">
        <v>0.00532859680284192</v>
      </c>
    </row>
    <row r="16">
      <c r="A16" s="129" t="s">
        <v>76</v>
      </c>
      <c r="B16" s="130">
        <v>32.0</v>
      </c>
      <c r="C16" s="130">
        <v>3126.0</v>
      </c>
      <c r="D16" s="130">
        <v>3679.0</v>
      </c>
      <c r="E16" s="157">
        <f t="shared" si="1"/>
        <v>114.96875</v>
      </c>
      <c r="F16" s="130">
        <v>941.0</v>
      </c>
      <c r="G16" s="130">
        <v>1745.0</v>
      </c>
      <c r="H16" s="130">
        <v>0.539255014326648</v>
      </c>
      <c r="I16" s="130">
        <v>463.0</v>
      </c>
      <c r="J16" s="130">
        <v>1123.0</v>
      </c>
      <c r="K16" s="130">
        <v>0.412288512911843</v>
      </c>
      <c r="L16" s="130">
        <v>0.4125</v>
      </c>
      <c r="M16" s="130">
        <v>534.0</v>
      </c>
      <c r="N16" s="130">
        <v>1128.0</v>
      </c>
      <c r="O16" s="130">
        <v>754.0</v>
      </c>
      <c r="P16" s="130">
        <v>1200.0</v>
      </c>
      <c r="Q16" s="130">
        <v>189.0</v>
      </c>
      <c r="R16" s="130">
        <v>0.599362380446334</v>
      </c>
      <c r="S16" s="130">
        <v>0.658109684947491</v>
      </c>
      <c r="T16" s="130">
        <v>0.863930885529158</v>
      </c>
      <c r="U16" s="130">
        <v>0.391562064156206</v>
      </c>
      <c r="V16" s="130">
        <v>0.524291978984238</v>
      </c>
      <c r="W16" s="130">
        <v>0.570258019525802</v>
      </c>
      <c r="X16" s="130">
        <v>0.599242663300726</v>
      </c>
      <c r="Y16" s="130">
        <v>168.0</v>
      </c>
      <c r="Z16" s="130">
        <v>170.0</v>
      </c>
      <c r="AA16" s="130">
        <v>0.0974212034383954</v>
      </c>
      <c r="AB16" s="130">
        <v>9.0</v>
      </c>
      <c r="AC16" s="130">
        <v>0.00801424755120214</v>
      </c>
    </row>
    <row r="17">
      <c r="A17" s="129" t="s">
        <v>71</v>
      </c>
      <c r="B17" s="130">
        <v>33.0</v>
      </c>
      <c r="C17" s="130">
        <v>3122.0</v>
      </c>
      <c r="D17" s="130">
        <v>3513.0</v>
      </c>
      <c r="E17" s="157">
        <f t="shared" si="1"/>
        <v>106.4545455</v>
      </c>
      <c r="F17" s="130">
        <v>913.0</v>
      </c>
      <c r="G17" s="130">
        <v>1675.0</v>
      </c>
      <c r="H17" s="130">
        <v>0.545074626865672</v>
      </c>
      <c r="I17" s="130">
        <v>395.0</v>
      </c>
      <c r="J17" s="130">
        <v>1075.0</v>
      </c>
      <c r="K17" s="130">
        <v>0.367441860465116</v>
      </c>
      <c r="L17" s="130">
        <v>0.370892018779343</v>
      </c>
      <c r="M17" s="130">
        <v>482.0</v>
      </c>
      <c r="N17" s="130">
        <v>978.0</v>
      </c>
      <c r="O17" s="130">
        <v>848.0</v>
      </c>
      <c r="P17" s="130">
        <v>1011.0</v>
      </c>
      <c r="Q17" s="130">
        <v>174.0</v>
      </c>
      <c r="R17" s="130">
        <v>0.535596933187295</v>
      </c>
      <c r="S17" s="130">
        <v>0.58562874251497</v>
      </c>
      <c r="T17" s="130">
        <v>0.853164556962025</v>
      </c>
      <c r="U17" s="130">
        <v>0.390909090909091</v>
      </c>
      <c r="V17" s="130">
        <v>0.535000018254838</v>
      </c>
      <c r="W17" s="130">
        <v>0.547454545454545</v>
      </c>
      <c r="X17" s="130">
        <v>0.577280265339967</v>
      </c>
      <c r="Y17" s="130">
        <v>156.0</v>
      </c>
      <c r="Z17" s="130">
        <v>140.0</v>
      </c>
      <c r="AA17" s="130">
        <v>0.0835820895522388</v>
      </c>
      <c r="AB17" s="130">
        <v>10.0</v>
      </c>
      <c r="AC17" s="130">
        <v>0.00930232558139535</v>
      </c>
    </row>
    <row r="18">
      <c r="A18" s="129" t="s">
        <v>87</v>
      </c>
      <c r="B18" s="130">
        <v>35.0</v>
      </c>
      <c r="C18" s="130">
        <v>3362.0</v>
      </c>
      <c r="D18" s="130">
        <v>3865.0</v>
      </c>
      <c r="E18" s="157">
        <f t="shared" si="1"/>
        <v>110.4285714</v>
      </c>
      <c r="F18" s="130">
        <v>838.0</v>
      </c>
      <c r="G18" s="130">
        <v>1540.0</v>
      </c>
      <c r="H18" s="130">
        <v>0.544155844155844</v>
      </c>
      <c r="I18" s="130">
        <v>404.0</v>
      </c>
      <c r="J18" s="130">
        <v>1145.0</v>
      </c>
      <c r="K18" s="130">
        <v>0.352838427947598</v>
      </c>
      <c r="L18" s="130">
        <v>0.355008787346221</v>
      </c>
      <c r="M18" s="130">
        <v>463.0</v>
      </c>
      <c r="N18" s="130">
        <v>944.0</v>
      </c>
      <c r="O18" s="130">
        <v>732.0</v>
      </c>
      <c r="P18" s="130">
        <v>1047.0</v>
      </c>
      <c r="Q18" s="130">
        <v>165.0</v>
      </c>
      <c r="R18" s="130">
        <v>0.563245823389022</v>
      </c>
      <c r="S18" s="130">
        <v>0.618610747051114</v>
      </c>
      <c r="T18" s="130">
        <v>0.863861386138614</v>
      </c>
      <c r="U18" s="130">
        <v>0.426443202979516</v>
      </c>
      <c r="V18" s="130">
        <v>0.517577337322363</v>
      </c>
      <c r="W18" s="130">
        <v>0.53780260707635</v>
      </c>
      <c r="X18" s="130">
        <v>0.567903335602451</v>
      </c>
      <c r="Y18" s="130">
        <v>150.0</v>
      </c>
      <c r="Z18" s="130">
        <v>98.0</v>
      </c>
      <c r="AA18" s="130">
        <v>0.0636363636363636</v>
      </c>
      <c r="AB18" s="130">
        <v>11.0</v>
      </c>
      <c r="AC18" s="130">
        <v>0.00960698689956332</v>
      </c>
    </row>
    <row r="19">
      <c r="A19" s="129" t="s">
        <v>81</v>
      </c>
      <c r="B19" s="130">
        <v>34.0</v>
      </c>
      <c r="C19" s="130">
        <v>3268.0</v>
      </c>
      <c r="D19" s="130">
        <v>3658.0</v>
      </c>
      <c r="E19" s="157">
        <f t="shared" si="1"/>
        <v>107.5882353</v>
      </c>
      <c r="F19" s="130">
        <v>800.0</v>
      </c>
      <c r="G19" s="130">
        <v>1429.0</v>
      </c>
      <c r="H19" s="130">
        <v>0.559832050384885</v>
      </c>
      <c r="I19" s="130">
        <v>447.0</v>
      </c>
      <c r="J19" s="130">
        <v>1227.0</v>
      </c>
      <c r="K19" s="130">
        <v>0.364303178484108</v>
      </c>
      <c r="L19" s="130">
        <v>0.367296631059984</v>
      </c>
      <c r="M19" s="130">
        <v>498.0</v>
      </c>
      <c r="N19" s="130">
        <v>964.0</v>
      </c>
      <c r="O19" s="130">
        <v>636.0</v>
      </c>
      <c r="P19" s="130">
        <v>1122.0</v>
      </c>
      <c r="Q19" s="130">
        <v>219.0</v>
      </c>
      <c r="R19" s="130">
        <v>0.6025</v>
      </c>
      <c r="S19" s="130">
        <v>0.649595687331536</v>
      </c>
      <c r="T19" s="130">
        <v>0.83668903803132</v>
      </c>
      <c r="U19" s="130">
        <v>0.461972891566265</v>
      </c>
      <c r="V19" s="130">
        <v>0.54824534795764</v>
      </c>
      <c r="W19" s="130">
        <v>0.553652108433735</v>
      </c>
      <c r="X19" s="130">
        <v>0.585328317373461</v>
      </c>
      <c r="Y19" s="130">
        <v>116.0</v>
      </c>
      <c r="Z19" s="130">
        <v>148.0</v>
      </c>
      <c r="AA19" s="130">
        <v>0.103568929321204</v>
      </c>
      <c r="AB19" s="130">
        <v>9.0</v>
      </c>
      <c r="AC19" s="130">
        <v>0.00733496332518337</v>
      </c>
    </row>
    <row r="20">
      <c r="A20" s="129" t="s">
        <v>70</v>
      </c>
      <c r="B20" s="130">
        <v>34.0</v>
      </c>
      <c r="C20" s="130">
        <v>3399.0</v>
      </c>
      <c r="D20" s="130">
        <v>4055.0</v>
      </c>
      <c r="E20" s="157">
        <f t="shared" si="1"/>
        <v>119.2647059</v>
      </c>
      <c r="F20" s="130">
        <v>911.0</v>
      </c>
      <c r="G20" s="130">
        <v>1614.0</v>
      </c>
      <c r="H20" s="130">
        <v>0.564436183395291</v>
      </c>
      <c r="I20" s="130">
        <v>386.0</v>
      </c>
      <c r="J20" s="130">
        <v>1065.0</v>
      </c>
      <c r="K20" s="130">
        <v>0.362441314553991</v>
      </c>
      <c r="L20" s="130">
        <v>0.36346516007533</v>
      </c>
      <c r="M20" s="130">
        <v>626.0</v>
      </c>
      <c r="N20" s="130">
        <v>994.0</v>
      </c>
      <c r="O20" s="130">
        <v>828.0</v>
      </c>
      <c r="P20" s="130">
        <v>993.0</v>
      </c>
      <c r="Q20" s="130">
        <v>165.0</v>
      </c>
      <c r="R20" s="130">
        <v>0.545554335894621</v>
      </c>
      <c r="S20" s="130">
        <v>0.60024154589372</v>
      </c>
      <c r="T20" s="130">
        <v>0.857512953367876</v>
      </c>
      <c r="U20" s="130">
        <v>0.397536394176932</v>
      </c>
      <c r="V20" s="130">
        <v>0.547023849607183</v>
      </c>
      <c r="W20" s="130">
        <v>0.556177678238149</v>
      </c>
      <c r="X20" s="130">
        <v>0.596511627906977</v>
      </c>
      <c r="Y20" s="130">
        <v>166.0</v>
      </c>
      <c r="Z20" s="130">
        <v>166.0</v>
      </c>
      <c r="AA20" s="130">
        <v>0.102850061957869</v>
      </c>
      <c r="AB20" s="130">
        <v>7.0</v>
      </c>
      <c r="AC20" s="130">
        <v>0.00657276995305164</v>
      </c>
    </row>
    <row r="21">
      <c r="A21" s="129" t="s">
        <v>84</v>
      </c>
      <c r="B21" s="130">
        <v>35.0</v>
      </c>
      <c r="C21" s="130">
        <v>3513.0</v>
      </c>
      <c r="D21" s="130">
        <v>4144.0</v>
      </c>
      <c r="E21" s="157">
        <f t="shared" si="1"/>
        <v>118.4</v>
      </c>
      <c r="F21" s="130">
        <v>1063.0</v>
      </c>
      <c r="G21" s="130">
        <v>1895.0</v>
      </c>
      <c r="H21" s="130">
        <v>0.560949868073879</v>
      </c>
      <c r="I21" s="130">
        <v>376.0</v>
      </c>
      <c r="J21" s="130">
        <v>1030.0</v>
      </c>
      <c r="K21" s="130">
        <v>0.36504854368932</v>
      </c>
      <c r="L21" s="130">
        <v>0.367906066536204</v>
      </c>
      <c r="M21" s="130">
        <v>496.0</v>
      </c>
      <c r="N21" s="130">
        <v>1146.0</v>
      </c>
      <c r="O21" s="130">
        <v>980.0</v>
      </c>
      <c r="P21" s="130">
        <v>948.0</v>
      </c>
      <c r="Q21" s="130">
        <v>180.0</v>
      </c>
      <c r="R21" s="130">
        <v>0.539040451552211</v>
      </c>
      <c r="S21" s="130">
        <v>0.593167701863354</v>
      </c>
      <c r="T21" s="130">
        <v>0.840425531914894</v>
      </c>
      <c r="U21" s="130">
        <v>0.352136752136752</v>
      </c>
      <c r="V21" s="130">
        <v>0.539712041166381</v>
      </c>
      <c r="W21" s="130">
        <v>0.556239316239316</v>
      </c>
      <c r="X21" s="130">
        <v>0.586045056320401</v>
      </c>
      <c r="Y21" s="130">
        <v>194.0</v>
      </c>
      <c r="Z21" s="130">
        <v>206.0</v>
      </c>
      <c r="AA21" s="130">
        <v>0.108707124010554</v>
      </c>
      <c r="AB21" s="130">
        <v>9.0</v>
      </c>
      <c r="AC21" s="130">
        <v>0.0087378640776699</v>
      </c>
    </row>
    <row r="22">
      <c r="A22" s="129" t="s">
        <v>112</v>
      </c>
      <c r="B22" s="130">
        <v>32.0</v>
      </c>
      <c r="C22" s="130">
        <v>3201.0</v>
      </c>
      <c r="D22" s="130">
        <v>3957.0</v>
      </c>
      <c r="E22" s="157">
        <f t="shared" si="1"/>
        <v>123.65625</v>
      </c>
      <c r="F22" s="130">
        <v>935.0</v>
      </c>
      <c r="G22" s="130">
        <v>1714.0</v>
      </c>
      <c r="H22" s="130">
        <v>0.545507584597433</v>
      </c>
      <c r="I22" s="130">
        <v>391.0</v>
      </c>
      <c r="J22" s="130">
        <v>1066.0</v>
      </c>
      <c r="K22" s="130">
        <v>0.366791744840525</v>
      </c>
      <c r="L22" s="130">
        <v>0.368867924528302</v>
      </c>
      <c r="M22" s="130">
        <v>503.0</v>
      </c>
      <c r="N22" s="130">
        <v>1014.0</v>
      </c>
      <c r="O22" s="130">
        <v>856.0</v>
      </c>
      <c r="P22" s="130">
        <v>966.0</v>
      </c>
      <c r="Q22" s="130">
        <v>207.0</v>
      </c>
      <c r="R22" s="130">
        <v>0.542245989304813</v>
      </c>
      <c r="S22" s="130">
        <v>0.596470588235294</v>
      </c>
      <c r="T22" s="130">
        <v>0.823529411764706</v>
      </c>
      <c r="U22" s="130">
        <v>0.383453237410072</v>
      </c>
      <c r="V22" s="130">
        <v>0.554908483754513</v>
      </c>
      <c r="W22" s="130">
        <v>0.547302158273381</v>
      </c>
      <c r="X22" s="130">
        <v>0.57639569049951</v>
      </c>
      <c r="Y22" s="130">
        <v>170.0</v>
      </c>
      <c r="Z22" s="130">
        <v>190.0</v>
      </c>
      <c r="AA22" s="130">
        <v>0.110851808634772</v>
      </c>
      <c r="AB22" s="130">
        <v>8.0</v>
      </c>
      <c r="AC22" s="130">
        <v>0.0075046904315197</v>
      </c>
    </row>
    <row r="23">
      <c r="A23" s="129" t="s">
        <v>90</v>
      </c>
      <c r="B23" s="130">
        <v>33.0</v>
      </c>
      <c r="C23" s="130">
        <v>3365.0</v>
      </c>
      <c r="D23" s="130">
        <v>3969.0</v>
      </c>
      <c r="E23" s="157">
        <f t="shared" si="1"/>
        <v>120.2727273</v>
      </c>
      <c r="F23" s="130">
        <v>801.0</v>
      </c>
      <c r="G23" s="130">
        <v>1489.0</v>
      </c>
      <c r="H23" s="130">
        <v>0.537944929482874</v>
      </c>
      <c r="I23" s="130">
        <v>402.0</v>
      </c>
      <c r="J23" s="130">
        <v>1151.0</v>
      </c>
      <c r="K23" s="130">
        <v>0.349261511728931</v>
      </c>
      <c r="L23" s="130">
        <v>0.350785340314136</v>
      </c>
      <c r="M23" s="130">
        <v>471.0</v>
      </c>
      <c r="N23" s="130">
        <v>924.0</v>
      </c>
      <c r="O23" s="130">
        <v>678.0</v>
      </c>
      <c r="P23" s="130">
        <v>1008.0</v>
      </c>
      <c r="Q23" s="130">
        <v>198.0</v>
      </c>
      <c r="R23" s="130">
        <v>0.576779026217228</v>
      </c>
      <c r="S23" s="130">
        <v>0.620134228187919</v>
      </c>
      <c r="T23" s="130">
        <v>0.835820895522388</v>
      </c>
      <c r="U23" s="130">
        <v>0.435984848484849</v>
      </c>
      <c r="V23" s="130">
        <v>0.54366752088079</v>
      </c>
      <c r="W23" s="130">
        <v>0.531818181818182</v>
      </c>
      <c r="X23" s="130">
        <v>0.562931034482759</v>
      </c>
      <c r="Y23" s="130">
        <v>112.0</v>
      </c>
      <c r="Z23" s="130">
        <v>148.0</v>
      </c>
      <c r="AA23" s="130">
        <v>0.0993955674949631</v>
      </c>
      <c r="AB23" s="130">
        <v>12.0</v>
      </c>
      <c r="AC23" s="130">
        <v>0.0104257167680278</v>
      </c>
    </row>
    <row r="24">
      <c r="A24" s="129" t="s">
        <v>97</v>
      </c>
      <c r="B24" s="130">
        <v>34.0</v>
      </c>
      <c r="C24" s="130">
        <v>3401.0</v>
      </c>
      <c r="D24" s="130">
        <v>3841.0</v>
      </c>
      <c r="E24" s="157">
        <f t="shared" si="1"/>
        <v>112.9705882</v>
      </c>
      <c r="F24" s="130">
        <v>872.0</v>
      </c>
      <c r="G24" s="130">
        <v>1629.0</v>
      </c>
      <c r="H24" s="130">
        <v>0.535297728667894</v>
      </c>
      <c r="I24" s="130">
        <v>378.0</v>
      </c>
      <c r="J24" s="130">
        <v>1004.0</v>
      </c>
      <c r="K24" s="130">
        <v>0.376494023904382</v>
      </c>
      <c r="L24" s="130">
        <v>0.37875751503006</v>
      </c>
      <c r="M24" s="130">
        <v>582.0</v>
      </c>
      <c r="N24" s="130">
        <v>894.0</v>
      </c>
      <c r="O24" s="130">
        <v>850.0</v>
      </c>
      <c r="P24" s="130">
        <v>900.0</v>
      </c>
      <c r="Q24" s="130">
        <v>234.0</v>
      </c>
      <c r="R24" s="130">
        <v>0.512614678899083</v>
      </c>
      <c r="S24" s="130">
        <v>0.55944931163955</v>
      </c>
      <c r="T24" s="130">
        <v>0.793650793650794</v>
      </c>
      <c r="U24" s="130">
        <v>0.381314090391189</v>
      </c>
      <c r="V24" s="130">
        <v>0.534608438095238</v>
      </c>
      <c r="W24" s="130">
        <v>0.546524876566654</v>
      </c>
      <c r="X24" s="130">
        <v>0.583361572348357</v>
      </c>
      <c r="Y24" s="130">
        <v>146.0</v>
      </c>
      <c r="Z24" s="130">
        <v>144.0</v>
      </c>
      <c r="AA24" s="130">
        <v>0.0883977900552486</v>
      </c>
      <c r="AB24" s="130">
        <v>2.0</v>
      </c>
      <c r="AC24" s="130">
        <v>0.00199203187250996</v>
      </c>
    </row>
    <row r="25">
      <c r="A25" s="129" t="s">
        <v>99</v>
      </c>
      <c r="B25" s="130">
        <v>32.0</v>
      </c>
      <c r="C25" s="130">
        <v>3061.0</v>
      </c>
      <c r="D25" s="130">
        <v>3473.0</v>
      </c>
      <c r="E25" s="157">
        <f t="shared" si="1"/>
        <v>108.53125</v>
      </c>
      <c r="F25" s="130">
        <v>920.0</v>
      </c>
      <c r="G25" s="130">
        <v>1739.0</v>
      </c>
      <c r="H25" s="130">
        <v>0.529039677975848</v>
      </c>
      <c r="I25" s="130">
        <v>367.0</v>
      </c>
      <c r="J25" s="130">
        <v>1133.0</v>
      </c>
      <c r="K25" s="130">
        <v>0.323918799646955</v>
      </c>
      <c r="L25" s="130">
        <v>0.326512455516014</v>
      </c>
      <c r="M25" s="130">
        <v>450.0</v>
      </c>
      <c r="N25" s="130">
        <v>966.0</v>
      </c>
      <c r="O25" s="130">
        <v>874.0</v>
      </c>
      <c r="P25" s="130">
        <v>906.0</v>
      </c>
      <c r="Q25" s="130">
        <v>195.0</v>
      </c>
      <c r="R25" s="130">
        <v>0.525</v>
      </c>
      <c r="S25" s="130">
        <v>0.572274881516588</v>
      </c>
      <c r="T25" s="130">
        <v>0.822888283378747</v>
      </c>
      <c r="U25" s="130">
        <v>0.39449860724234</v>
      </c>
      <c r="V25" s="130">
        <v>0.524721171328672</v>
      </c>
      <c r="W25" s="130">
        <v>0.512012534818942</v>
      </c>
      <c r="X25" s="130">
        <v>0.543989687399291</v>
      </c>
      <c r="Y25" s="130">
        <v>152.0</v>
      </c>
      <c r="Z25" s="130">
        <v>189.0</v>
      </c>
      <c r="AA25" s="130">
        <v>0.108683151236343</v>
      </c>
      <c r="AB25" s="130">
        <v>21.0</v>
      </c>
      <c r="AC25" s="130">
        <v>0.0185348631950574</v>
      </c>
    </row>
    <row r="26">
      <c r="A26" s="129" t="s">
        <v>115</v>
      </c>
      <c r="B26" s="130">
        <v>34.0</v>
      </c>
      <c r="C26" s="130">
        <v>3389.0</v>
      </c>
      <c r="D26" s="130">
        <v>3855.0</v>
      </c>
      <c r="E26" s="157">
        <f t="shared" si="1"/>
        <v>113.3823529</v>
      </c>
      <c r="F26" s="130">
        <v>897.0</v>
      </c>
      <c r="G26" s="130">
        <v>1718.0</v>
      </c>
      <c r="H26" s="130">
        <v>0.522118742724098</v>
      </c>
      <c r="I26" s="130">
        <v>426.0</v>
      </c>
      <c r="J26" s="130">
        <v>1147.0</v>
      </c>
      <c r="K26" s="130">
        <v>0.371403661726242</v>
      </c>
      <c r="L26" s="130">
        <v>0.372377622377622</v>
      </c>
      <c r="M26" s="130">
        <v>565.0</v>
      </c>
      <c r="N26" s="130">
        <v>960.0</v>
      </c>
      <c r="O26" s="130">
        <v>834.0</v>
      </c>
      <c r="P26" s="130">
        <v>1137.0</v>
      </c>
      <c r="Q26" s="130">
        <v>141.0</v>
      </c>
      <c r="R26" s="130">
        <v>0.535117056856187</v>
      </c>
      <c r="S26" s="130">
        <v>0.605296343001261</v>
      </c>
      <c r="T26" s="130">
        <v>0.889671361502347</v>
      </c>
      <c r="U26" s="130">
        <v>0.400349040139616</v>
      </c>
      <c r="V26" s="130">
        <v>0.534932873121286</v>
      </c>
      <c r="W26" s="130">
        <v>0.536125654450262</v>
      </c>
      <c r="X26" s="130">
        <v>0.571316120906801</v>
      </c>
      <c r="Y26" s="130">
        <v>208.0</v>
      </c>
      <c r="Z26" s="130">
        <v>205.0</v>
      </c>
      <c r="AA26" s="130">
        <v>0.119324796274738</v>
      </c>
      <c r="AB26" s="130">
        <v>17.0</v>
      </c>
      <c r="AC26" s="130">
        <v>0.014821272885789</v>
      </c>
    </row>
    <row r="27">
      <c r="A27" s="129" t="s">
        <v>116</v>
      </c>
      <c r="B27" s="130">
        <v>33.0</v>
      </c>
      <c r="C27" s="130">
        <v>3265.0</v>
      </c>
      <c r="D27" s="130">
        <v>3780.0</v>
      </c>
      <c r="E27" s="157">
        <f t="shared" si="1"/>
        <v>114.5454545</v>
      </c>
      <c r="F27" s="130">
        <v>908.0</v>
      </c>
      <c r="G27" s="130">
        <v>1660.0</v>
      </c>
      <c r="H27" s="130">
        <v>0.546987951807229</v>
      </c>
      <c r="I27" s="130">
        <v>434.0</v>
      </c>
      <c r="J27" s="130">
        <v>1181.0</v>
      </c>
      <c r="K27" s="130">
        <v>0.367485182049111</v>
      </c>
      <c r="L27" s="130">
        <v>0.368734069668649</v>
      </c>
      <c r="M27" s="130">
        <v>533.0</v>
      </c>
      <c r="N27" s="130">
        <v>984.0</v>
      </c>
      <c r="O27" s="130">
        <v>832.0</v>
      </c>
      <c r="P27" s="130">
        <v>1131.0</v>
      </c>
      <c r="Q27" s="130">
        <v>171.0</v>
      </c>
      <c r="R27" s="130">
        <v>0.541850220264317</v>
      </c>
      <c r="S27" s="130">
        <v>0.598540145985402</v>
      </c>
      <c r="T27" s="130">
        <v>0.868663594470046</v>
      </c>
      <c r="U27" s="130">
        <v>0.415698697641675</v>
      </c>
      <c r="V27" s="130">
        <v>0.510728306878307</v>
      </c>
      <c r="W27" s="130">
        <v>0.54875043998592</v>
      </c>
      <c r="X27" s="130">
        <v>0.583012820512821</v>
      </c>
      <c r="Y27" s="130">
        <v>172.0</v>
      </c>
      <c r="Z27" s="130">
        <v>150.0</v>
      </c>
      <c r="AA27" s="130">
        <v>0.0903614457831325</v>
      </c>
      <c r="AB27" s="130">
        <v>14.0</v>
      </c>
      <c r="AC27" s="130">
        <v>0.0118543607112616</v>
      </c>
    </row>
    <row r="28">
      <c r="A28" s="129" t="s">
        <v>113</v>
      </c>
      <c r="B28" s="130">
        <v>33.0</v>
      </c>
      <c r="C28" s="130">
        <v>3167.0</v>
      </c>
      <c r="D28" s="130">
        <v>3763.0</v>
      </c>
      <c r="E28" s="157">
        <f t="shared" si="1"/>
        <v>114.030303</v>
      </c>
      <c r="F28" s="130">
        <v>907.0</v>
      </c>
      <c r="G28" s="130">
        <v>1629.0</v>
      </c>
      <c r="H28" s="130">
        <v>0.556783302639656</v>
      </c>
      <c r="I28" s="130">
        <v>369.0</v>
      </c>
      <c r="J28" s="130">
        <v>1041.0</v>
      </c>
      <c r="K28" s="130">
        <v>0.354466858789625</v>
      </c>
      <c r="L28" s="130">
        <v>0.356866537717602</v>
      </c>
      <c r="M28" s="130">
        <v>537.0</v>
      </c>
      <c r="N28" s="130">
        <v>978.0</v>
      </c>
      <c r="O28" s="130">
        <v>836.0</v>
      </c>
      <c r="P28" s="130">
        <v>924.0</v>
      </c>
      <c r="Q28" s="130">
        <v>183.0</v>
      </c>
      <c r="R28" s="130">
        <v>0.539140022050717</v>
      </c>
      <c r="S28" s="130">
        <v>0.575971731448763</v>
      </c>
      <c r="T28" s="130">
        <v>0.834688346883469</v>
      </c>
      <c r="U28" s="130">
        <v>0.389887640449438</v>
      </c>
      <c r="V28" s="130">
        <v>0.534452066115703</v>
      </c>
      <c r="W28" s="130">
        <v>0.547003745318352</v>
      </c>
      <c r="X28" s="130">
        <v>0.584351663272234</v>
      </c>
      <c r="Y28" s="130">
        <v>116.0</v>
      </c>
      <c r="Z28" s="130">
        <v>146.0</v>
      </c>
      <c r="AA28" s="130">
        <v>0.0896255371393493</v>
      </c>
      <c r="AB28" s="130">
        <v>12.0</v>
      </c>
      <c r="AC28" s="130">
        <v>0.0115273775216138</v>
      </c>
    </row>
    <row r="29">
      <c r="A29" s="129" t="s">
        <v>94</v>
      </c>
      <c r="B29" s="130">
        <v>33.0</v>
      </c>
      <c r="C29" s="130">
        <v>3187.0</v>
      </c>
      <c r="D29" s="130">
        <v>3470.0</v>
      </c>
      <c r="E29" s="157">
        <f t="shared" si="1"/>
        <v>105.1515152</v>
      </c>
      <c r="F29" s="130">
        <v>894.0</v>
      </c>
      <c r="G29" s="130">
        <v>1642.0</v>
      </c>
      <c r="H29" s="130">
        <v>0.544457978075518</v>
      </c>
      <c r="I29" s="130">
        <v>444.0</v>
      </c>
      <c r="J29" s="130">
        <v>1054.0</v>
      </c>
      <c r="K29" s="130">
        <v>0.421252371916509</v>
      </c>
      <c r="L29" s="130">
        <v>0.422454804947669</v>
      </c>
      <c r="M29" s="130">
        <v>577.0</v>
      </c>
      <c r="N29" s="130">
        <v>1018.0</v>
      </c>
      <c r="O29" s="130">
        <v>770.0</v>
      </c>
      <c r="P29" s="130">
        <v>1170.0</v>
      </c>
      <c r="Q29" s="130">
        <v>162.0</v>
      </c>
      <c r="R29" s="130">
        <v>0.569351230425056</v>
      </c>
      <c r="S29" s="130">
        <v>0.604513064133017</v>
      </c>
      <c r="T29" s="130">
        <v>0.878378378378378</v>
      </c>
      <c r="U29" s="130">
        <v>0.390949554896142</v>
      </c>
      <c r="V29" s="130">
        <v>0.523545208023774</v>
      </c>
      <c r="W29" s="130">
        <v>0.578635014836795</v>
      </c>
      <c r="X29" s="130">
        <v>0.613015978695073</v>
      </c>
      <c r="Y29" s="130">
        <v>104.0</v>
      </c>
      <c r="Z29" s="130">
        <v>111.0</v>
      </c>
      <c r="AA29" s="130">
        <v>0.0676004872107186</v>
      </c>
      <c r="AB29" s="130">
        <v>10.0</v>
      </c>
      <c r="AC29" s="130">
        <v>0.0094876660341556</v>
      </c>
    </row>
    <row r="30">
      <c r="A30" s="129" t="s">
        <v>96</v>
      </c>
      <c r="B30" s="130">
        <v>33.0</v>
      </c>
      <c r="C30" s="130">
        <v>3263.0</v>
      </c>
      <c r="D30" s="130">
        <v>3736.0</v>
      </c>
      <c r="E30" s="157">
        <f t="shared" si="1"/>
        <v>113.2121212</v>
      </c>
      <c r="F30" s="130">
        <v>1062.0</v>
      </c>
      <c r="G30" s="130">
        <v>1847.0</v>
      </c>
      <c r="H30" s="130">
        <v>0.574986464537087</v>
      </c>
      <c r="I30" s="130">
        <v>367.0</v>
      </c>
      <c r="J30" s="130">
        <v>1013.0</v>
      </c>
      <c r="K30" s="130">
        <v>0.362290227048371</v>
      </c>
      <c r="L30" s="130">
        <v>0.364179104477612</v>
      </c>
      <c r="M30" s="130">
        <v>561.0</v>
      </c>
      <c r="N30" s="130">
        <v>1192.0</v>
      </c>
      <c r="O30" s="130">
        <v>932.0</v>
      </c>
      <c r="P30" s="130">
        <v>954.0</v>
      </c>
      <c r="Q30" s="130">
        <v>147.0</v>
      </c>
      <c r="R30" s="130">
        <v>0.56120527306968</v>
      </c>
      <c r="S30" s="130">
        <v>0.616977225672878</v>
      </c>
      <c r="T30" s="130">
        <v>0.866485013623978</v>
      </c>
      <c r="U30" s="130">
        <v>0.354195804195804</v>
      </c>
      <c r="V30" s="130">
        <v>0.530588210526316</v>
      </c>
      <c r="W30" s="130">
        <v>0.563811188811189</v>
      </c>
      <c r="X30" s="130">
        <v>0.596585520075877</v>
      </c>
      <c r="Y30" s="130">
        <v>192.0</v>
      </c>
      <c r="Z30" s="130">
        <v>157.0</v>
      </c>
      <c r="AA30" s="130">
        <v>0.0850027070925826</v>
      </c>
      <c r="AB30" s="130">
        <v>7.0</v>
      </c>
      <c r="AC30" s="130">
        <v>0.0069101678183613</v>
      </c>
    </row>
    <row r="31">
      <c r="A31" s="129" t="s">
        <v>80</v>
      </c>
      <c r="B31" s="130">
        <v>35.0</v>
      </c>
      <c r="C31" s="130">
        <v>3361.0</v>
      </c>
      <c r="D31" s="130">
        <v>3964.0</v>
      </c>
      <c r="E31" s="157">
        <f t="shared" si="1"/>
        <v>113.2571429</v>
      </c>
      <c r="F31" s="130">
        <v>932.0</v>
      </c>
      <c r="G31" s="130">
        <v>1673.0</v>
      </c>
      <c r="H31" s="130">
        <v>0.557083084279737</v>
      </c>
      <c r="I31" s="130">
        <v>451.0</v>
      </c>
      <c r="J31" s="130">
        <v>1166.0</v>
      </c>
      <c r="K31" s="130">
        <v>0.386792452830189</v>
      </c>
      <c r="L31" s="130">
        <v>0.388936905790838</v>
      </c>
      <c r="M31" s="130">
        <v>512.0</v>
      </c>
      <c r="N31" s="130">
        <v>982.0</v>
      </c>
      <c r="O31" s="130">
        <v>882.0</v>
      </c>
      <c r="P31" s="130">
        <v>1155.0</v>
      </c>
      <c r="Q31" s="130">
        <v>198.0</v>
      </c>
      <c r="R31" s="130">
        <v>0.526824034334764</v>
      </c>
      <c r="S31" s="130">
        <v>0.576968272620447</v>
      </c>
      <c r="T31" s="130">
        <v>0.853658536585366</v>
      </c>
      <c r="U31" s="130">
        <v>0.41070799577316</v>
      </c>
      <c r="V31" s="130">
        <v>0.563091131606953</v>
      </c>
      <c r="W31" s="130">
        <v>0.566572736879183</v>
      </c>
      <c r="X31" s="130">
        <v>0.595437017994859</v>
      </c>
      <c r="Y31" s="130">
        <v>162.0</v>
      </c>
      <c r="Z31" s="130">
        <v>139.0</v>
      </c>
      <c r="AA31" s="130">
        <v>0.0830842797369994</v>
      </c>
      <c r="AB31" s="130">
        <v>7.0</v>
      </c>
      <c r="AC31" s="130">
        <v>0.00600343053173242</v>
      </c>
    </row>
    <row r="32">
      <c r="A32" s="129" t="s">
        <v>110</v>
      </c>
      <c r="B32" s="130">
        <v>34.0</v>
      </c>
      <c r="C32" s="130">
        <v>3287.0</v>
      </c>
      <c r="D32" s="130">
        <v>3891.0</v>
      </c>
      <c r="E32" s="157">
        <f t="shared" si="1"/>
        <v>114.4411765</v>
      </c>
      <c r="F32" s="130">
        <v>993.0</v>
      </c>
      <c r="G32" s="130">
        <v>1784.0</v>
      </c>
      <c r="H32" s="130">
        <v>0.556614349775785</v>
      </c>
      <c r="I32" s="130">
        <v>442.0</v>
      </c>
      <c r="J32" s="130">
        <v>1179.0</v>
      </c>
      <c r="K32" s="130">
        <v>0.374893977947413</v>
      </c>
      <c r="L32" s="130">
        <v>0.376811594202899</v>
      </c>
      <c r="M32" s="130">
        <v>438.0</v>
      </c>
      <c r="N32" s="130">
        <v>1096.0</v>
      </c>
      <c r="O32" s="130">
        <v>890.0</v>
      </c>
      <c r="P32" s="130">
        <v>1092.0</v>
      </c>
      <c r="Q32" s="130">
        <v>234.0</v>
      </c>
      <c r="R32" s="130">
        <v>0.551863041289023</v>
      </c>
      <c r="S32" s="130">
        <v>0.599562363238512</v>
      </c>
      <c r="T32" s="130">
        <v>0.823529411764706</v>
      </c>
      <c r="U32" s="130">
        <v>0.397907526155923</v>
      </c>
      <c r="V32" s="130">
        <v>0.522789228948258</v>
      </c>
      <c r="W32" s="130">
        <v>0.558893013837327</v>
      </c>
      <c r="X32" s="130">
        <v>0.58750393452943</v>
      </c>
      <c r="Y32" s="130">
        <v>158.0</v>
      </c>
      <c r="Z32" s="130">
        <v>166.0</v>
      </c>
      <c r="AA32" s="130">
        <v>0.0930493273542601</v>
      </c>
      <c r="AB32" s="130">
        <v>11.0</v>
      </c>
      <c r="AC32" s="130">
        <v>0.00932994062765055</v>
      </c>
    </row>
    <row r="33">
      <c r="E33" s="20"/>
    </row>
    <row r="34">
      <c r="A34" s="2" t="s">
        <v>2002</v>
      </c>
      <c r="B34" s="81">
        <f t="shared" ref="B34:AC34" si="2">AVERAGE(B3:B32)</f>
        <v>33.73333333</v>
      </c>
      <c r="C34" s="81">
        <f t="shared" si="2"/>
        <v>3304.833333</v>
      </c>
      <c r="D34" s="81">
        <f t="shared" si="2"/>
        <v>3817.366667</v>
      </c>
      <c r="E34" s="81">
        <f t="shared" si="2"/>
        <v>113.1518072</v>
      </c>
      <c r="F34" s="81">
        <f t="shared" si="2"/>
        <v>928.5333333</v>
      </c>
      <c r="G34" s="81">
        <f t="shared" si="2"/>
        <v>1698.433333</v>
      </c>
      <c r="H34" s="81">
        <f t="shared" si="2"/>
        <v>0.5465461404</v>
      </c>
      <c r="I34" s="81">
        <f t="shared" si="2"/>
        <v>406.7</v>
      </c>
      <c r="J34" s="81">
        <f t="shared" si="2"/>
        <v>1101.966667</v>
      </c>
      <c r="K34" s="81">
        <f t="shared" si="2"/>
        <v>0.3691356069</v>
      </c>
      <c r="L34" s="81">
        <f t="shared" si="2"/>
        <v>0.3710005883</v>
      </c>
      <c r="M34" s="81">
        <f t="shared" si="2"/>
        <v>529.5666667</v>
      </c>
      <c r="N34" s="81">
        <f t="shared" si="2"/>
        <v>1012.133333</v>
      </c>
      <c r="O34" s="81">
        <f t="shared" si="2"/>
        <v>844.9333333</v>
      </c>
      <c r="P34" s="81">
        <f t="shared" si="2"/>
        <v>1032.1</v>
      </c>
      <c r="Q34" s="81">
        <f t="shared" si="2"/>
        <v>188</v>
      </c>
      <c r="R34" s="81">
        <f t="shared" si="2"/>
        <v>0.5456511187</v>
      </c>
      <c r="S34" s="81">
        <f t="shared" si="2"/>
        <v>0.5961101241</v>
      </c>
      <c r="T34" s="81">
        <f t="shared" si="2"/>
        <v>0.8454074579</v>
      </c>
      <c r="U34" s="81">
        <f t="shared" si="2"/>
        <v>0.393633198</v>
      </c>
      <c r="V34" s="81">
        <f t="shared" si="2"/>
        <v>0.5364803297</v>
      </c>
      <c r="W34" s="81">
        <f t="shared" si="2"/>
        <v>0.5493047027</v>
      </c>
      <c r="X34" s="81">
        <f t="shared" si="2"/>
        <v>0.5812616437</v>
      </c>
      <c r="Y34" s="81">
        <f t="shared" si="2"/>
        <v>157.7333333</v>
      </c>
      <c r="Z34" s="81">
        <f t="shared" si="2"/>
        <v>154.4666667</v>
      </c>
      <c r="AA34" s="81">
        <f t="shared" si="2"/>
        <v>0.09091637334</v>
      </c>
      <c r="AB34" s="81">
        <f t="shared" si="2"/>
        <v>10</v>
      </c>
      <c r="AC34" s="81">
        <f t="shared" si="2"/>
        <v>0.00901894766</v>
      </c>
    </row>
    <row r="35">
      <c r="E35" s="20"/>
    </row>
    <row r="36">
      <c r="A36" s="2" t="s">
        <v>2003</v>
      </c>
      <c r="E36" s="20"/>
    </row>
    <row r="37">
      <c r="C37" s="9" t="str">
        <f t="shared" ref="C37:D37" si="3">C2</f>
        <v>OffPoss</v>
      </c>
      <c r="D37" s="9" t="str">
        <f t="shared" si="3"/>
        <v>Points</v>
      </c>
      <c r="E37" s="157" t="s">
        <v>4</v>
      </c>
      <c r="F37" s="9" t="str">
        <f t="shared" ref="F37:AC37" si="4">F2</f>
        <v>FG2M</v>
      </c>
      <c r="G37" s="9" t="str">
        <f t="shared" si="4"/>
        <v>FG2A</v>
      </c>
      <c r="H37" s="9" t="str">
        <f t="shared" si="4"/>
        <v>Fg2Pct</v>
      </c>
      <c r="I37" s="9" t="str">
        <f t="shared" si="4"/>
        <v>FG3M</v>
      </c>
      <c r="J37" s="9" t="str">
        <f t="shared" si="4"/>
        <v>FG3A</v>
      </c>
      <c r="K37" s="9" t="str">
        <f t="shared" si="4"/>
        <v>Fg3Pct</v>
      </c>
      <c r="L37" s="9" t="str">
        <f t="shared" si="4"/>
        <v>NonHeaveFg3Pct</v>
      </c>
      <c r="M37" s="9" t="str">
        <f t="shared" si="4"/>
        <v>FtPoints</v>
      </c>
      <c r="N37" s="9" t="str">
        <f t="shared" si="4"/>
        <v>PtsAssisted2s</v>
      </c>
      <c r="O37" s="9" t="str">
        <f t="shared" si="4"/>
        <v>PtsUnassisted2s</v>
      </c>
      <c r="P37" s="9" t="str">
        <f t="shared" si="4"/>
        <v>PtsAssisted3s</v>
      </c>
      <c r="Q37" s="9" t="str">
        <f t="shared" si="4"/>
        <v>PtsUnassisted3s</v>
      </c>
      <c r="R37" s="9" t="str">
        <f t="shared" si="4"/>
        <v>Assisted2sPct</v>
      </c>
      <c r="S37" s="9" t="str">
        <f t="shared" si="4"/>
        <v>NonPutbacksAssisted2sPct</v>
      </c>
      <c r="T37" s="9" t="str">
        <f t="shared" si="4"/>
        <v>Assisted3sPct</v>
      </c>
      <c r="U37" s="9" t="str">
        <f t="shared" si="4"/>
        <v>FG3APct</v>
      </c>
      <c r="V37" s="9" t="str">
        <f t="shared" si="4"/>
        <v>ShotQualityAvg</v>
      </c>
      <c r="W37" s="9" t="str">
        <f t="shared" si="4"/>
        <v>EfgPct</v>
      </c>
      <c r="X37" s="9" t="str">
        <f t="shared" si="4"/>
        <v>TsPct</v>
      </c>
      <c r="Y37" s="9" t="str">
        <f t="shared" si="4"/>
        <v>PtsPutbacks</v>
      </c>
      <c r="Z37" s="9" t="str">
        <f t="shared" si="4"/>
        <v>Fg2aBlocked</v>
      </c>
      <c r="AA37" s="9" t="str">
        <f t="shared" si="4"/>
        <v>FG2APctBlocked</v>
      </c>
      <c r="AB37" s="9" t="str">
        <f t="shared" si="4"/>
        <v>Fg3aBlocked</v>
      </c>
      <c r="AC37" s="9" t="str">
        <f t="shared" si="4"/>
        <v>FG3APctBlocked</v>
      </c>
    </row>
    <row r="38">
      <c r="A38" s="9" t="str">
        <f t="shared" ref="A38:A67" si="6">A3</f>
        <v>HOU</v>
      </c>
      <c r="B38" s="18"/>
      <c r="C38" s="153">
        <f t="shared" ref="C38:Z38" si="5">C3/C$34</f>
        <v>1.036663473</v>
      </c>
      <c r="D38" s="153">
        <f t="shared" si="5"/>
        <v>1.013525904</v>
      </c>
      <c r="E38" s="153">
        <f t="shared" si="5"/>
        <v>1.005676537</v>
      </c>
      <c r="F38" s="153">
        <f t="shared" si="5"/>
        <v>0.9498851235</v>
      </c>
      <c r="G38" s="153">
        <f t="shared" si="5"/>
        <v>1.040959315</v>
      </c>
      <c r="H38" s="153">
        <f t="shared" si="5"/>
        <v>0.9127660803</v>
      </c>
      <c r="I38" s="153">
        <f t="shared" si="5"/>
        <v>0.9540201623</v>
      </c>
      <c r="J38" s="153">
        <f t="shared" si="5"/>
        <v>0.9809734112</v>
      </c>
      <c r="K38" s="153">
        <f t="shared" si="5"/>
        <v>0.972344344</v>
      </c>
      <c r="L38" s="153">
        <f t="shared" si="5"/>
        <v>0.970148835</v>
      </c>
      <c r="M38" s="153">
        <f t="shared" si="5"/>
        <v>1.070686725</v>
      </c>
      <c r="N38" s="153">
        <f t="shared" si="5"/>
        <v>0.9287313924</v>
      </c>
      <c r="O38" s="153">
        <f t="shared" si="5"/>
        <v>0.9752248698</v>
      </c>
      <c r="P38" s="153">
        <f t="shared" si="5"/>
        <v>0.9504892937</v>
      </c>
      <c r="Q38" s="153">
        <f t="shared" si="5"/>
        <v>0.9734042553</v>
      </c>
      <c r="R38" s="153">
        <f t="shared" si="5"/>
        <v>0.9765943848</v>
      </c>
      <c r="S38" s="153">
        <f t="shared" si="5"/>
        <v>0.9806528875</v>
      </c>
      <c r="T38" s="153">
        <f t="shared" si="5"/>
        <v>0.9968962272</v>
      </c>
      <c r="U38" s="153">
        <f t="shared" si="5"/>
        <v>0.9639211868</v>
      </c>
      <c r="V38" s="153">
        <f t="shared" si="5"/>
        <v>0.9871260163</v>
      </c>
      <c r="W38" s="153">
        <f t="shared" si="5"/>
        <v>0.9354817306</v>
      </c>
      <c r="X38" s="153">
        <f t="shared" si="5"/>
        <v>0.9428570331</v>
      </c>
      <c r="Y38" s="153">
        <f t="shared" si="5"/>
        <v>0.989010989</v>
      </c>
      <c r="Z38" s="153">
        <f t="shared" si="5"/>
        <v>1.217091066</v>
      </c>
    </row>
    <row r="39">
      <c r="A39" s="9" t="str">
        <f t="shared" si="6"/>
        <v>PHI</v>
      </c>
      <c r="C39" s="153">
        <f t="shared" ref="C39:Z39" si="7">C4/C$34</f>
        <v>1.037571234</v>
      </c>
      <c r="D39" s="153">
        <f t="shared" si="7"/>
        <v>1.060940788</v>
      </c>
      <c r="E39" s="153">
        <f t="shared" si="7"/>
        <v>0.9942395333</v>
      </c>
      <c r="F39" s="153">
        <f t="shared" si="7"/>
        <v>0.9089603676</v>
      </c>
      <c r="G39" s="153">
        <f t="shared" si="7"/>
        <v>0.9420446294</v>
      </c>
      <c r="H39" s="153">
        <f t="shared" si="7"/>
        <v>0.9651518162</v>
      </c>
      <c r="I39" s="153">
        <f t="shared" si="7"/>
        <v>0.9171379395</v>
      </c>
      <c r="J39" s="153">
        <f t="shared" si="7"/>
        <v>0.9274327717</v>
      </c>
      <c r="K39" s="153">
        <f t="shared" si="7"/>
        <v>0.988716989</v>
      </c>
      <c r="L39" s="153">
        <f t="shared" si="7"/>
        <v>0.9876122214</v>
      </c>
      <c r="M39" s="153">
        <f t="shared" si="7"/>
        <v>0.8138729779</v>
      </c>
      <c r="N39" s="153">
        <f t="shared" si="7"/>
        <v>0.9287313924</v>
      </c>
      <c r="O39" s="153">
        <f t="shared" si="7"/>
        <v>0.8852769449</v>
      </c>
      <c r="P39" s="153">
        <f t="shared" si="7"/>
        <v>0.9097955624</v>
      </c>
      <c r="Q39" s="153">
        <f t="shared" si="7"/>
        <v>0.9574468085</v>
      </c>
      <c r="R39" s="153">
        <f t="shared" si="7"/>
        <v>1.020564274</v>
      </c>
      <c r="S39" s="153">
        <f t="shared" si="7"/>
        <v>1.01603727</v>
      </c>
      <c r="T39" s="153">
        <f t="shared" si="7"/>
        <v>0.9925889385</v>
      </c>
      <c r="U39" s="153">
        <f t="shared" si="7"/>
        <v>0.9902081348</v>
      </c>
      <c r="V39" s="153">
        <f t="shared" si="7"/>
        <v>1.052048283</v>
      </c>
      <c r="W39" s="153">
        <f t="shared" si="7"/>
        <v>0.9744653757</v>
      </c>
      <c r="X39" s="153">
        <f t="shared" si="7"/>
        <v>0.9685101395</v>
      </c>
      <c r="Y39" s="153">
        <f t="shared" si="7"/>
        <v>0.8622147084</v>
      </c>
      <c r="Z39" s="153">
        <f t="shared" si="7"/>
        <v>0.9257660768</v>
      </c>
    </row>
    <row r="40">
      <c r="A40" s="9" t="str">
        <f t="shared" si="6"/>
        <v>NOP</v>
      </c>
      <c r="C40" s="153">
        <f t="shared" ref="C40:Z40" si="8">C5/C$34</f>
        <v>0.9700943063</v>
      </c>
      <c r="D40" s="153">
        <f t="shared" si="8"/>
        <v>0.9401769108</v>
      </c>
      <c r="E40" s="153">
        <f t="shared" si="8"/>
        <v>0.9611651677</v>
      </c>
      <c r="F40" s="153">
        <f t="shared" si="8"/>
        <v>0.922960942</v>
      </c>
      <c r="G40" s="153">
        <f t="shared" si="8"/>
        <v>1.011520421</v>
      </c>
      <c r="H40" s="153">
        <f t="shared" si="8"/>
        <v>0.9127058427</v>
      </c>
      <c r="I40" s="153">
        <f t="shared" si="8"/>
        <v>0.9195967544</v>
      </c>
      <c r="J40" s="153">
        <f t="shared" si="8"/>
        <v>0.945582141</v>
      </c>
      <c r="K40" s="153">
        <f t="shared" si="8"/>
        <v>0.9723395339</v>
      </c>
      <c r="L40" s="153">
        <f t="shared" si="8"/>
        <v>0.9730546862</v>
      </c>
      <c r="M40" s="153">
        <f t="shared" si="8"/>
        <v>0.8875180966</v>
      </c>
      <c r="N40" s="153">
        <f t="shared" si="8"/>
        <v>0.8575945198</v>
      </c>
      <c r="O40" s="153">
        <f t="shared" si="8"/>
        <v>1.001262427</v>
      </c>
      <c r="P40" s="153">
        <f t="shared" si="8"/>
        <v>0.9039821723</v>
      </c>
      <c r="Q40" s="153">
        <f t="shared" si="8"/>
        <v>1.005319149</v>
      </c>
      <c r="R40" s="153">
        <f t="shared" si="8"/>
        <v>0.9280980446</v>
      </c>
      <c r="S40" s="153">
        <f t="shared" si="8"/>
        <v>0.9169438232</v>
      </c>
      <c r="T40" s="153">
        <f t="shared" si="8"/>
        <v>0.9836094944</v>
      </c>
      <c r="U40" s="153">
        <f t="shared" si="8"/>
        <v>0.9591066855</v>
      </c>
      <c r="V40" s="153">
        <f t="shared" si="8"/>
        <v>1.014596989</v>
      </c>
      <c r="W40" s="153">
        <f t="shared" si="8"/>
        <v>0.9353062398</v>
      </c>
      <c r="X40" s="153">
        <f t="shared" si="8"/>
        <v>0.9382939796</v>
      </c>
      <c r="Y40" s="153">
        <f t="shared" si="8"/>
        <v>0.798816568</v>
      </c>
      <c r="Z40" s="153">
        <f t="shared" si="8"/>
        <v>1.035822184</v>
      </c>
    </row>
    <row r="41">
      <c r="A41" s="9" t="str">
        <f t="shared" si="6"/>
        <v>DAL</v>
      </c>
      <c r="C41" s="153">
        <f t="shared" ref="C41:Z41" si="9">C6/C$34</f>
        <v>0.9625296283</v>
      </c>
      <c r="D41" s="153">
        <f t="shared" si="9"/>
        <v>0.9721361148</v>
      </c>
      <c r="E41" s="153">
        <f t="shared" si="9"/>
        <v>1.024895252</v>
      </c>
      <c r="F41" s="153">
        <f t="shared" si="9"/>
        <v>1.086659966</v>
      </c>
      <c r="G41" s="153">
        <f t="shared" si="9"/>
        <v>1.042725649</v>
      </c>
      <c r="H41" s="153">
        <f t="shared" si="9"/>
        <v>1.042427292</v>
      </c>
      <c r="I41" s="153">
        <f t="shared" si="9"/>
        <v>1.113843128</v>
      </c>
      <c r="J41" s="153">
        <f t="shared" si="9"/>
        <v>1.101666717</v>
      </c>
      <c r="K41" s="153">
        <f t="shared" si="9"/>
        <v>1.010865968</v>
      </c>
      <c r="L41" s="153">
        <f t="shared" si="9"/>
        <v>1.010780068</v>
      </c>
      <c r="M41" s="153">
        <f t="shared" si="9"/>
        <v>0.9536098697</v>
      </c>
      <c r="N41" s="153">
        <f t="shared" si="9"/>
        <v>1.07693321</v>
      </c>
      <c r="O41" s="153">
        <f t="shared" si="9"/>
        <v>1.098311504</v>
      </c>
      <c r="P41" s="153">
        <f t="shared" si="9"/>
        <v>1.142331169</v>
      </c>
      <c r="Q41" s="153">
        <f t="shared" si="9"/>
        <v>0.9574468085</v>
      </c>
      <c r="R41" s="153">
        <f t="shared" si="9"/>
        <v>0.9898976337</v>
      </c>
      <c r="S41" s="153">
        <f t="shared" si="9"/>
        <v>1.008005072</v>
      </c>
      <c r="T41" s="153">
        <f t="shared" si="9"/>
        <v>1.026191171</v>
      </c>
      <c r="U41" s="153">
        <f t="shared" si="9"/>
        <v>1.033195801</v>
      </c>
      <c r="V41" s="153">
        <f t="shared" si="9"/>
        <v>1.0212228</v>
      </c>
      <c r="W41" s="153">
        <f t="shared" si="9"/>
        <v>1.029777533</v>
      </c>
      <c r="X41" s="153">
        <f t="shared" si="9"/>
        <v>1.023202139</v>
      </c>
      <c r="Y41" s="153">
        <f t="shared" si="9"/>
        <v>1.293322063</v>
      </c>
      <c r="Z41" s="153">
        <f t="shared" si="9"/>
        <v>0.9387138541</v>
      </c>
    </row>
    <row r="42">
      <c r="A42" s="9" t="str">
        <f t="shared" si="6"/>
        <v>NYK</v>
      </c>
      <c r="C42" s="153">
        <f t="shared" ref="C42:Z42" si="10">C7/C$34</f>
        <v>0.9241010641</v>
      </c>
      <c r="D42" s="153">
        <f t="shared" si="10"/>
        <v>0.8877847731</v>
      </c>
      <c r="E42" s="153">
        <f t="shared" si="10"/>
        <v>0.907603442</v>
      </c>
      <c r="F42" s="153">
        <f t="shared" si="10"/>
        <v>1.014503159</v>
      </c>
      <c r="G42" s="153">
        <f t="shared" si="10"/>
        <v>1.039192982</v>
      </c>
      <c r="H42" s="153">
        <f t="shared" si="10"/>
        <v>0.9765159951</v>
      </c>
      <c r="I42" s="153">
        <f t="shared" si="10"/>
        <v>1.07450209</v>
      </c>
      <c r="J42" s="153">
        <f t="shared" si="10"/>
        <v>1.061738105</v>
      </c>
      <c r="K42" s="153">
        <f t="shared" si="10"/>
        <v>1.011834856</v>
      </c>
      <c r="L42" s="153">
        <f t="shared" si="10"/>
        <v>1.011069276</v>
      </c>
      <c r="M42" s="153">
        <f t="shared" si="10"/>
        <v>1.174545226</v>
      </c>
      <c r="N42" s="153">
        <f t="shared" si="10"/>
        <v>0.958371756</v>
      </c>
      <c r="O42" s="153">
        <f t="shared" si="10"/>
        <v>1.081742149</v>
      </c>
      <c r="P42" s="153">
        <f t="shared" si="10"/>
        <v>1.014436586</v>
      </c>
      <c r="Q42" s="153">
        <f t="shared" si="10"/>
        <v>1.404255319</v>
      </c>
      <c r="R42" s="153">
        <f t="shared" si="10"/>
        <v>0.9435736098</v>
      </c>
      <c r="S42" s="153">
        <f t="shared" si="10"/>
        <v>0.9460558806</v>
      </c>
      <c r="T42" s="153">
        <f t="shared" si="10"/>
        <v>0.9446651965</v>
      </c>
      <c r="U42" s="153">
        <f t="shared" si="10"/>
        <v>1.01271219</v>
      </c>
      <c r="V42" s="153">
        <f t="shared" si="10"/>
        <v>0.9844615882</v>
      </c>
      <c r="W42" s="153">
        <f t="shared" si="10"/>
        <v>0.9908763073</v>
      </c>
      <c r="X42" s="153">
        <f t="shared" si="10"/>
        <v>0.9890839987</v>
      </c>
      <c r="Y42" s="153">
        <f t="shared" si="10"/>
        <v>1.039729501</v>
      </c>
      <c r="Z42" s="153">
        <f t="shared" si="10"/>
        <v>0.9646094087</v>
      </c>
    </row>
    <row r="43">
      <c r="A43" s="9" t="str">
        <f t="shared" si="6"/>
        <v>ORL</v>
      </c>
      <c r="C43" s="153">
        <f t="shared" ref="C43:Z43" si="11">C8/C$34</f>
        <v>0.9422562913</v>
      </c>
      <c r="D43" s="153">
        <f t="shared" si="11"/>
        <v>0.9087416282</v>
      </c>
      <c r="E43" s="153">
        <f t="shared" si="11"/>
        <v>0.9290281323</v>
      </c>
      <c r="F43" s="153">
        <f t="shared" si="11"/>
        <v>1.056504882</v>
      </c>
      <c r="G43" s="153">
        <f t="shared" si="11"/>
        <v>1.017996978</v>
      </c>
      <c r="H43" s="153">
        <f t="shared" si="11"/>
        <v>1.038119102</v>
      </c>
      <c r="I43" s="153">
        <f t="shared" si="11"/>
        <v>0.9540201623</v>
      </c>
      <c r="J43" s="153">
        <f t="shared" si="11"/>
        <v>0.931970114</v>
      </c>
      <c r="K43" s="153">
        <f t="shared" si="11"/>
        <v>1.023470531</v>
      </c>
      <c r="L43" s="153">
        <f t="shared" si="11"/>
        <v>1.023307675</v>
      </c>
      <c r="M43" s="153">
        <f t="shared" si="11"/>
        <v>1.183986908</v>
      </c>
      <c r="N43" s="153">
        <f t="shared" si="11"/>
        <v>1.071005138</v>
      </c>
      <c r="O43" s="153">
        <f t="shared" si="11"/>
        <v>1.039135237</v>
      </c>
      <c r="P43" s="153">
        <f t="shared" si="11"/>
        <v>0.9446759035</v>
      </c>
      <c r="Q43" s="153">
        <f t="shared" si="11"/>
        <v>1.005319149</v>
      </c>
      <c r="R43" s="153">
        <f t="shared" si="11"/>
        <v>1.012547088</v>
      </c>
      <c r="S43" s="153">
        <f t="shared" si="11"/>
        <v>0.995868536</v>
      </c>
      <c r="T43" s="153">
        <f t="shared" si="11"/>
        <v>0.9907990025</v>
      </c>
      <c r="U43" s="153">
        <f t="shared" si="11"/>
        <v>0.9466719557</v>
      </c>
      <c r="V43" s="153">
        <f t="shared" si="11"/>
        <v>0.9874696029</v>
      </c>
      <c r="W43" s="153">
        <f t="shared" si="11"/>
        <v>1.032443864</v>
      </c>
      <c r="X43" s="153">
        <f t="shared" si="11"/>
        <v>1.042613314</v>
      </c>
      <c r="Y43" s="153">
        <f t="shared" si="11"/>
        <v>0.8622147084</v>
      </c>
      <c r="Z43" s="153">
        <f t="shared" si="11"/>
        <v>0.8804488563</v>
      </c>
    </row>
    <row r="44">
      <c r="A44" s="9" t="str">
        <f t="shared" si="6"/>
        <v>WAS</v>
      </c>
      <c r="C44" s="153">
        <f t="shared" ref="C44:Z44" si="12">C9/C$34</f>
        <v>1.078723082</v>
      </c>
      <c r="D44" s="153">
        <f t="shared" si="12"/>
        <v>1.112809004</v>
      </c>
      <c r="E44" s="153">
        <f t="shared" si="12"/>
        <v>1.072642422</v>
      </c>
      <c r="F44" s="153">
        <f t="shared" si="12"/>
        <v>1.000502585</v>
      </c>
      <c r="G44" s="153">
        <f t="shared" si="12"/>
        <v>1.02859498</v>
      </c>
      <c r="H44" s="153">
        <f t="shared" si="12"/>
        <v>0.9729622206</v>
      </c>
      <c r="I44" s="153">
        <f t="shared" si="12"/>
        <v>1.052372756</v>
      </c>
      <c r="J44" s="153">
        <f t="shared" si="12"/>
        <v>1.020902024</v>
      </c>
      <c r="K44" s="153">
        <f t="shared" si="12"/>
        <v>1.030635998</v>
      </c>
      <c r="L44" s="153">
        <f t="shared" si="12"/>
        <v>1.030953516</v>
      </c>
      <c r="M44" s="153">
        <f t="shared" si="12"/>
        <v>1.032919997</v>
      </c>
      <c r="N44" s="153">
        <f t="shared" si="12"/>
        <v>1.001844289</v>
      </c>
      <c r="O44" s="153">
        <f t="shared" si="12"/>
        <v>0.9988953764</v>
      </c>
      <c r="P44" s="153">
        <f t="shared" si="12"/>
        <v>1.002809805</v>
      </c>
      <c r="Q44" s="153">
        <f t="shared" si="12"/>
        <v>1.324468085</v>
      </c>
      <c r="R44" s="153">
        <f t="shared" si="12"/>
        <v>1.000177765</v>
      </c>
      <c r="S44" s="153">
        <f t="shared" si="12"/>
        <v>1.002964611</v>
      </c>
      <c r="T44" s="153">
        <f t="shared" si="12"/>
        <v>0.9534748705</v>
      </c>
      <c r="U44" s="153">
        <f t="shared" si="12"/>
        <v>0.995122093</v>
      </c>
      <c r="V44" s="153">
        <f t="shared" si="12"/>
        <v>0.9862354986</v>
      </c>
      <c r="W44" s="153">
        <f t="shared" si="12"/>
        <v>0.9958144694</v>
      </c>
      <c r="X44" s="153">
        <f t="shared" si="12"/>
        <v>0.9969054065</v>
      </c>
      <c r="Y44" s="153">
        <f t="shared" si="12"/>
        <v>1.027049873</v>
      </c>
      <c r="Z44" s="153">
        <f t="shared" si="12"/>
        <v>0.8869227449</v>
      </c>
    </row>
    <row r="45">
      <c r="A45" s="9" t="str">
        <f t="shared" si="6"/>
        <v>DET</v>
      </c>
      <c r="C45" s="153">
        <f t="shared" ref="C45:Z45" si="13">C10/C$34</f>
        <v>1.022441878</v>
      </c>
      <c r="D45" s="153">
        <f t="shared" si="13"/>
        <v>1.040769815</v>
      </c>
      <c r="E45" s="153">
        <f t="shared" si="13"/>
        <v>1.032709455</v>
      </c>
      <c r="F45" s="153">
        <f t="shared" si="13"/>
        <v>1.190048823</v>
      </c>
      <c r="G45" s="153">
        <f t="shared" si="13"/>
        <v>1.123388221</v>
      </c>
      <c r="H45" s="153">
        <f t="shared" si="13"/>
        <v>1.059636906</v>
      </c>
      <c r="I45" s="153">
        <f t="shared" si="13"/>
        <v>0.909761495</v>
      </c>
      <c r="J45" s="153">
        <f t="shared" si="13"/>
        <v>0.9274327717</v>
      </c>
      <c r="K45" s="153">
        <f t="shared" si="13"/>
        <v>0.9807648417</v>
      </c>
      <c r="L45" s="153">
        <f t="shared" si="13"/>
        <v>0.9825645328</v>
      </c>
      <c r="M45" s="153">
        <f t="shared" si="13"/>
        <v>1.148108516</v>
      </c>
      <c r="N45" s="153">
        <f t="shared" si="13"/>
        <v>1.043340798</v>
      </c>
      <c r="O45" s="153">
        <f t="shared" si="13"/>
        <v>1.365788228</v>
      </c>
      <c r="P45" s="153">
        <f t="shared" si="13"/>
        <v>0.8545683558</v>
      </c>
      <c r="Q45" s="153">
        <f t="shared" si="13"/>
        <v>1.212765957</v>
      </c>
      <c r="R45" s="153">
        <f t="shared" si="13"/>
        <v>0.8757025101</v>
      </c>
      <c r="S45" s="153">
        <f t="shared" si="13"/>
        <v>0.8822135259</v>
      </c>
      <c r="T45" s="153">
        <f t="shared" si="13"/>
        <v>0.9398954164</v>
      </c>
      <c r="U45" s="153">
        <f t="shared" si="13"/>
        <v>0.8861179964</v>
      </c>
      <c r="V45" s="153">
        <f t="shared" si="13"/>
        <v>0.9891139561</v>
      </c>
      <c r="W45" s="153">
        <f t="shared" si="13"/>
        <v>1.031400056</v>
      </c>
      <c r="X45" s="153">
        <f t="shared" si="13"/>
        <v>1.029240365</v>
      </c>
      <c r="Y45" s="153">
        <f t="shared" si="13"/>
        <v>1.280642434</v>
      </c>
      <c r="Z45" s="153">
        <f t="shared" si="13"/>
        <v>0.9581355201</v>
      </c>
    </row>
    <row r="46">
      <c r="A46" s="9" t="str">
        <f t="shared" si="6"/>
        <v>ATL</v>
      </c>
      <c r="C46" s="153">
        <f t="shared" ref="C46:Z46" si="14">C11/C$34</f>
        <v>1.045438499</v>
      </c>
      <c r="D46" s="153">
        <f t="shared" si="14"/>
        <v>1.068537648</v>
      </c>
      <c r="E46" s="153">
        <f t="shared" si="14"/>
        <v>1.02996903</v>
      </c>
      <c r="F46" s="153">
        <f t="shared" si="14"/>
        <v>0.9649626651</v>
      </c>
      <c r="G46" s="153">
        <f t="shared" si="14"/>
        <v>1.002688752</v>
      </c>
      <c r="H46" s="153">
        <f t="shared" si="14"/>
        <v>0.9626458213</v>
      </c>
      <c r="I46" s="153">
        <f t="shared" si="14"/>
        <v>0.8532087534</v>
      </c>
      <c r="J46" s="153">
        <f t="shared" si="14"/>
        <v>0.8493904837</v>
      </c>
      <c r="K46" s="153">
        <f t="shared" si="14"/>
        <v>1.004309768</v>
      </c>
      <c r="L46" s="153">
        <f t="shared" si="14"/>
        <v>1.003549882</v>
      </c>
      <c r="M46" s="153">
        <f t="shared" si="14"/>
        <v>0.9290614968</v>
      </c>
      <c r="N46" s="153">
        <f t="shared" si="14"/>
        <v>0.9880121196</v>
      </c>
      <c r="O46" s="153">
        <f t="shared" si="14"/>
        <v>0.9373520593</v>
      </c>
      <c r="P46" s="153">
        <f t="shared" si="14"/>
        <v>0.8749152214</v>
      </c>
      <c r="Q46" s="153">
        <f t="shared" si="14"/>
        <v>0.7340425532</v>
      </c>
      <c r="R46" s="153">
        <f t="shared" si="14"/>
        <v>1.022696912</v>
      </c>
      <c r="S46" s="153">
        <f t="shared" si="14"/>
        <v>1.008138453</v>
      </c>
      <c r="T46" s="153">
        <f t="shared" si="14"/>
        <v>1.026055721</v>
      </c>
      <c r="U46" s="153">
        <f t="shared" si="14"/>
        <v>0.9010413876</v>
      </c>
      <c r="V46" s="153">
        <f t="shared" si="14"/>
        <v>0.9830627545</v>
      </c>
      <c r="W46" s="153">
        <f t="shared" si="14"/>
        <v>0.9771559291</v>
      </c>
      <c r="X46" s="153">
        <f t="shared" si="14"/>
        <v>0.9752054158</v>
      </c>
      <c r="Y46" s="153">
        <f t="shared" si="14"/>
        <v>0.8114961961</v>
      </c>
      <c r="Z46" s="153">
        <f t="shared" si="14"/>
        <v>1.074665516</v>
      </c>
    </row>
    <row r="47">
      <c r="A47" s="9" t="str">
        <f t="shared" si="6"/>
        <v>SAS</v>
      </c>
      <c r="C47" s="153">
        <f t="shared" ref="C47:Z47" si="15">C12/C$34</f>
        <v>1.065711836</v>
      </c>
      <c r="D47" s="153">
        <f t="shared" si="15"/>
        <v>1.067751766</v>
      </c>
      <c r="E47" s="153">
        <f t="shared" si="15"/>
        <v>1.029211514</v>
      </c>
      <c r="F47" s="153">
        <f t="shared" si="15"/>
        <v>1.075890293</v>
      </c>
      <c r="G47" s="153">
        <f t="shared" si="15"/>
        <v>1.01446431</v>
      </c>
      <c r="H47" s="153">
        <f t="shared" si="15"/>
        <v>1.06084853</v>
      </c>
      <c r="I47" s="153">
        <f t="shared" si="15"/>
        <v>1.099090239</v>
      </c>
      <c r="J47" s="153">
        <f t="shared" si="15"/>
        <v>1.118908618</v>
      </c>
      <c r="K47" s="153">
        <f t="shared" si="15"/>
        <v>0.9821063231</v>
      </c>
      <c r="L47" s="153">
        <f t="shared" si="15"/>
        <v>0.9811480794</v>
      </c>
      <c r="M47" s="153">
        <f t="shared" si="15"/>
        <v>0.99515327</v>
      </c>
      <c r="N47" s="153">
        <f t="shared" si="15"/>
        <v>1.106573574</v>
      </c>
      <c r="O47" s="153">
        <f t="shared" si="15"/>
        <v>1.039135237</v>
      </c>
      <c r="P47" s="153">
        <f t="shared" si="15"/>
        <v>1.15977134</v>
      </c>
      <c r="Q47" s="153">
        <f t="shared" si="15"/>
        <v>0.7659574468</v>
      </c>
      <c r="R47" s="153">
        <f t="shared" si="15"/>
        <v>1.02732413</v>
      </c>
      <c r="S47" s="153">
        <f t="shared" si="15"/>
        <v>1.038037278</v>
      </c>
      <c r="T47" s="153">
        <f t="shared" si="15"/>
        <v>1.055842885</v>
      </c>
      <c r="U47" s="153">
        <f t="shared" si="15"/>
        <v>1.059660945</v>
      </c>
      <c r="V47" s="153">
        <f t="shared" si="15"/>
        <v>1.01911558</v>
      </c>
      <c r="W47" s="153">
        <f t="shared" si="15"/>
        <v>1.028178875</v>
      </c>
      <c r="X47" s="153">
        <f t="shared" si="15"/>
        <v>1.023893175</v>
      </c>
      <c r="Y47" s="153">
        <f t="shared" si="15"/>
        <v>1.191885038</v>
      </c>
      <c r="Z47" s="153">
        <f t="shared" si="15"/>
        <v>0.9063444109</v>
      </c>
    </row>
    <row r="48">
      <c r="A48" s="9" t="str">
        <f t="shared" si="6"/>
        <v>GSW</v>
      </c>
      <c r="C48" s="153">
        <f t="shared" ref="C48:Z48" si="16">C13/C$34</f>
        <v>1.00126078</v>
      </c>
      <c r="D48" s="153">
        <f t="shared" si="16"/>
        <v>0.982876503</v>
      </c>
      <c r="E48" s="153">
        <f t="shared" si="16"/>
        <v>1.004817974</v>
      </c>
      <c r="F48" s="153">
        <f t="shared" si="16"/>
        <v>0.9983486502</v>
      </c>
      <c r="G48" s="153">
        <f t="shared" si="16"/>
        <v>1.026828646</v>
      </c>
      <c r="H48" s="153">
        <f t="shared" si="16"/>
        <v>0.9725376468</v>
      </c>
      <c r="I48" s="153">
        <f t="shared" si="16"/>
        <v>1.081878535</v>
      </c>
      <c r="J48" s="153">
        <f t="shared" si="16"/>
        <v>1.098036843</v>
      </c>
      <c r="K48" s="153">
        <f t="shared" si="16"/>
        <v>0.9851023766</v>
      </c>
      <c r="L48" s="153">
        <f t="shared" si="16"/>
        <v>0.9834012827</v>
      </c>
      <c r="M48" s="153">
        <f t="shared" si="16"/>
        <v>0.9120664694</v>
      </c>
      <c r="N48" s="153">
        <f t="shared" si="16"/>
        <v>0.9820840469</v>
      </c>
      <c r="O48" s="153">
        <f t="shared" si="16"/>
        <v>1.017831782</v>
      </c>
      <c r="P48" s="153">
        <f t="shared" si="16"/>
        <v>1.058037012</v>
      </c>
      <c r="Q48" s="153">
        <f t="shared" si="16"/>
        <v>1.212765957</v>
      </c>
      <c r="R48" s="153">
        <f t="shared" si="16"/>
        <v>0.9825657117</v>
      </c>
      <c r="S48" s="153">
        <f t="shared" si="16"/>
        <v>0.9961034241</v>
      </c>
      <c r="T48" s="153">
        <f t="shared" si="16"/>
        <v>0.978549124</v>
      </c>
      <c r="U48" s="153">
        <f t="shared" si="16"/>
        <v>1.040598417</v>
      </c>
      <c r="V48" s="153">
        <f t="shared" si="16"/>
        <v>1.019206403</v>
      </c>
      <c r="W48" s="153">
        <f t="shared" si="16"/>
        <v>0.9780321218</v>
      </c>
      <c r="X48" s="153">
        <f t="shared" si="16"/>
        <v>0.9674895963</v>
      </c>
      <c r="Y48" s="153">
        <f t="shared" si="16"/>
        <v>1.141166526</v>
      </c>
      <c r="Z48" s="153">
        <f t="shared" si="16"/>
        <v>1.087613293</v>
      </c>
    </row>
    <row r="49">
      <c r="A49" s="9" t="str">
        <f t="shared" si="6"/>
        <v>MEM</v>
      </c>
      <c r="C49" s="153">
        <f t="shared" ref="C49:Z49" si="17">C14/C$34</f>
        <v>0.9994452569</v>
      </c>
      <c r="D49" s="153">
        <f t="shared" si="17"/>
        <v>1.00461924</v>
      </c>
      <c r="E49" s="153">
        <f t="shared" si="17"/>
        <v>0.9968388523</v>
      </c>
      <c r="F49" s="153">
        <f t="shared" si="17"/>
        <v>1.03388857</v>
      </c>
      <c r="G49" s="153">
        <f t="shared" si="17"/>
        <v>0.9873805272</v>
      </c>
      <c r="H49" s="153">
        <f t="shared" si="17"/>
        <v>1.047397031</v>
      </c>
      <c r="I49" s="153">
        <f t="shared" si="17"/>
        <v>0.9736906811</v>
      </c>
      <c r="J49" s="153">
        <f t="shared" si="17"/>
        <v>0.9537493572</v>
      </c>
      <c r="K49" s="153">
        <f t="shared" si="17"/>
        <v>1.020719779</v>
      </c>
      <c r="L49" s="153">
        <f t="shared" si="17"/>
        <v>1.025344623</v>
      </c>
      <c r="M49" s="153">
        <f t="shared" si="17"/>
        <v>1.18776358</v>
      </c>
      <c r="N49" s="153">
        <f t="shared" si="17"/>
        <v>1.051244895</v>
      </c>
      <c r="O49" s="153">
        <f t="shared" si="17"/>
        <v>1.01309768</v>
      </c>
      <c r="P49" s="153">
        <f t="shared" si="17"/>
        <v>1.028970061</v>
      </c>
      <c r="Q49" s="153">
        <f t="shared" si="17"/>
        <v>0.670212766</v>
      </c>
      <c r="R49" s="153">
        <f t="shared" si="17"/>
        <v>1.015606214</v>
      </c>
      <c r="S49" s="153">
        <f t="shared" si="17"/>
        <v>1.012999489</v>
      </c>
      <c r="T49" s="153">
        <f t="shared" si="17"/>
        <v>1.057406563</v>
      </c>
      <c r="U49" s="153">
        <f t="shared" si="17"/>
        <v>0.9787384081</v>
      </c>
      <c r="V49" s="153">
        <f t="shared" si="17"/>
        <v>1.007581508</v>
      </c>
      <c r="W49" s="153">
        <f t="shared" si="17"/>
        <v>1.037034803</v>
      </c>
      <c r="X49" s="153">
        <f t="shared" si="17"/>
        <v>1.040570903</v>
      </c>
      <c r="Y49" s="153">
        <f t="shared" si="17"/>
        <v>1.001690617</v>
      </c>
      <c r="Z49" s="153">
        <f t="shared" si="17"/>
        <v>0.848079413</v>
      </c>
    </row>
    <row r="50">
      <c r="A50" s="9" t="str">
        <f t="shared" si="6"/>
        <v>CLE</v>
      </c>
      <c r="C50" s="153">
        <f t="shared" ref="C50:Z50" si="18">C15/C$34</f>
        <v>1.04846437</v>
      </c>
      <c r="D50" s="153">
        <f t="shared" si="18"/>
        <v>1.013263943</v>
      </c>
      <c r="E50" s="153">
        <f t="shared" si="18"/>
        <v>0.9495601271</v>
      </c>
      <c r="F50" s="153">
        <f t="shared" si="18"/>
        <v>1.01019529</v>
      </c>
      <c r="G50" s="153">
        <f t="shared" si="18"/>
        <v>0.987969305</v>
      </c>
      <c r="H50" s="153">
        <f t="shared" si="18"/>
        <v>1.022784294</v>
      </c>
      <c r="I50" s="153">
        <f t="shared" si="18"/>
        <v>1.027784608</v>
      </c>
      <c r="J50" s="153">
        <f t="shared" si="18"/>
        <v>1.021809492</v>
      </c>
      <c r="K50" s="153">
        <f t="shared" si="18"/>
        <v>1.005661796</v>
      </c>
      <c r="L50" s="153">
        <f t="shared" si="18"/>
        <v>1.002664974</v>
      </c>
      <c r="M50" s="153">
        <f t="shared" si="18"/>
        <v>1.040473343</v>
      </c>
      <c r="N50" s="153">
        <f t="shared" si="18"/>
        <v>1.049268871</v>
      </c>
      <c r="O50" s="153">
        <f t="shared" si="18"/>
        <v>0.9633896165</v>
      </c>
      <c r="P50" s="153">
        <f t="shared" si="18"/>
        <v>1.040596841</v>
      </c>
      <c r="Q50" s="153">
        <f t="shared" si="18"/>
        <v>0.9574468085</v>
      </c>
      <c r="R50" s="153">
        <f t="shared" si="18"/>
        <v>1.037472593</v>
      </c>
      <c r="S50" s="153">
        <f t="shared" si="18"/>
        <v>1.032184249</v>
      </c>
      <c r="T50" s="153">
        <f t="shared" si="18"/>
        <v>1.013072835</v>
      </c>
      <c r="U50" s="153">
        <f t="shared" si="18"/>
        <v>1.020160873</v>
      </c>
      <c r="V50" s="153">
        <f t="shared" si="18"/>
        <v>1.005205438</v>
      </c>
      <c r="W50" s="153">
        <f t="shared" si="18"/>
        <v>1.016068565</v>
      </c>
      <c r="X50" s="153">
        <f t="shared" si="18"/>
        <v>1.012648449</v>
      </c>
      <c r="Y50" s="153">
        <f t="shared" si="18"/>
        <v>0.9509721048</v>
      </c>
      <c r="Z50" s="153">
        <f t="shared" si="18"/>
        <v>0.9710832974</v>
      </c>
    </row>
    <row r="51">
      <c r="A51" s="9" t="str">
        <f t="shared" si="6"/>
        <v>CHI</v>
      </c>
      <c r="C51" s="153">
        <f t="shared" ref="C51:Z51" si="19">C16/C$34</f>
        <v>0.9458873367</v>
      </c>
      <c r="D51" s="153">
        <f t="shared" si="19"/>
        <v>0.9637533727</v>
      </c>
      <c r="E51" s="153">
        <f t="shared" si="19"/>
        <v>1.016057568</v>
      </c>
      <c r="F51" s="153">
        <f t="shared" si="19"/>
        <v>1.013426192</v>
      </c>
      <c r="G51" s="153">
        <f t="shared" si="19"/>
        <v>1.027417424</v>
      </c>
      <c r="H51" s="153">
        <f t="shared" si="19"/>
        <v>0.9866596331</v>
      </c>
      <c r="I51" s="153">
        <f t="shared" si="19"/>
        <v>1.138431276</v>
      </c>
      <c r="J51" s="153">
        <f t="shared" si="19"/>
        <v>1.019087087</v>
      </c>
      <c r="K51" s="153">
        <f t="shared" si="19"/>
        <v>1.116902583</v>
      </c>
      <c r="L51" s="153">
        <f t="shared" si="19"/>
        <v>1.111858075</v>
      </c>
      <c r="M51" s="153">
        <f t="shared" si="19"/>
        <v>1.008371625</v>
      </c>
      <c r="N51" s="153">
        <f t="shared" si="19"/>
        <v>1.114477671</v>
      </c>
      <c r="O51" s="153">
        <f t="shared" si="19"/>
        <v>0.8923780969</v>
      </c>
      <c r="P51" s="153">
        <f t="shared" si="19"/>
        <v>1.162678035</v>
      </c>
      <c r="Q51" s="153">
        <f t="shared" si="19"/>
        <v>1.005319149</v>
      </c>
      <c r="R51" s="153">
        <f t="shared" si="19"/>
        <v>1.098435172</v>
      </c>
      <c r="S51" s="153">
        <f t="shared" si="19"/>
        <v>1.104006891</v>
      </c>
      <c r="T51" s="153">
        <f t="shared" si="19"/>
        <v>1.021910651</v>
      </c>
      <c r="U51" s="153">
        <f t="shared" si="19"/>
        <v>0.9947384166</v>
      </c>
      <c r="V51" s="153">
        <f t="shared" si="19"/>
        <v>0.9772808991</v>
      </c>
      <c r="W51" s="153">
        <f t="shared" si="19"/>
        <v>1.038145162</v>
      </c>
      <c r="X51" s="153">
        <f t="shared" si="19"/>
        <v>1.030934468</v>
      </c>
      <c r="Y51" s="153">
        <f t="shared" si="19"/>
        <v>1.065088757</v>
      </c>
      <c r="Z51" s="153">
        <f t="shared" si="19"/>
        <v>1.10056107</v>
      </c>
    </row>
    <row r="52">
      <c r="A52" s="9" t="str">
        <f t="shared" si="6"/>
        <v>MIA</v>
      </c>
      <c r="C52" s="153">
        <f t="shared" ref="C52:Z52" si="20">C17/C$34</f>
        <v>0.9446769882</v>
      </c>
      <c r="D52" s="153">
        <f t="shared" si="20"/>
        <v>0.9202678985</v>
      </c>
      <c r="E52" s="153">
        <f t="shared" si="20"/>
        <v>0.9408117119</v>
      </c>
      <c r="F52" s="153">
        <f t="shared" si="20"/>
        <v>0.9832711086</v>
      </c>
      <c r="G52" s="153">
        <f t="shared" si="20"/>
        <v>0.9862029714</v>
      </c>
      <c r="H52" s="153">
        <f t="shared" si="20"/>
        <v>0.9973076134</v>
      </c>
      <c r="I52" s="153">
        <f t="shared" si="20"/>
        <v>0.9712318662</v>
      </c>
      <c r="J52" s="153">
        <f t="shared" si="20"/>
        <v>0.9755286004</v>
      </c>
      <c r="K52" s="153">
        <f t="shared" si="20"/>
        <v>0.9954115875</v>
      </c>
      <c r="L52" s="153">
        <f t="shared" si="20"/>
        <v>0.9997073603</v>
      </c>
      <c r="M52" s="153">
        <f t="shared" si="20"/>
        <v>0.9101781331</v>
      </c>
      <c r="N52" s="153">
        <f t="shared" si="20"/>
        <v>0.966275853</v>
      </c>
      <c r="O52" s="153">
        <f t="shared" si="20"/>
        <v>1.003629478</v>
      </c>
      <c r="P52" s="153">
        <f t="shared" si="20"/>
        <v>0.9795562445</v>
      </c>
      <c r="Q52" s="153">
        <f t="shared" si="20"/>
        <v>0.9255319149</v>
      </c>
      <c r="R52" s="153">
        <f t="shared" si="20"/>
        <v>0.981573967</v>
      </c>
      <c r="S52" s="153">
        <f t="shared" si="20"/>
        <v>0.9824170382</v>
      </c>
      <c r="T52" s="153">
        <f t="shared" si="20"/>
        <v>1.009175574</v>
      </c>
      <c r="U52" s="153">
        <f t="shared" si="20"/>
        <v>0.9930795798</v>
      </c>
      <c r="V52" s="153">
        <f t="shared" si="20"/>
        <v>0.9972406976</v>
      </c>
      <c r="W52" s="153">
        <f t="shared" si="20"/>
        <v>0.9966318198</v>
      </c>
      <c r="X52" s="153">
        <f t="shared" si="20"/>
        <v>0.993150454</v>
      </c>
      <c r="Y52" s="153">
        <f t="shared" si="20"/>
        <v>0.989010989</v>
      </c>
      <c r="Z52" s="153">
        <f t="shared" si="20"/>
        <v>0.9063444109</v>
      </c>
    </row>
    <row r="53">
      <c r="A53" s="9" t="str">
        <f t="shared" si="6"/>
        <v>BKN</v>
      </c>
      <c r="C53" s="153">
        <f t="shared" ref="C53:Z53" si="21">C18/C$34</f>
        <v>1.017297897</v>
      </c>
      <c r="D53" s="153">
        <f t="shared" si="21"/>
        <v>1.012478061</v>
      </c>
      <c r="E53" s="153">
        <f t="shared" si="21"/>
        <v>0.9759329006</v>
      </c>
      <c r="F53" s="153">
        <f t="shared" si="21"/>
        <v>0.902498564</v>
      </c>
      <c r="G53" s="153">
        <f t="shared" si="21"/>
        <v>0.9067179558</v>
      </c>
      <c r="H53" s="153">
        <f t="shared" si="21"/>
        <v>0.9956265427</v>
      </c>
      <c r="I53" s="153">
        <f t="shared" si="21"/>
        <v>0.9933611999</v>
      </c>
      <c r="J53" s="153">
        <f t="shared" si="21"/>
        <v>1.039051393</v>
      </c>
      <c r="K53" s="153">
        <f t="shared" si="21"/>
        <v>0.9558504283</v>
      </c>
      <c r="L53" s="153">
        <f t="shared" si="21"/>
        <v>0.9568954836</v>
      </c>
      <c r="M53" s="153">
        <f t="shared" si="21"/>
        <v>0.8742997419</v>
      </c>
      <c r="N53" s="153">
        <f t="shared" si="21"/>
        <v>0.9326834409</v>
      </c>
      <c r="O53" s="153">
        <f t="shared" si="21"/>
        <v>0.8663405397</v>
      </c>
      <c r="P53" s="153">
        <f t="shared" si="21"/>
        <v>1.014436586</v>
      </c>
      <c r="Q53" s="153">
        <f t="shared" si="21"/>
        <v>0.8776595745</v>
      </c>
      <c r="R53" s="153">
        <f t="shared" si="21"/>
        <v>1.032245338</v>
      </c>
      <c r="S53" s="153">
        <f t="shared" si="21"/>
        <v>1.037745749</v>
      </c>
      <c r="T53" s="153">
        <f t="shared" si="21"/>
        <v>1.021828443</v>
      </c>
      <c r="U53" s="153">
        <f t="shared" si="21"/>
        <v>1.083351722</v>
      </c>
      <c r="V53" s="153">
        <f t="shared" si="21"/>
        <v>0.9647647987</v>
      </c>
      <c r="W53" s="153">
        <f t="shared" si="21"/>
        <v>0.9790606279</v>
      </c>
      <c r="X53" s="153">
        <f t="shared" si="21"/>
        <v>0.9770184249</v>
      </c>
      <c r="Y53" s="153">
        <f t="shared" si="21"/>
        <v>0.9509721048</v>
      </c>
      <c r="Z53" s="153">
        <f t="shared" si="21"/>
        <v>0.6344410876</v>
      </c>
    </row>
    <row r="54">
      <c r="A54" s="9" t="str">
        <f t="shared" si="6"/>
        <v>BOS</v>
      </c>
      <c r="C54" s="153">
        <f t="shared" ref="C54:Z54" si="22">C19/C$34</f>
        <v>0.9888547078</v>
      </c>
      <c r="D54" s="153">
        <f t="shared" si="22"/>
        <v>0.9582521983</v>
      </c>
      <c r="E54" s="153">
        <f t="shared" si="22"/>
        <v>0.9508309053</v>
      </c>
      <c r="F54" s="153">
        <f t="shared" si="22"/>
        <v>0.8615738082</v>
      </c>
      <c r="G54" s="153">
        <f t="shared" si="22"/>
        <v>0.8413636096</v>
      </c>
      <c r="H54" s="153">
        <f t="shared" si="22"/>
        <v>1.024308853</v>
      </c>
      <c r="I54" s="153">
        <f t="shared" si="22"/>
        <v>1.099090239</v>
      </c>
      <c r="J54" s="153">
        <f t="shared" si="22"/>
        <v>1.113463807</v>
      </c>
      <c r="K54" s="153">
        <f t="shared" si="22"/>
        <v>0.9869087991</v>
      </c>
      <c r="L54" s="153">
        <f t="shared" si="22"/>
        <v>0.9900163036</v>
      </c>
      <c r="M54" s="153">
        <f t="shared" si="22"/>
        <v>0.9403915151</v>
      </c>
      <c r="N54" s="153">
        <f t="shared" si="22"/>
        <v>0.9524436833</v>
      </c>
      <c r="O54" s="153">
        <f t="shared" si="22"/>
        <v>0.7527221083</v>
      </c>
      <c r="P54" s="153">
        <f t="shared" si="22"/>
        <v>1.087103963</v>
      </c>
      <c r="Q54" s="153">
        <f t="shared" si="22"/>
        <v>1.164893617</v>
      </c>
      <c r="R54" s="153">
        <f t="shared" si="22"/>
        <v>1.104185402</v>
      </c>
      <c r="S54" s="153">
        <f t="shared" si="22"/>
        <v>1.089724299</v>
      </c>
      <c r="T54" s="153">
        <f t="shared" si="22"/>
        <v>0.9896873162</v>
      </c>
      <c r="U54" s="153">
        <f t="shared" si="22"/>
        <v>1.173612627</v>
      </c>
      <c r="V54" s="153">
        <f t="shared" si="22"/>
        <v>1.021930009</v>
      </c>
      <c r="W54" s="153">
        <f t="shared" si="22"/>
        <v>1.007914379</v>
      </c>
      <c r="X54" s="153">
        <f t="shared" si="22"/>
        <v>1.006996288</v>
      </c>
      <c r="Y54" s="153">
        <f t="shared" si="22"/>
        <v>0.7354184277</v>
      </c>
      <c r="Z54" s="153">
        <f t="shared" si="22"/>
        <v>0.9581355201</v>
      </c>
    </row>
    <row r="55">
      <c r="A55" s="9" t="str">
        <f t="shared" si="6"/>
        <v>TOR</v>
      </c>
      <c r="C55" s="153">
        <f t="shared" ref="C55:Z55" si="23">C20/C$34</f>
        <v>1.02849362</v>
      </c>
      <c r="D55" s="153">
        <f t="shared" si="23"/>
        <v>1.062250592</v>
      </c>
      <c r="E55" s="153">
        <f t="shared" si="23"/>
        <v>1.054023871</v>
      </c>
      <c r="F55" s="153">
        <f t="shared" si="23"/>
        <v>0.981117174</v>
      </c>
      <c r="G55" s="153">
        <f t="shared" si="23"/>
        <v>0.9502875199</v>
      </c>
      <c r="H55" s="153">
        <f t="shared" si="23"/>
        <v>1.032732905</v>
      </c>
      <c r="I55" s="153">
        <f t="shared" si="23"/>
        <v>0.9491025326</v>
      </c>
      <c r="J55" s="153">
        <f t="shared" si="23"/>
        <v>0.9664539157</v>
      </c>
      <c r="K55" s="153">
        <f t="shared" si="23"/>
        <v>0.981864951</v>
      </c>
      <c r="L55" s="153">
        <f t="shared" si="23"/>
        <v>0.979688905</v>
      </c>
      <c r="M55" s="153">
        <f t="shared" si="23"/>
        <v>1.182098571</v>
      </c>
      <c r="N55" s="153">
        <f t="shared" si="23"/>
        <v>0.9820840469</v>
      </c>
      <c r="O55" s="153">
        <f t="shared" si="23"/>
        <v>0.9799589711</v>
      </c>
      <c r="P55" s="153">
        <f t="shared" si="23"/>
        <v>0.962116074</v>
      </c>
      <c r="Q55" s="153">
        <f t="shared" si="23"/>
        <v>0.8776595745</v>
      </c>
      <c r="R55" s="153">
        <f t="shared" si="23"/>
        <v>0.9998226288</v>
      </c>
      <c r="S55" s="153">
        <f t="shared" si="23"/>
        <v>1.006930635</v>
      </c>
      <c r="T55" s="153">
        <f t="shared" si="23"/>
        <v>1.014319126</v>
      </c>
      <c r="U55" s="153">
        <f t="shared" si="23"/>
        <v>1.009915821</v>
      </c>
      <c r="V55" s="153">
        <f t="shared" si="23"/>
        <v>1.019653134</v>
      </c>
      <c r="W55" s="153">
        <f t="shared" si="23"/>
        <v>1.012512137</v>
      </c>
      <c r="X55" s="153">
        <f t="shared" si="23"/>
        <v>1.026236006</v>
      </c>
      <c r="Y55" s="153">
        <f t="shared" si="23"/>
        <v>1.052409129</v>
      </c>
      <c r="Z55" s="153">
        <f t="shared" si="23"/>
        <v>1.074665516</v>
      </c>
    </row>
    <row r="56">
      <c r="A56" s="9" t="str">
        <f t="shared" si="6"/>
        <v>IND</v>
      </c>
      <c r="C56" s="153">
        <f t="shared" ref="C56:Z56" si="24">C21/C$34</f>
        <v>1.062988552</v>
      </c>
      <c r="D56" s="153">
        <f t="shared" si="24"/>
        <v>1.085565093</v>
      </c>
      <c r="E56" s="153">
        <f t="shared" si="24"/>
        <v>1.046381873</v>
      </c>
      <c r="F56" s="153">
        <f t="shared" si="24"/>
        <v>1.144816198</v>
      </c>
      <c r="G56" s="153">
        <f t="shared" si="24"/>
        <v>1.115734108</v>
      </c>
      <c r="H56" s="153">
        <f t="shared" si="24"/>
        <v>1.026354093</v>
      </c>
      <c r="I56" s="153">
        <f t="shared" si="24"/>
        <v>0.9245143841</v>
      </c>
      <c r="J56" s="153">
        <f t="shared" si="24"/>
        <v>0.9346925194</v>
      </c>
      <c r="K56" s="153">
        <f t="shared" si="24"/>
        <v>0.9889280169</v>
      </c>
      <c r="L56" s="153">
        <f t="shared" si="24"/>
        <v>0.9916589843</v>
      </c>
      <c r="M56" s="153">
        <f t="shared" si="24"/>
        <v>0.9366148423</v>
      </c>
      <c r="N56" s="153">
        <f t="shared" si="24"/>
        <v>1.132261889</v>
      </c>
      <c r="O56" s="153">
        <f t="shared" si="24"/>
        <v>1.159854821</v>
      </c>
      <c r="P56" s="153">
        <f t="shared" si="24"/>
        <v>0.9185156477</v>
      </c>
      <c r="Q56" s="153">
        <f t="shared" si="24"/>
        <v>0.9574468085</v>
      </c>
      <c r="R56" s="153">
        <f t="shared" si="24"/>
        <v>0.9878848097</v>
      </c>
      <c r="S56" s="153">
        <f t="shared" si="24"/>
        <v>0.9950639621</v>
      </c>
      <c r="T56" s="153">
        <f t="shared" si="24"/>
        <v>0.9941070712</v>
      </c>
      <c r="U56" s="153">
        <f t="shared" si="24"/>
        <v>0.8945809294</v>
      </c>
      <c r="V56" s="153">
        <f t="shared" si="24"/>
        <v>1.006023914</v>
      </c>
      <c r="W56" s="153">
        <f t="shared" si="24"/>
        <v>1.012624348</v>
      </c>
      <c r="X56" s="153">
        <f t="shared" si="24"/>
        <v>1.008229362</v>
      </c>
      <c r="Y56" s="153">
        <f t="shared" si="24"/>
        <v>1.229923922</v>
      </c>
      <c r="Z56" s="153">
        <f t="shared" si="24"/>
        <v>1.333621062</v>
      </c>
    </row>
    <row r="57">
      <c r="A57" s="9" t="str">
        <f t="shared" si="6"/>
        <v>UTA</v>
      </c>
      <c r="C57" s="153">
        <f t="shared" ref="C57:Z57" si="25">C22/C$34</f>
        <v>0.9685813707</v>
      </c>
      <c r="D57" s="153">
        <f t="shared" si="25"/>
        <v>1.036578444</v>
      </c>
      <c r="E57" s="153">
        <f t="shared" si="25"/>
        <v>1.092834954</v>
      </c>
      <c r="F57" s="153">
        <f t="shared" si="25"/>
        <v>1.006964388</v>
      </c>
      <c r="G57" s="153">
        <f t="shared" si="25"/>
        <v>1.009165309</v>
      </c>
      <c r="H57" s="153">
        <f t="shared" si="25"/>
        <v>0.9980997839</v>
      </c>
      <c r="I57" s="153">
        <f t="shared" si="25"/>
        <v>0.9613966068</v>
      </c>
      <c r="J57" s="153">
        <f t="shared" si="25"/>
        <v>0.9673613842</v>
      </c>
      <c r="K57" s="153">
        <f t="shared" si="25"/>
        <v>0.9936504038</v>
      </c>
      <c r="L57" s="153">
        <f t="shared" si="25"/>
        <v>0.9942515893</v>
      </c>
      <c r="M57" s="153">
        <f t="shared" si="25"/>
        <v>0.949833197</v>
      </c>
      <c r="N57" s="153">
        <f t="shared" si="25"/>
        <v>1.001844289</v>
      </c>
      <c r="O57" s="153">
        <f t="shared" si="25"/>
        <v>1.01309768</v>
      </c>
      <c r="P57" s="153">
        <f t="shared" si="25"/>
        <v>0.9359558182</v>
      </c>
      <c r="Q57" s="153">
        <f t="shared" si="25"/>
        <v>1.10106383</v>
      </c>
      <c r="R57" s="153">
        <f t="shared" si="25"/>
        <v>0.9937595117</v>
      </c>
      <c r="S57" s="153">
        <f t="shared" si="25"/>
        <v>1.000604694</v>
      </c>
      <c r="T57" s="153">
        <f t="shared" si="25"/>
        <v>0.9741212999</v>
      </c>
      <c r="U57" s="153">
        <f t="shared" si="25"/>
        <v>0.9741384602</v>
      </c>
      <c r="V57" s="153">
        <f t="shared" si="25"/>
        <v>1.034350102</v>
      </c>
      <c r="W57" s="153">
        <f t="shared" si="25"/>
        <v>0.9963544015</v>
      </c>
      <c r="X57" s="153">
        <f t="shared" si="25"/>
        <v>0.9916286353</v>
      </c>
      <c r="Y57" s="153">
        <f t="shared" si="25"/>
        <v>1.077768385</v>
      </c>
      <c r="Z57" s="153">
        <f t="shared" si="25"/>
        <v>1.230038843</v>
      </c>
    </row>
    <row r="58">
      <c r="A58" s="9" t="str">
        <f t="shared" si="6"/>
        <v>LAL</v>
      </c>
      <c r="C58" s="153">
        <f t="shared" ref="C58:Z58" si="26">C23/C$34</f>
        <v>1.018205658</v>
      </c>
      <c r="D58" s="153">
        <f t="shared" si="26"/>
        <v>1.039721972</v>
      </c>
      <c r="E58" s="153">
        <f t="shared" si="26"/>
        <v>1.062932447</v>
      </c>
      <c r="F58" s="153">
        <f t="shared" si="26"/>
        <v>0.8626507754</v>
      </c>
      <c r="G58" s="153">
        <f t="shared" si="26"/>
        <v>0.8766902832</v>
      </c>
      <c r="H58" s="153">
        <f t="shared" si="26"/>
        <v>0.9842626079</v>
      </c>
      <c r="I58" s="153">
        <f t="shared" si="26"/>
        <v>0.9884435702</v>
      </c>
      <c r="J58" s="153">
        <f t="shared" si="26"/>
        <v>1.044496204</v>
      </c>
      <c r="K58" s="153">
        <f t="shared" si="26"/>
        <v>0.9461604495</v>
      </c>
      <c r="L58" s="153">
        <f t="shared" si="26"/>
        <v>0.9455115474</v>
      </c>
      <c r="M58" s="153">
        <f t="shared" si="26"/>
        <v>0.8894064329</v>
      </c>
      <c r="N58" s="153">
        <f t="shared" si="26"/>
        <v>0.9129231985</v>
      </c>
      <c r="O58" s="153">
        <f t="shared" si="26"/>
        <v>0.802430172</v>
      </c>
      <c r="P58" s="153">
        <f t="shared" si="26"/>
        <v>0.9766495495</v>
      </c>
      <c r="Q58" s="153">
        <f t="shared" si="26"/>
        <v>1.053191489</v>
      </c>
      <c r="R58" s="153">
        <f t="shared" si="26"/>
        <v>1.057047271</v>
      </c>
      <c r="S58" s="153">
        <f t="shared" si="26"/>
        <v>1.040301453</v>
      </c>
      <c r="T58" s="153">
        <f t="shared" si="26"/>
        <v>0.9886604238</v>
      </c>
      <c r="U58" s="153">
        <f t="shared" si="26"/>
        <v>1.107591663</v>
      </c>
      <c r="V58" s="153">
        <f t="shared" si="26"/>
        <v>1.013396933</v>
      </c>
      <c r="W58" s="153">
        <f t="shared" si="26"/>
        <v>0.968166082</v>
      </c>
      <c r="X58" s="153">
        <f t="shared" si="26"/>
        <v>0.9684640997</v>
      </c>
      <c r="Y58" s="153">
        <f t="shared" si="26"/>
        <v>0.7100591716</v>
      </c>
      <c r="Z58" s="153">
        <f t="shared" si="26"/>
        <v>0.9581355201</v>
      </c>
    </row>
    <row r="59">
      <c r="A59" s="9" t="str">
        <f t="shared" si="6"/>
        <v>OKC</v>
      </c>
      <c r="C59" s="153">
        <f t="shared" ref="C59:Z59" si="27">C24/C$34</f>
        <v>1.029098795</v>
      </c>
      <c r="D59" s="153">
        <f t="shared" si="27"/>
        <v>1.006191004</v>
      </c>
      <c r="E59" s="153">
        <f t="shared" si="27"/>
        <v>0.9983984438</v>
      </c>
      <c r="F59" s="153">
        <f t="shared" si="27"/>
        <v>0.9391154509</v>
      </c>
      <c r="G59" s="153">
        <f t="shared" si="27"/>
        <v>0.9591191883</v>
      </c>
      <c r="H59" s="153">
        <f t="shared" si="27"/>
        <v>0.9794190995</v>
      </c>
      <c r="I59" s="153">
        <f t="shared" si="27"/>
        <v>0.9294320138</v>
      </c>
      <c r="J59" s="153">
        <f t="shared" si="27"/>
        <v>0.9110983393</v>
      </c>
      <c r="K59" s="153">
        <f t="shared" si="27"/>
        <v>1.019934184</v>
      </c>
      <c r="L59" s="153">
        <f t="shared" si="27"/>
        <v>1.020908125</v>
      </c>
      <c r="M59" s="153">
        <f t="shared" si="27"/>
        <v>1.099011771</v>
      </c>
      <c r="N59" s="153">
        <f t="shared" si="27"/>
        <v>0.8832828349</v>
      </c>
      <c r="O59" s="153">
        <f t="shared" si="27"/>
        <v>1.005996528</v>
      </c>
      <c r="P59" s="153">
        <f t="shared" si="27"/>
        <v>0.8720085263</v>
      </c>
      <c r="Q59" s="153">
        <f t="shared" si="27"/>
        <v>1.244680851</v>
      </c>
      <c r="R59" s="153">
        <f t="shared" si="27"/>
        <v>0.9394550131</v>
      </c>
      <c r="S59" s="153">
        <f t="shared" si="27"/>
        <v>0.9384999333</v>
      </c>
      <c r="T59" s="153">
        <f t="shared" si="27"/>
        <v>0.9387790305</v>
      </c>
      <c r="U59" s="153">
        <f t="shared" si="27"/>
        <v>0.9687040938</v>
      </c>
      <c r="V59" s="153">
        <f t="shared" si="27"/>
        <v>0.9965107917</v>
      </c>
      <c r="W59" s="153">
        <f t="shared" si="27"/>
        <v>0.9949393732</v>
      </c>
      <c r="X59" s="153">
        <f t="shared" si="27"/>
        <v>1.003612708</v>
      </c>
      <c r="Y59" s="153">
        <f t="shared" si="27"/>
        <v>0.9256128487</v>
      </c>
      <c r="Z59" s="153">
        <f t="shared" si="27"/>
        <v>0.9322399655</v>
      </c>
    </row>
    <row r="60">
      <c r="A60" s="9" t="str">
        <f t="shared" si="6"/>
        <v>DEN</v>
      </c>
      <c r="C60" s="153">
        <f t="shared" ref="C60:Z60" si="28">C25/C$34</f>
        <v>0.9262191739</v>
      </c>
      <c r="D60" s="153">
        <f t="shared" si="28"/>
        <v>0.9097894709</v>
      </c>
      <c r="E60" s="153">
        <f t="shared" si="28"/>
        <v>0.959164972</v>
      </c>
      <c r="F60" s="153">
        <f t="shared" si="28"/>
        <v>0.9908098794</v>
      </c>
      <c r="G60" s="153">
        <f t="shared" si="28"/>
        <v>1.023884757</v>
      </c>
      <c r="H60" s="153">
        <f t="shared" si="28"/>
        <v>0.9679689214</v>
      </c>
      <c r="I60" s="153">
        <f t="shared" si="28"/>
        <v>0.9023850504</v>
      </c>
      <c r="J60" s="153">
        <f t="shared" si="28"/>
        <v>1.028161771</v>
      </c>
      <c r="K60" s="153">
        <f t="shared" si="28"/>
        <v>0.8775062432</v>
      </c>
      <c r="L60" s="153">
        <f t="shared" si="28"/>
        <v>0.8800860857</v>
      </c>
      <c r="M60" s="153">
        <f t="shared" si="28"/>
        <v>0.849751369</v>
      </c>
      <c r="N60" s="153">
        <f t="shared" si="28"/>
        <v>0.9544197075</v>
      </c>
      <c r="O60" s="153">
        <f t="shared" si="28"/>
        <v>1.034401136</v>
      </c>
      <c r="P60" s="153">
        <f t="shared" si="28"/>
        <v>0.8778219165</v>
      </c>
      <c r="Q60" s="153">
        <f t="shared" si="28"/>
        <v>1.037234043</v>
      </c>
      <c r="R60" s="153">
        <f t="shared" si="28"/>
        <v>0.9621532551</v>
      </c>
      <c r="S60" s="153">
        <f t="shared" si="28"/>
        <v>0.9600153703</v>
      </c>
      <c r="T60" s="153">
        <f t="shared" si="28"/>
        <v>0.9733629337</v>
      </c>
      <c r="U60" s="153">
        <f t="shared" si="28"/>
        <v>1.002198517</v>
      </c>
      <c r="V60" s="153">
        <f t="shared" si="28"/>
        <v>0.9780809142</v>
      </c>
      <c r="W60" s="153">
        <f t="shared" si="28"/>
        <v>0.9321102338</v>
      </c>
      <c r="X60" s="153">
        <f t="shared" si="28"/>
        <v>0.9358774887</v>
      </c>
      <c r="Y60" s="153">
        <f t="shared" si="28"/>
        <v>0.9636517329</v>
      </c>
      <c r="Z60" s="153">
        <f t="shared" si="28"/>
        <v>1.223564955</v>
      </c>
    </row>
    <row r="61">
      <c r="A61" s="9" t="str">
        <f t="shared" si="6"/>
        <v>PHX</v>
      </c>
      <c r="C61" s="153">
        <f t="shared" ref="C61:Z61" si="29">C26/C$34</f>
        <v>1.025467749</v>
      </c>
      <c r="D61" s="153">
        <f t="shared" si="29"/>
        <v>1.009858454</v>
      </c>
      <c r="E61" s="153">
        <f t="shared" si="29"/>
        <v>1.00203749</v>
      </c>
      <c r="F61" s="153">
        <f t="shared" si="29"/>
        <v>0.9660396324</v>
      </c>
      <c r="G61" s="153">
        <f t="shared" si="29"/>
        <v>1.011520421</v>
      </c>
      <c r="H61" s="153">
        <f t="shared" si="29"/>
        <v>0.9553058821</v>
      </c>
      <c r="I61" s="153">
        <f t="shared" si="29"/>
        <v>1.047455127</v>
      </c>
      <c r="J61" s="153">
        <f t="shared" si="29"/>
        <v>1.04086633</v>
      </c>
      <c r="K61" s="153">
        <f t="shared" si="29"/>
        <v>1.006144232</v>
      </c>
      <c r="L61" s="153">
        <f t="shared" si="29"/>
        <v>1.003711676</v>
      </c>
      <c r="M61" s="153">
        <f t="shared" si="29"/>
        <v>1.066910052</v>
      </c>
      <c r="N61" s="153">
        <f t="shared" si="29"/>
        <v>0.9484916348</v>
      </c>
      <c r="O61" s="153">
        <f t="shared" si="29"/>
        <v>0.9870601231</v>
      </c>
      <c r="P61" s="153">
        <f t="shared" si="29"/>
        <v>1.101637438</v>
      </c>
      <c r="Q61" s="153">
        <f t="shared" si="29"/>
        <v>0.75</v>
      </c>
      <c r="R61" s="153">
        <f t="shared" si="29"/>
        <v>0.9806945107</v>
      </c>
      <c r="S61" s="153">
        <f t="shared" si="29"/>
        <v>1.015410272</v>
      </c>
      <c r="T61" s="153">
        <f t="shared" si="29"/>
        <v>1.052358071</v>
      </c>
      <c r="U61" s="153">
        <f t="shared" si="29"/>
        <v>1.017061168</v>
      </c>
      <c r="V61" s="153">
        <f t="shared" si="29"/>
        <v>0.997115539</v>
      </c>
      <c r="W61" s="153">
        <f t="shared" si="29"/>
        <v>0.9760077637</v>
      </c>
      <c r="X61" s="153">
        <f t="shared" si="29"/>
        <v>0.9828897659</v>
      </c>
      <c r="Y61" s="153">
        <f t="shared" si="29"/>
        <v>1.318681319</v>
      </c>
      <c r="Z61" s="153">
        <f t="shared" si="29"/>
        <v>1.327147173</v>
      </c>
    </row>
    <row r="62">
      <c r="A62" s="9" t="str">
        <f t="shared" si="6"/>
        <v>SAC</v>
      </c>
      <c r="C62" s="153">
        <f t="shared" ref="C62:Z62" si="30">C27/C$34</f>
        <v>0.9879469464</v>
      </c>
      <c r="D62" s="153">
        <f t="shared" si="30"/>
        <v>0.9902114023</v>
      </c>
      <c r="E62" s="153">
        <f t="shared" si="30"/>
        <v>1.012316616</v>
      </c>
      <c r="F62" s="153">
        <f t="shared" si="30"/>
        <v>0.9778862723</v>
      </c>
      <c r="G62" s="153">
        <f t="shared" si="30"/>
        <v>0.977371303</v>
      </c>
      <c r="H62" s="153">
        <f t="shared" si="30"/>
        <v>1.00080837</v>
      </c>
      <c r="I62" s="153">
        <f t="shared" si="30"/>
        <v>1.067125645</v>
      </c>
      <c r="J62" s="153">
        <f t="shared" si="30"/>
        <v>1.071720258</v>
      </c>
      <c r="K62" s="153">
        <f t="shared" si="30"/>
        <v>0.9955289471</v>
      </c>
      <c r="L62" s="153">
        <f t="shared" si="30"/>
        <v>0.9938907951</v>
      </c>
      <c r="M62" s="153">
        <f t="shared" si="30"/>
        <v>1.006483288</v>
      </c>
      <c r="N62" s="153">
        <f t="shared" si="30"/>
        <v>0.9722039257</v>
      </c>
      <c r="O62" s="153">
        <f t="shared" si="30"/>
        <v>0.9846930724</v>
      </c>
      <c r="P62" s="153">
        <f t="shared" si="30"/>
        <v>1.095824048</v>
      </c>
      <c r="Q62" s="153">
        <f t="shared" si="30"/>
        <v>0.9095744681</v>
      </c>
      <c r="R62" s="153">
        <f t="shared" si="30"/>
        <v>0.9930341965</v>
      </c>
      <c r="S62" s="153">
        <f t="shared" si="30"/>
        <v>1.004076465</v>
      </c>
      <c r="T62" s="153">
        <f t="shared" si="30"/>
        <v>1.02750879</v>
      </c>
      <c r="U62" s="153">
        <f t="shared" si="30"/>
        <v>1.056055993</v>
      </c>
      <c r="V62" s="153">
        <f t="shared" si="30"/>
        <v>0.9519981975</v>
      </c>
      <c r="W62" s="153">
        <f t="shared" si="30"/>
        <v>0.9989909741</v>
      </c>
      <c r="X62" s="153">
        <f t="shared" si="30"/>
        <v>1.003012717</v>
      </c>
      <c r="Y62" s="153">
        <f t="shared" si="30"/>
        <v>1.090448014</v>
      </c>
      <c r="Z62" s="153">
        <f t="shared" si="30"/>
        <v>0.9710832974</v>
      </c>
    </row>
    <row r="63">
      <c r="A63" s="9" t="str">
        <f t="shared" si="6"/>
        <v>LAC</v>
      </c>
      <c r="C63" s="153">
        <f t="shared" ref="C63:Z63" si="31">C28/C$34</f>
        <v>0.9582934086</v>
      </c>
      <c r="D63" s="153">
        <f t="shared" si="31"/>
        <v>0.9857580706</v>
      </c>
      <c r="E63" s="153">
        <f t="shared" si="31"/>
        <v>1.007763869</v>
      </c>
      <c r="F63" s="153">
        <f t="shared" si="31"/>
        <v>0.976809305</v>
      </c>
      <c r="G63" s="153">
        <f t="shared" si="31"/>
        <v>0.9591191883</v>
      </c>
      <c r="H63" s="153">
        <f t="shared" si="31"/>
        <v>1.018730646</v>
      </c>
      <c r="I63" s="153">
        <f t="shared" si="31"/>
        <v>0.9073026801</v>
      </c>
      <c r="J63" s="153">
        <f t="shared" si="31"/>
        <v>0.9446746726</v>
      </c>
      <c r="K63" s="153">
        <f t="shared" si="31"/>
        <v>0.9602618988</v>
      </c>
      <c r="L63" s="153">
        <f t="shared" si="31"/>
        <v>0.9619028891</v>
      </c>
      <c r="M63" s="153">
        <f t="shared" si="31"/>
        <v>1.014036634</v>
      </c>
      <c r="N63" s="153">
        <f t="shared" si="31"/>
        <v>0.966275853</v>
      </c>
      <c r="O63" s="153">
        <f t="shared" si="31"/>
        <v>0.9894271737</v>
      </c>
      <c r="P63" s="153">
        <f t="shared" si="31"/>
        <v>0.895262087</v>
      </c>
      <c r="Q63" s="153">
        <f t="shared" si="31"/>
        <v>0.9734042553</v>
      </c>
      <c r="R63" s="153">
        <f t="shared" si="31"/>
        <v>0.9880672898</v>
      </c>
      <c r="S63" s="153">
        <f t="shared" si="31"/>
        <v>0.9662169928</v>
      </c>
      <c r="T63" s="153">
        <f t="shared" si="31"/>
        <v>0.9873207755</v>
      </c>
      <c r="U63" s="153">
        <f t="shared" si="31"/>
        <v>0.9904846502</v>
      </c>
      <c r="V63" s="153">
        <f t="shared" si="31"/>
        <v>0.9962193141</v>
      </c>
      <c r="W63" s="153">
        <f t="shared" si="31"/>
        <v>0.9958111457</v>
      </c>
      <c r="X63" s="153">
        <f t="shared" si="31"/>
        <v>1.005316056</v>
      </c>
      <c r="Y63" s="153">
        <f t="shared" si="31"/>
        <v>0.7354184277</v>
      </c>
      <c r="Z63" s="153">
        <f t="shared" si="31"/>
        <v>0.9451877428</v>
      </c>
    </row>
    <row r="64">
      <c r="A64" s="9" t="str">
        <f t="shared" si="6"/>
        <v>MIN</v>
      </c>
      <c r="C64" s="153">
        <f t="shared" ref="C64:Z64" si="32">C29/C$34</f>
        <v>0.964345151</v>
      </c>
      <c r="D64" s="153">
        <f t="shared" si="32"/>
        <v>0.9090035889</v>
      </c>
      <c r="E64" s="153">
        <f t="shared" si="32"/>
        <v>0.9292959409</v>
      </c>
      <c r="F64" s="153">
        <f t="shared" si="32"/>
        <v>0.9628087306</v>
      </c>
      <c r="G64" s="153">
        <f t="shared" si="32"/>
        <v>0.9667733009</v>
      </c>
      <c r="H64" s="153">
        <f t="shared" si="32"/>
        <v>0.9961793485</v>
      </c>
      <c r="I64" s="153">
        <f t="shared" si="32"/>
        <v>1.091713794</v>
      </c>
      <c r="J64" s="153">
        <f t="shared" si="32"/>
        <v>0.9564717626</v>
      </c>
      <c r="K64" s="153">
        <f t="shared" si="32"/>
        <v>1.14118596</v>
      </c>
      <c r="L64" s="153">
        <f t="shared" si="32"/>
        <v>1.138690391</v>
      </c>
      <c r="M64" s="153">
        <f t="shared" si="32"/>
        <v>1.089570089</v>
      </c>
      <c r="N64" s="153">
        <f t="shared" si="32"/>
        <v>1.005796338</v>
      </c>
      <c r="O64" s="153">
        <f t="shared" si="32"/>
        <v>0.9113145021</v>
      </c>
      <c r="P64" s="153">
        <f t="shared" si="32"/>
        <v>1.133611084</v>
      </c>
      <c r="Q64" s="153">
        <f t="shared" si="32"/>
        <v>0.8617021277</v>
      </c>
      <c r="R64" s="153">
        <f t="shared" si="32"/>
        <v>1.043434552</v>
      </c>
      <c r="S64" s="153">
        <f t="shared" si="32"/>
        <v>1.014096288</v>
      </c>
      <c r="T64" s="153">
        <f t="shared" si="32"/>
        <v>1.039000035</v>
      </c>
      <c r="U64" s="153">
        <f t="shared" si="32"/>
        <v>0.993182376</v>
      </c>
      <c r="V64" s="153">
        <f t="shared" si="32"/>
        <v>0.9758889171</v>
      </c>
      <c r="W64" s="153">
        <f t="shared" si="32"/>
        <v>1.053395341</v>
      </c>
      <c r="X64" s="153">
        <f t="shared" si="32"/>
        <v>1.05463002</v>
      </c>
      <c r="Y64" s="153">
        <f t="shared" si="32"/>
        <v>0.6593406593</v>
      </c>
      <c r="Z64" s="153">
        <f t="shared" si="32"/>
        <v>0.7186016401</v>
      </c>
    </row>
    <row r="65">
      <c r="A65" s="9" t="str">
        <f t="shared" si="6"/>
        <v>MIL</v>
      </c>
      <c r="C65" s="153">
        <f t="shared" ref="C65:Z65" si="33">C30/C$34</f>
        <v>0.9873417722</v>
      </c>
      <c r="D65" s="153">
        <f t="shared" si="33"/>
        <v>0.978685132</v>
      </c>
      <c r="E65" s="153">
        <f t="shared" si="33"/>
        <v>1.000533036</v>
      </c>
      <c r="F65" s="153">
        <f t="shared" si="33"/>
        <v>1.14373923</v>
      </c>
      <c r="G65" s="153">
        <f t="shared" si="33"/>
        <v>1.087472769</v>
      </c>
      <c r="H65" s="153">
        <f t="shared" si="33"/>
        <v>1.052036456</v>
      </c>
      <c r="I65" s="153">
        <f t="shared" si="33"/>
        <v>0.9023850504</v>
      </c>
      <c r="J65" s="153">
        <f t="shared" si="33"/>
        <v>0.9192655555</v>
      </c>
      <c r="K65" s="153">
        <f t="shared" si="33"/>
        <v>0.9814556501</v>
      </c>
      <c r="L65" s="153">
        <f t="shared" si="33"/>
        <v>0.9816132804</v>
      </c>
      <c r="M65" s="153">
        <f t="shared" si="33"/>
        <v>1.059356707</v>
      </c>
      <c r="N65" s="153">
        <f t="shared" si="33"/>
        <v>1.177710447</v>
      </c>
      <c r="O65" s="153">
        <f t="shared" si="33"/>
        <v>1.103045605</v>
      </c>
      <c r="P65" s="153">
        <f t="shared" si="33"/>
        <v>0.9243290379</v>
      </c>
      <c r="Q65" s="153">
        <f t="shared" si="33"/>
        <v>0.7819148936</v>
      </c>
      <c r="R65" s="153">
        <f t="shared" si="33"/>
        <v>1.028505677</v>
      </c>
      <c r="S65" s="153">
        <f t="shared" si="33"/>
        <v>1.035005447</v>
      </c>
      <c r="T65" s="153">
        <f t="shared" si="33"/>
        <v>1.024931831</v>
      </c>
      <c r="U65" s="153">
        <f t="shared" si="33"/>
        <v>0.8998118196</v>
      </c>
      <c r="V65" s="153">
        <f t="shared" si="33"/>
        <v>0.9890170825</v>
      </c>
      <c r="W65" s="153">
        <f t="shared" si="33"/>
        <v>1.026408815</v>
      </c>
      <c r="X65" s="153">
        <f t="shared" si="33"/>
        <v>1.02636313</v>
      </c>
      <c r="Y65" s="153">
        <f t="shared" si="33"/>
        <v>1.217244294</v>
      </c>
      <c r="Z65" s="153">
        <f t="shared" si="33"/>
        <v>1.016400518</v>
      </c>
    </row>
    <row r="66">
      <c r="A66" s="9" t="str">
        <f t="shared" si="6"/>
        <v>CHA</v>
      </c>
      <c r="C66" s="153">
        <f t="shared" ref="C66:Z66" si="34">C31/C$34</f>
        <v>1.01699531</v>
      </c>
      <c r="D66" s="153">
        <f t="shared" si="34"/>
        <v>1.038412169</v>
      </c>
      <c r="E66" s="153">
        <f t="shared" si="34"/>
        <v>1.000930923</v>
      </c>
      <c r="F66" s="153">
        <f t="shared" si="34"/>
        <v>1.003733487</v>
      </c>
      <c r="G66" s="153">
        <f t="shared" si="34"/>
        <v>0.9850254156</v>
      </c>
      <c r="H66" s="153">
        <f t="shared" si="34"/>
        <v>1.019279148</v>
      </c>
      <c r="I66" s="153">
        <f t="shared" si="34"/>
        <v>1.108925498</v>
      </c>
      <c r="J66" s="153">
        <f t="shared" si="34"/>
        <v>1.058108231</v>
      </c>
      <c r="K66" s="153">
        <f t="shared" si="34"/>
        <v>1.047832952</v>
      </c>
      <c r="L66" s="153">
        <f t="shared" si="34"/>
        <v>1.048345793</v>
      </c>
      <c r="M66" s="153">
        <f t="shared" si="34"/>
        <v>0.9668282243</v>
      </c>
      <c r="N66" s="153">
        <f t="shared" si="34"/>
        <v>0.9702279015</v>
      </c>
      <c r="O66" s="153">
        <f t="shared" si="34"/>
        <v>1.043869339</v>
      </c>
      <c r="P66" s="153">
        <f t="shared" si="34"/>
        <v>1.119077609</v>
      </c>
      <c r="Q66" s="153">
        <f t="shared" si="34"/>
        <v>1.053191489</v>
      </c>
      <c r="R66" s="153">
        <f t="shared" si="34"/>
        <v>0.9654961133</v>
      </c>
      <c r="S66" s="153">
        <f t="shared" si="34"/>
        <v>0.9678887329</v>
      </c>
      <c r="T66" s="153">
        <f t="shared" si="34"/>
        <v>1.009759884</v>
      </c>
      <c r="U66" s="153">
        <f t="shared" si="34"/>
        <v>1.043377433</v>
      </c>
      <c r="V66" s="153">
        <f t="shared" si="34"/>
        <v>1.049602568</v>
      </c>
      <c r="W66" s="153">
        <f t="shared" si="34"/>
        <v>1.031436167</v>
      </c>
      <c r="X66" s="153">
        <f t="shared" si="34"/>
        <v>1.024387252</v>
      </c>
      <c r="Y66" s="153">
        <f t="shared" si="34"/>
        <v>1.027049873</v>
      </c>
      <c r="Z66" s="153">
        <f t="shared" si="34"/>
        <v>0.8998705222</v>
      </c>
    </row>
    <row r="67">
      <c r="A67" s="9" t="str">
        <f t="shared" si="6"/>
        <v>POR</v>
      </c>
      <c r="C67" s="153">
        <f t="shared" ref="C67:Z67" si="35">C32/C$34</f>
        <v>0.994603863</v>
      </c>
      <c r="D67" s="153">
        <f t="shared" si="35"/>
        <v>1.019289039</v>
      </c>
      <c r="E67" s="153">
        <f t="shared" si="35"/>
        <v>1.011395039</v>
      </c>
      <c r="F67" s="153">
        <f t="shared" si="35"/>
        <v>1.069428489</v>
      </c>
      <c r="G67" s="153">
        <f t="shared" si="35"/>
        <v>1.050379762</v>
      </c>
      <c r="H67" s="153">
        <f t="shared" si="35"/>
        <v>1.018421518</v>
      </c>
      <c r="I67" s="153">
        <f t="shared" si="35"/>
        <v>1.086796164</v>
      </c>
      <c r="J67" s="153">
        <f t="shared" si="35"/>
        <v>1.069905321</v>
      </c>
      <c r="K67" s="153">
        <f t="shared" si="35"/>
        <v>1.015599609</v>
      </c>
      <c r="L67" s="153">
        <f t="shared" si="35"/>
        <v>1.015663064</v>
      </c>
      <c r="M67" s="153">
        <f t="shared" si="35"/>
        <v>0.8270913325</v>
      </c>
      <c r="N67" s="153">
        <f t="shared" si="35"/>
        <v>1.082861283</v>
      </c>
      <c r="O67" s="153">
        <f t="shared" si="35"/>
        <v>1.053337541</v>
      </c>
      <c r="P67" s="153">
        <f t="shared" si="35"/>
        <v>1.058037012</v>
      </c>
      <c r="Q67" s="153">
        <f t="shared" si="35"/>
        <v>1.244680851</v>
      </c>
      <c r="R67" s="153">
        <f t="shared" si="35"/>
        <v>1.011384422</v>
      </c>
      <c r="S67" s="153">
        <f t="shared" si="35"/>
        <v>1.005791278</v>
      </c>
      <c r="T67" s="153">
        <f t="shared" si="35"/>
        <v>0.9741212999</v>
      </c>
      <c r="U67" s="153">
        <f t="shared" si="35"/>
        <v>1.010858658</v>
      </c>
      <c r="V67" s="153">
        <f t="shared" si="35"/>
        <v>0.9744797712</v>
      </c>
      <c r="W67" s="153">
        <f t="shared" si="35"/>
        <v>1.01745536</v>
      </c>
      <c r="X67" s="153">
        <f t="shared" si="35"/>
        <v>1.01073921</v>
      </c>
      <c r="Y67" s="153">
        <f t="shared" si="35"/>
        <v>1.001690617</v>
      </c>
      <c r="Z67" s="153">
        <f t="shared" si="35"/>
        <v>1.074665516</v>
      </c>
    </row>
    <row r="68">
      <c r="C68" s="153"/>
      <c r="E68" s="20"/>
    </row>
    <row r="69">
      <c r="A69" s="158" t="s">
        <v>2004</v>
      </c>
      <c r="B69" s="159"/>
      <c r="C69" s="159"/>
      <c r="D69" s="159"/>
      <c r="E69" s="160"/>
      <c r="F69" s="159"/>
      <c r="G69" s="159"/>
      <c r="H69" s="159"/>
      <c r="I69" s="159"/>
      <c r="J69" s="159"/>
      <c r="K69" s="159"/>
      <c r="L69" s="159"/>
      <c r="M69" s="159"/>
      <c r="N69" s="159"/>
      <c r="O69" s="159"/>
      <c r="P69" s="159"/>
      <c r="Q69" s="159"/>
      <c r="R69" s="159"/>
      <c r="S69" s="159"/>
      <c r="T69" s="159"/>
      <c r="U69" s="159"/>
      <c r="V69" s="159"/>
      <c r="W69" s="159"/>
      <c r="X69" s="159"/>
      <c r="Y69" s="159"/>
      <c r="Z69" s="159"/>
      <c r="AA69" s="159"/>
      <c r="AB69" s="159"/>
      <c r="AC69" s="159"/>
      <c r="AD69" s="159"/>
      <c r="AE69" s="159"/>
    </row>
    <row r="70">
      <c r="E70" s="20"/>
    </row>
    <row r="71">
      <c r="A71" s="2" t="s">
        <v>1971</v>
      </c>
      <c r="B71" s="2" t="s">
        <v>1972</v>
      </c>
      <c r="C71" s="2" t="s">
        <v>1973</v>
      </c>
      <c r="D71" s="2" t="s">
        <v>2001</v>
      </c>
      <c r="E71" s="2" t="s">
        <v>4</v>
      </c>
      <c r="F71" s="2" t="s">
        <v>1975</v>
      </c>
      <c r="G71" s="2" t="s">
        <v>1976</v>
      </c>
      <c r="H71" s="2" t="s">
        <v>1977</v>
      </c>
      <c r="I71" s="2" t="s">
        <v>1978</v>
      </c>
      <c r="J71" s="2" t="s">
        <v>1979</v>
      </c>
      <c r="K71" s="2" t="s">
        <v>1980</v>
      </c>
      <c r="L71" s="2" t="s">
        <v>1981</v>
      </c>
      <c r="M71" s="2" t="s">
        <v>1982</v>
      </c>
      <c r="N71" s="2" t="s">
        <v>1983</v>
      </c>
      <c r="O71" s="2" t="s">
        <v>1984</v>
      </c>
      <c r="P71" s="2" t="s">
        <v>1985</v>
      </c>
      <c r="Q71" s="2" t="s">
        <v>1986</v>
      </c>
      <c r="R71" s="2" t="s">
        <v>1987</v>
      </c>
      <c r="S71" s="2" t="s">
        <v>1988</v>
      </c>
      <c r="T71" s="2" t="s">
        <v>1989</v>
      </c>
      <c r="U71" s="2" t="s">
        <v>1990</v>
      </c>
      <c r="V71" s="2" t="s">
        <v>1991</v>
      </c>
      <c r="W71" s="2" t="s">
        <v>1992</v>
      </c>
      <c r="X71" s="2" t="s">
        <v>1993</v>
      </c>
      <c r="Y71" s="2" t="s">
        <v>1994</v>
      </c>
      <c r="Z71" s="2" t="s">
        <v>1995</v>
      </c>
      <c r="AA71" s="2" t="s">
        <v>1996</v>
      </c>
      <c r="AB71" s="2" t="s">
        <v>1997</v>
      </c>
      <c r="AC71" s="2" t="s">
        <v>1998</v>
      </c>
    </row>
    <row r="72">
      <c r="A72" s="129" t="s">
        <v>106</v>
      </c>
      <c r="B72" s="130">
        <v>14.0</v>
      </c>
      <c r="C72" s="130">
        <v>1352.0</v>
      </c>
      <c r="D72" s="130">
        <v>1468.0</v>
      </c>
      <c r="E72" s="9">
        <f t="shared" ref="E72:E101" si="36">D72/B72</f>
        <v>104.8571429</v>
      </c>
      <c r="F72" s="130">
        <v>362.0</v>
      </c>
      <c r="G72" s="130">
        <v>677.0</v>
      </c>
      <c r="H72" s="130">
        <v>0.534711964549483</v>
      </c>
      <c r="I72" s="130">
        <v>183.0</v>
      </c>
      <c r="J72" s="130">
        <v>501.0</v>
      </c>
      <c r="K72" s="130">
        <v>0.365269461077844</v>
      </c>
      <c r="L72" s="130">
        <v>0.365269461077844</v>
      </c>
      <c r="M72" s="130">
        <v>211.0</v>
      </c>
      <c r="N72" s="130">
        <v>418.0</v>
      </c>
      <c r="O72" s="130">
        <v>306.0</v>
      </c>
      <c r="P72" s="130">
        <v>474.0</v>
      </c>
      <c r="Q72" s="130">
        <v>75.0</v>
      </c>
      <c r="R72" s="130">
        <v>0.577348066298343</v>
      </c>
      <c r="S72" s="130">
        <v>0.633333333333333</v>
      </c>
      <c r="T72" s="130">
        <v>0.863387978142077</v>
      </c>
      <c r="U72" s="130">
        <v>0.425297113752122</v>
      </c>
      <c r="V72" s="130">
        <v>0.505768123938879</v>
      </c>
      <c r="W72" s="130">
        <v>0.540322580645161</v>
      </c>
      <c r="X72" s="130">
        <v>0.57225656877898</v>
      </c>
      <c r="Y72" s="130">
        <v>64.0</v>
      </c>
      <c r="Z72" s="130">
        <v>61.0</v>
      </c>
      <c r="AA72" s="130">
        <v>0.0901033973412112</v>
      </c>
      <c r="AB72" s="130">
        <v>6.0</v>
      </c>
      <c r="AC72" s="130">
        <v>0.0119760479041916</v>
      </c>
    </row>
    <row r="73">
      <c r="A73" s="129" t="s">
        <v>84</v>
      </c>
      <c r="B73" s="130">
        <v>15.0</v>
      </c>
      <c r="C73" s="130">
        <v>1503.0</v>
      </c>
      <c r="D73" s="130">
        <v>1746.0</v>
      </c>
      <c r="E73" s="9">
        <f t="shared" si="36"/>
        <v>116.4</v>
      </c>
      <c r="F73" s="130">
        <v>331.0</v>
      </c>
      <c r="G73" s="130">
        <v>596.0</v>
      </c>
      <c r="H73" s="130">
        <v>0.555369127516779</v>
      </c>
      <c r="I73" s="130">
        <v>174.0</v>
      </c>
      <c r="J73" s="130">
        <v>395.0</v>
      </c>
      <c r="K73" s="130">
        <v>0.440506329113924</v>
      </c>
      <c r="L73" s="130">
        <v>0.439086294416244</v>
      </c>
      <c r="M73" s="130">
        <v>188.0</v>
      </c>
      <c r="N73" s="130">
        <v>402.0</v>
      </c>
      <c r="O73" s="130">
        <v>260.0</v>
      </c>
      <c r="P73" s="130">
        <v>450.0</v>
      </c>
      <c r="Q73" s="130">
        <v>72.0</v>
      </c>
      <c r="R73" s="130">
        <v>0.607250755287009</v>
      </c>
      <c r="S73" s="130">
        <v>0.661184210526316</v>
      </c>
      <c r="T73" s="130">
        <v>0.862068965517241</v>
      </c>
      <c r="U73" s="130">
        <v>0.398587285570131</v>
      </c>
      <c r="V73" s="130">
        <v>0.523174183673469</v>
      </c>
      <c r="W73" s="130">
        <v>0.597376387487387</v>
      </c>
      <c r="X73" s="130">
        <v>0.624886052871468</v>
      </c>
      <c r="Y73" s="130">
        <v>54.0</v>
      </c>
      <c r="Z73" s="130">
        <v>54.0</v>
      </c>
      <c r="AA73" s="130">
        <v>0.0906040268456376</v>
      </c>
      <c r="AB73" s="130">
        <v>1.0</v>
      </c>
      <c r="AC73" s="130">
        <v>0.00253164556962025</v>
      </c>
    </row>
    <row r="74">
      <c r="A74" s="129" t="s">
        <v>103</v>
      </c>
      <c r="B74" s="130">
        <v>14.0</v>
      </c>
      <c r="C74" s="130">
        <v>1383.0</v>
      </c>
      <c r="D74" s="130">
        <v>1579.0</v>
      </c>
      <c r="E74" s="9">
        <f t="shared" si="36"/>
        <v>112.7857143</v>
      </c>
      <c r="F74" s="130">
        <v>313.0</v>
      </c>
      <c r="G74" s="130">
        <v>599.0</v>
      </c>
      <c r="H74" s="130">
        <v>0.522537562604341</v>
      </c>
      <c r="I74" s="130">
        <v>123.0</v>
      </c>
      <c r="J74" s="130">
        <v>381.0</v>
      </c>
      <c r="K74" s="130">
        <v>0.322834645669291</v>
      </c>
      <c r="L74" s="130">
        <v>0.325396825396825</v>
      </c>
      <c r="M74" s="130">
        <v>145.0</v>
      </c>
      <c r="N74" s="130">
        <v>336.0</v>
      </c>
      <c r="O74" s="130">
        <v>290.0</v>
      </c>
      <c r="P74" s="130">
        <v>297.0</v>
      </c>
      <c r="Q74" s="130">
        <v>72.0</v>
      </c>
      <c r="R74" s="130">
        <v>0.536741214057508</v>
      </c>
      <c r="S74" s="130">
        <v>0.579310344827586</v>
      </c>
      <c r="T74" s="130">
        <v>0.804878048780488</v>
      </c>
      <c r="U74" s="130">
        <v>0.388775510204082</v>
      </c>
      <c r="V74" s="130">
        <v>0.530528863868987</v>
      </c>
      <c r="W74" s="130">
        <v>0.50765306122449</v>
      </c>
      <c r="X74" s="130">
        <v>0.53754752851711</v>
      </c>
      <c r="Y74" s="130">
        <v>46.0</v>
      </c>
      <c r="Z74" s="130">
        <v>61.0</v>
      </c>
      <c r="AA74" s="130">
        <v>0.101836393989983</v>
      </c>
      <c r="AB74" s="130">
        <v>7.0</v>
      </c>
      <c r="AC74" s="130">
        <v>0.0183727034120735</v>
      </c>
    </row>
    <row r="75">
      <c r="A75" s="129" t="s">
        <v>70</v>
      </c>
      <c r="B75" s="130">
        <v>15.0</v>
      </c>
      <c r="C75" s="130">
        <v>1509.0</v>
      </c>
      <c r="D75" s="130">
        <v>1810.0</v>
      </c>
      <c r="E75" s="9">
        <f t="shared" si="36"/>
        <v>120.6666667</v>
      </c>
      <c r="F75" s="130">
        <v>302.0</v>
      </c>
      <c r="G75" s="130">
        <v>563.0</v>
      </c>
      <c r="H75" s="130">
        <v>0.536412078152753</v>
      </c>
      <c r="I75" s="130">
        <v>135.0</v>
      </c>
      <c r="J75" s="130">
        <v>398.0</v>
      </c>
      <c r="K75" s="130">
        <v>0.339195979899498</v>
      </c>
      <c r="L75" s="130">
        <v>0.340909090909091</v>
      </c>
      <c r="M75" s="130">
        <v>157.0</v>
      </c>
      <c r="N75" s="130">
        <v>332.0</v>
      </c>
      <c r="O75" s="130">
        <v>272.0</v>
      </c>
      <c r="P75" s="130">
        <v>345.0</v>
      </c>
      <c r="Q75" s="130">
        <v>60.0</v>
      </c>
      <c r="R75" s="130">
        <v>0.549668874172186</v>
      </c>
      <c r="S75" s="130">
        <v>0.601449275362319</v>
      </c>
      <c r="T75" s="130">
        <v>0.851851851851852</v>
      </c>
      <c r="U75" s="130">
        <v>0.414151925078044</v>
      </c>
      <c r="V75" s="130">
        <v>0.518170114942529</v>
      </c>
      <c r="W75" s="130">
        <v>0.524973985431842</v>
      </c>
      <c r="X75" s="130">
        <v>0.554441260744986</v>
      </c>
      <c r="Y75" s="130">
        <v>52.0</v>
      </c>
      <c r="Z75" s="130">
        <v>40.0</v>
      </c>
      <c r="AA75" s="130">
        <v>0.0710479573712256</v>
      </c>
      <c r="AB75" s="130">
        <v>7.0</v>
      </c>
      <c r="AC75" s="130">
        <v>0.0175879396984925</v>
      </c>
    </row>
    <row r="76">
      <c r="A76" s="129" t="s">
        <v>94</v>
      </c>
      <c r="B76" s="130">
        <v>14.0</v>
      </c>
      <c r="C76" s="130">
        <v>1342.0</v>
      </c>
      <c r="D76" s="130">
        <v>1483.0</v>
      </c>
      <c r="E76" s="9">
        <f t="shared" si="36"/>
        <v>105.9285714</v>
      </c>
      <c r="F76" s="130">
        <v>344.0</v>
      </c>
      <c r="G76" s="130">
        <v>623.0</v>
      </c>
      <c r="H76" s="130">
        <v>0.552166934189406</v>
      </c>
      <c r="I76" s="130">
        <v>134.0</v>
      </c>
      <c r="J76" s="130">
        <v>330.0</v>
      </c>
      <c r="K76" s="130">
        <v>0.406060606060606</v>
      </c>
      <c r="L76" s="130">
        <v>0.407294832826748</v>
      </c>
      <c r="M76" s="130">
        <v>214.0</v>
      </c>
      <c r="N76" s="130">
        <v>420.0</v>
      </c>
      <c r="O76" s="130">
        <v>268.0</v>
      </c>
      <c r="P76" s="130">
        <v>357.0</v>
      </c>
      <c r="Q76" s="130">
        <v>45.0</v>
      </c>
      <c r="R76" s="130">
        <v>0.61046511627907</v>
      </c>
      <c r="S76" s="130">
        <v>0.638297872340426</v>
      </c>
      <c r="T76" s="130">
        <v>0.888059701492537</v>
      </c>
      <c r="U76" s="130">
        <v>0.346274921301154</v>
      </c>
      <c r="V76" s="130">
        <v>0.517608622502629</v>
      </c>
      <c r="W76" s="130">
        <v>0.571878279118573</v>
      </c>
      <c r="X76" s="130">
        <v>0.610328638497653</v>
      </c>
      <c r="Y76" s="130">
        <v>30.0</v>
      </c>
      <c r="Z76" s="130">
        <v>46.0</v>
      </c>
      <c r="AA76" s="130">
        <v>0.0738362760834671</v>
      </c>
      <c r="AB76" s="130">
        <v>4.0</v>
      </c>
      <c r="AC76" s="130">
        <v>0.0121212121212121</v>
      </c>
    </row>
    <row r="77">
      <c r="A77" s="129" t="s">
        <v>91</v>
      </c>
      <c r="B77" s="130">
        <v>15.0</v>
      </c>
      <c r="C77" s="130">
        <v>1472.0</v>
      </c>
      <c r="D77" s="130">
        <v>1717.0</v>
      </c>
      <c r="E77" s="9">
        <f t="shared" si="36"/>
        <v>114.4666667</v>
      </c>
      <c r="F77" s="130">
        <v>304.0</v>
      </c>
      <c r="G77" s="130">
        <v>588.0</v>
      </c>
      <c r="H77" s="130">
        <v>0.517006802721089</v>
      </c>
      <c r="I77" s="130">
        <v>147.0</v>
      </c>
      <c r="J77" s="130">
        <v>403.0</v>
      </c>
      <c r="K77" s="130">
        <v>0.364764267990074</v>
      </c>
      <c r="L77" s="130">
        <v>0.366583541147132</v>
      </c>
      <c r="M77" s="130">
        <v>173.0</v>
      </c>
      <c r="N77" s="130">
        <v>326.0</v>
      </c>
      <c r="O77" s="130">
        <v>282.0</v>
      </c>
      <c r="P77" s="130">
        <v>390.0</v>
      </c>
      <c r="Q77" s="130">
        <v>51.0</v>
      </c>
      <c r="R77" s="130">
        <v>0.536184210526316</v>
      </c>
      <c r="S77" s="130">
        <v>0.610486891385768</v>
      </c>
      <c r="T77" s="130">
        <v>0.884353741496599</v>
      </c>
      <c r="U77" s="130">
        <v>0.406659939455096</v>
      </c>
      <c r="V77" s="130">
        <v>0.539200708502024</v>
      </c>
      <c r="W77" s="130">
        <v>0.529263370332997</v>
      </c>
      <c r="X77" s="130">
        <v>0.563770794824399</v>
      </c>
      <c r="Y77" s="130">
        <v>74.0</v>
      </c>
      <c r="Z77" s="130">
        <v>77.0</v>
      </c>
      <c r="AA77" s="130">
        <v>0.130952380952381</v>
      </c>
      <c r="AB77" s="130">
        <v>6.0</v>
      </c>
      <c r="AC77" s="130">
        <v>0.0148883374689826</v>
      </c>
    </row>
    <row r="78">
      <c r="A78" s="129" t="s">
        <v>85</v>
      </c>
      <c r="B78" s="130">
        <v>16.0</v>
      </c>
      <c r="C78" s="130">
        <v>1520.0</v>
      </c>
      <c r="D78" s="130">
        <v>1753.0</v>
      </c>
      <c r="E78" s="9">
        <f t="shared" si="36"/>
        <v>109.5625</v>
      </c>
      <c r="F78" s="130">
        <v>352.0</v>
      </c>
      <c r="G78" s="130">
        <v>605.0</v>
      </c>
      <c r="H78" s="130">
        <v>0.581818181818182</v>
      </c>
      <c r="I78" s="130">
        <v>110.0</v>
      </c>
      <c r="J78" s="130">
        <v>299.0</v>
      </c>
      <c r="K78" s="130">
        <v>0.367892976588629</v>
      </c>
      <c r="L78" s="130">
        <v>0.374149659863946</v>
      </c>
      <c r="M78" s="130">
        <v>151.0</v>
      </c>
      <c r="N78" s="130">
        <v>352.0</v>
      </c>
      <c r="O78" s="130">
        <v>352.0</v>
      </c>
      <c r="P78" s="130">
        <v>264.0</v>
      </c>
      <c r="Q78" s="130">
        <v>66.0</v>
      </c>
      <c r="R78" s="130">
        <v>0.5</v>
      </c>
      <c r="S78" s="130">
        <v>0.551724137931035</v>
      </c>
      <c r="T78" s="130">
        <v>0.8</v>
      </c>
      <c r="U78" s="130">
        <v>0.330752212389381</v>
      </c>
      <c r="V78" s="130">
        <v>0.532357897664071</v>
      </c>
      <c r="W78" s="130">
        <v>0.571902654867257</v>
      </c>
      <c r="X78" s="130">
        <v>0.596774193548387</v>
      </c>
      <c r="Y78" s="130">
        <v>66.0</v>
      </c>
      <c r="Z78" s="130">
        <v>50.0</v>
      </c>
      <c r="AA78" s="130">
        <v>0.0826446280991736</v>
      </c>
      <c r="AB78" s="130">
        <v>5.0</v>
      </c>
      <c r="AC78" s="130">
        <v>0.0167224080267559</v>
      </c>
    </row>
    <row r="79">
      <c r="A79" s="129" t="s">
        <v>76</v>
      </c>
      <c r="B79" s="130">
        <v>15.0</v>
      </c>
      <c r="C79" s="130">
        <v>1470.0</v>
      </c>
      <c r="D79" s="130">
        <v>1740.0</v>
      </c>
      <c r="E79" s="9">
        <f t="shared" si="36"/>
        <v>116</v>
      </c>
      <c r="F79" s="130">
        <v>339.0</v>
      </c>
      <c r="G79" s="130">
        <v>603.0</v>
      </c>
      <c r="H79" s="130">
        <v>0.562189054726368</v>
      </c>
      <c r="I79" s="130">
        <v>139.0</v>
      </c>
      <c r="J79" s="130">
        <v>452.0</v>
      </c>
      <c r="K79" s="130">
        <v>0.307522123893805</v>
      </c>
      <c r="L79" s="130">
        <v>0.308888888888889</v>
      </c>
      <c r="M79" s="130">
        <v>168.0</v>
      </c>
      <c r="N79" s="130">
        <v>370.0</v>
      </c>
      <c r="O79" s="130">
        <v>308.0</v>
      </c>
      <c r="P79" s="130">
        <v>366.0</v>
      </c>
      <c r="Q79" s="130">
        <v>51.0</v>
      </c>
      <c r="R79" s="130">
        <v>0.545722713864307</v>
      </c>
      <c r="S79" s="130">
        <v>0.610561056105611</v>
      </c>
      <c r="T79" s="130">
        <v>0.877697841726619</v>
      </c>
      <c r="U79" s="130">
        <v>0.428436018957346</v>
      </c>
      <c r="V79" s="130">
        <v>0.541645251661919</v>
      </c>
      <c r="W79" s="130">
        <v>0.518957345971564</v>
      </c>
      <c r="X79" s="130">
        <v>0.548865619546248</v>
      </c>
      <c r="Y79" s="130">
        <v>72.0</v>
      </c>
      <c r="Z79" s="130">
        <v>44.0</v>
      </c>
      <c r="AA79" s="130">
        <v>0.0729684908789386</v>
      </c>
      <c r="AB79" s="130">
        <v>4.0</v>
      </c>
      <c r="AC79" s="130">
        <v>0.00884955752212389</v>
      </c>
    </row>
    <row r="80">
      <c r="A80" s="129" t="s">
        <v>99</v>
      </c>
      <c r="B80" s="130">
        <v>15.0</v>
      </c>
      <c r="C80" s="130">
        <v>1441.0</v>
      </c>
      <c r="D80" s="130">
        <v>1604.0</v>
      </c>
      <c r="E80" s="9">
        <f t="shared" si="36"/>
        <v>106.9333333</v>
      </c>
      <c r="F80" s="130">
        <v>347.0</v>
      </c>
      <c r="G80" s="130">
        <v>686.0</v>
      </c>
      <c r="H80" s="130">
        <v>0.505830903790087</v>
      </c>
      <c r="I80" s="130">
        <v>150.0</v>
      </c>
      <c r="J80" s="130">
        <v>396.0</v>
      </c>
      <c r="K80" s="130">
        <v>0.378787878787879</v>
      </c>
      <c r="L80" s="130">
        <v>0.380710659898477</v>
      </c>
      <c r="M80" s="130">
        <v>187.0</v>
      </c>
      <c r="N80" s="130">
        <v>358.0</v>
      </c>
      <c r="O80" s="130">
        <v>336.0</v>
      </c>
      <c r="P80" s="130">
        <v>369.0</v>
      </c>
      <c r="Q80" s="130">
        <v>81.0</v>
      </c>
      <c r="R80" s="130">
        <v>0.515850144092219</v>
      </c>
      <c r="S80" s="130">
        <v>0.555900621118012</v>
      </c>
      <c r="T80" s="130">
        <v>0.82</v>
      </c>
      <c r="U80" s="130">
        <v>0.365988909426987</v>
      </c>
      <c r="V80" s="130">
        <v>0.542858858998145</v>
      </c>
      <c r="W80" s="130">
        <v>0.528650646950093</v>
      </c>
      <c r="X80" s="130">
        <v>0.561916878710772</v>
      </c>
      <c r="Y80" s="130">
        <v>50.0</v>
      </c>
      <c r="Z80" s="130">
        <v>68.0</v>
      </c>
      <c r="AA80" s="130">
        <v>0.0991253644314869</v>
      </c>
      <c r="AB80" s="130">
        <v>2.0</v>
      </c>
      <c r="AC80" s="130">
        <v>0.00505050505050505</v>
      </c>
    </row>
    <row r="81">
      <c r="A81" s="129" t="s">
        <v>116</v>
      </c>
      <c r="B81" s="130">
        <v>15.0</v>
      </c>
      <c r="C81" s="130">
        <v>1471.0</v>
      </c>
      <c r="D81" s="130">
        <v>1654.0</v>
      </c>
      <c r="E81" s="9">
        <f t="shared" si="36"/>
        <v>110.2666667</v>
      </c>
      <c r="F81" s="130">
        <v>304.0</v>
      </c>
      <c r="G81" s="130">
        <v>552.0</v>
      </c>
      <c r="H81" s="130">
        <v>0.550724637681159</v>
      </c>
      <c r="I81" s="130">
        <v>136.0</v>
      </c>
      <c r="J81" s="130">
        <v>364.0</v>
      </c>
      <c r="K81" s="130">
        <v>0.373626373626374</v>
      </c>
      <c r="L81" s="130">
        <v>0.373626373626374</v>
      </c>
      <c r="M81" s="130">
        <v>217.0</v>
      </c>
      <c r="N81" s="130">
        <v>318.0</v>
      </c>
      <c r="O81" s="130">
        <v>290.0</v>
      </c>
      <c r="P81" s="130">
        <v>342.0</v>
      </c>
      <c r="Q81" s="130">
        <v>66.0</v>
      </c>
      <c r="R81" s="130">
        <v>0.523026315789474</v>
      </c>
      <c r="S81" s="130">
        <v>0.571942446043166</v>
      </c>
      <c r="T81" s="130">
        <v>0.838235294117647</v>
      </c>
      <c r="U81" s="130">
        <v>0.397379912663755</v>
      </c>
      <c r="V81" s="130">
        <v>0.552259234972678</v>
      </c>
      <c r="W81" s="130">
        <v>0.554585152838428</v>
      </c>
      <c r="X81" s="130">
        <v>0.597181729834791</v>
      </c>
      <c r="Y81" s="130">
        <v>52.0</v>
      </c>
      <c r="Z81" s="130">
        <v>52.0</v>
      </c>
      <c r="AA81" s="130">
        <v>0.0942028985507246</v>
      </c>
      <c r="AB81" s="130">
        <v>3.0</v>
      </c>
      <c r="AC81" s="130">
        <v>0.00824175824175824</v>
      </c>
    </row>
    <row r="82">
      <c r="A82" s="129" t="s">
        <v>113</v>
      </c>
      <c r="B82" s="130">
        <v>16.0</v>
      </c>
      <c r="C82" s="130">
        <v>1507.0</v>
      </c>
      <c r="D82" s="130">
        <v>1806.0</v>
      </c>
      <c r="E82" s="9">
        <f t="shared" si="36"/>
        <v>112.875</v>
      </c>
      <c r="F82" s="130">
        <v>267.0</v>
      </c>
      <c r="G82" s="130">
        <v>520.0</v>
      </c>
      <c r="H82" s="130">
        <v>0.513461538461538</v>
      </c>
      <c r="I82" s="130">
        <v>141.0</v>
      </c>
      <c r="J82" s="130">
        <v>380.0</v>
      </c>
      <c r="K82" s="130">
        <v>0.371052631578947</v>
      </c>
      <c r="L82" s="130">
        <v>0.373015873015873</v>
      </c>
      <c r="M82" s="130">
        <v>142.0</v>
      </c>
      <c r="N82" s="130">
        <v>292.0</v>
      </c>
      <c r="O82" s="130">
        <v>242.0</v>
      </c>
      <c r="P82" s="130">
        <v>381.0</v>
      </c>
      <c r="Q82" s="130">
        <v>42.0</v>
      </c>
      <c r="R82" s="130">
        <v>0.546816479400749</v>
      </c>
      <c r="S82" s="130">
        <v>0.598360655737705</v>
      </c>
      <c r="T82" s="130">
        <v>0.900709219858156</v>
      </c>
      <c r="U82" s="130">
        <v>0.422222222222222</v>
      </c>
      <c r="V82" s="130">
        <v>0.555862894144144</v>
      </c>
      <c r="W82" s="130">
        <v>0.531666666666667</v>
      </c>
      <c r="X82" s="130">
        <v>0.558974358974359</v>
      </c>
      <c r="Y82" s="130">
        <v>46.0</v>
      </c>
      <c r="Z82" s="130">
        <v>47.0</v>
      </c>
      <c r="AA82" s="130">
        <v>0.0903846153846154</v>
      </c>
      <c r="AB82" s="130">
        <v>2.0</v>
      </c>
      <c r="AC82" s="130">
        <v>0.00526315789473684</v>
      </c>
    </row>
    <row r="83">
      <c r="A83" s="129" t="s">
        <v>90</v>
      </c>
      <c r="B83" s="130">
        <v>14.0</v>
      </c>
      <c r="C83" s="130">
        <v>1427.0</v>
      </c>
      <c r="D83" s="130">
        <v>1672.0</v>
      </c>
      <c r="E83" s="9">
        <f t="shared" si="36"/>
        <v>119.4285714</v>
      </c>
      <c r="F83" s="130">
        <v>294.0</v>
      </c>
      <c r="G83" s="130">
        <v>516.0</v>
      </c>
      <c r="H83" s="130">
        <v>0.569767441860465</v>
      </c>
      <c r="I83" s="130">
        <v>165.0</v>
      </c>
      <c r="J83" s="130">
        <v>466.0</v>
      </c>
      <c r="K83" s="130">
        <v>0.354077253218884</v>
      </c>
      <c r="L83" s="130">
        <v>0.357142857142857</v>
      </c>
      <c r="M83" s="130">
        <v>187.0</v>
      </c>
      <c r="N83" s="130">
        <v>358.0</v>
      </c>
      <c r="O83" s="130">
        <v>230.0</v>
      </c>
      <c r="P83" s="130">
        <v>405.0</v>
      </c>
      <c r="Q83" s="130">
        <v>90.0</v>
      </c>
      <c r="R83" s="130">
        <v>0.608843537414966</v>
      </c>
      <c r="S83" s="130">
        <v>0.667910447761194</v>
      </c>
      <c r="T83" s="130">
        <v>0.818181818181818</v>
      </c>
      <c r="U83" s="130">
        <v>0.474541751527495</v>
      </c>
      <c r="V83" s="130">
        <v>0.554210286591607</v>
      </c>
      <c r="W83" s="130">
        <v>0.55142566191446</v>
      </c>
      <c r="X83" s="130">
        <v>0.581876724931003</v>
      </c>
      <c r="Y83" s="130">
        <v>52.0</v>
      </c>
      <c r="Z83" s="130">
        <v>33.0</v>
      </c>
      <c r="AA83" s="130">
        <v>0.063953488372093</v>
      </c>
      <c r="AB83" s="130">
        <v>1.0</v>
      </c>
      <c r="AC83" s="130">
        <v>0.00214592274678112</v>
      </c>
    </row>
    <row r="84">
      <c r="A84" s="129" t="s">
        <v>96</v>
      </c>
      <c r="B84" s="130">
        <v>14.0</v>
      </c>
      <c r="C84" s="130">
        <v>1377.0</v>
      </c>
      <c r="D84" s="130">
        <v>1588.0</v>
      </c>
      <c r="E84" s="9">
        <f t="shared" si="36"/>
        <v>113.4285714</v>
      </c>
      <c r="F84" s="130">
        <v>388.0</v>
      </c>
      <c r="G84" s="130">
        <v>694.0</v>
      </c>
      <c r="H84" s="130">
        <v>0.559077809798271</v>
      </c>
      <c r="I84" s="130">
        <v>117.0</v>
      </c>
      <c r="J84" s="130">
        <v>344.0</v>
      </c>
      <c r="K84" s="130">
        <v>0.340116279069767</v>
      </c>
      <c r="L84" s="130">
        <v>0.344117647058824</v>
      </c>
      <c r="M84" s="130">
        <v>161.0</v>
      </c>
      <c r="N84" s="130">
        <v>380.0</v>
      </c>
      <c r="O84" s="130">
        <v>396.0</v>
      </c>
      <c r="P84" s="130">
        <v>312.0</v>
      </c>
      <c r="Q84" s="130">
        <v>39.0</v>
      </c>
      <c r="R84" s="130">
        <v>0.489690721649485</v>
      </c>
      <c r="S84" s="130">
        <v>0.53072625698324</v>
      </c>
      <c r="T84" s="130">
        <v>0.888888888888889</v>
      </c>
      <c r="U84" s="130">
        <v>0.33140655105973</v>
      </c>
      <c r="V84" s="130">
        <v>0.539654699612403</v>
      </c>
      <c r="W84" s="130">
        <v>0.542870905587669</v>
      </c>
      <c r="X84" s="130">
        <v>0.572573463935886</v>
      </c>
      <c r="Y84" s="130">
        <v>60.0</v>
      </c>
      <c r="Z84" s="130">
        <v>84.0</v>
      </c>
      <c r="AA84" s="130">
        <v>0.121037463976945</v>
      </c>
      <c r="AB84" s="130">
        <v>2.0</v>
      </c>
      <c r="AC84" s="130">
        <v>0.00581395348837209</v>
      </c>
    </row>
    <row r="85">
      <c r="A85" s="129" t="s">
        <v>80</v>
      </c>
      <c r="B85" s="130">
        <v>14.0</v>
      </c>
      <c r="C85" s="130">
        <v>1312.0</v>
      </c>
      <c r="D85" s="130">
        <v>1553.0</v>
      </c>
      <c r="E85" s="9">
        <f t="shared" si="36"/>
        <v>110.9285714</v>
      </c>
      <c r="F85" s="130">
        <v>343.0</v>
      </c>
      <c r="G85" s="130">
        <v>623.0</v>
      </c>
      <c r="H85" s="130">
        <v>0.550561797752809</v>
      </c>
      <c r="I85" s="130">
        <v>160.0</v>
      </c>
      <c r="J85" s="130">
        <v>427.0</v>
      </c>
      <c r="K85" s="130">
        <v>0.374707259953162</v>
      </c>
      <c r="L85" s="130">
        <v>0.376470588235294</v>
      </c>
      <c r="M85" s="130">
        <v>168.0</v>
      </c>
      <c r="N85" s="130">
        <v>360.0</v>
      </c>
      <c r="O85" s="130">
        <v>326.0</v>
      </c>
      <c r="P85" s="130">
        <v>426.0</v>
      </c>
      <c r="Q85" s="130">
        <v>54.0</v>
      </c>
      <c r="R85" s="130">
        <v>0.524781341107872</v>
      </c>
      <c r="S85" s="130">
        <v>0.59016393442623</v>
      </c>
      <c r="T85" s="130">
        <v>0.8875</v>
      </c>
      <c r="U85" s="130">
        <v>0.406666666666667</v>
      </c>
      <c r="V85" s="130">
        <v>0.546225238549618</v>
      </c>
      <c r="W85" s="130">
        <v>0.555238095238095</v>
      </c>
      <c r="X85" s="130">
        <v>0.580786026200873</v>
      </c>
      <c r="Y85" s="130">
        <v>76.0</v>
      </c>
      <c r="Z85" s="130">
        <v>53.0</v>
      </c>
      <c r="AA85" s="130">
        <v>0.0850722311396469</v>
      </c>
      <c r="AB85" s="130">
        <v>4.0</v>
      </c>
      <c r="AC85" s="130">
        <v>0.00936768149882904</v>
      </c>
    </row>
    <row r="86">
      <c r="A86" s="129" t="s">
        <v>73</v>
      </c>
      <c r="B86" s="130">
        <v>13.0</v>
      </c>
      <c r="C86" s="130">
        <v>1225.0</v>
      </c>
      <c r="D86" s="130">
        <v>1318.0</v>
      </c>
      <c r="E86" s="9">
        <f t="shared" si="36"/>
        <v>101.3846154</v>
      </c>
      <c r="F86" s="130">
        <v>314.0</v>
      </c>
      <c r="G86" s="130">
        <v>611.0</v>
      </c>
      <c r="H86" s="130">
        <v>0.513911620294599</v>
      </c>
      <c r="I86" s="130">
        <v>139.0</v>
      </c>
      <c r="J86" s="130">
        <v>371.0</v>
      </c>
      <c r="K86" s="130">
        <v>0.37466307277628</v>
      </c>
      <c r="L86" s="130">
        <v>0.37466307277628</v>
      </c>
      <c r="M86" s="130">
        <v>200.0</v>
      </c>
      <c r="N86" s="130">
        <v>302.0</v>
      </c>
      <c r="O86" s="130">
        <v>326.0</v>
      </c>
      <c r="P86" s="130">
        <v>330.0</v>
      </c>
      <c r="Q86" s="130">
        <v>87.0</v>
      </c>
      <c r="R86" s="130">
        <v>0.480891719745223</v>
      </c>
      <c r="S86" s="130">
        <v>0.535460992907802</v>
      </c>
      <c r="T86" s="130">
        <v>0.79136690647482</v>
      </c>
      <c r="U86" s="130">
        <v>0.377800407331976</v>
      </c>
      <c r="V86" s="130">
        <v>0.529709642857143</v>
      </c>
      <c r="W86" s="130">
        <v>0.532077393075356</v>
      </c>
      <c r="X86" s="130">
        <v>0.561252268602541</v>
      </c>
      <c r="Y86" s="130">
        <v>64.0</v>
      </c>
      <c r="Z86" s="130">
        <v>54.0</v>
      </c>
      <c r="AA86" s="130">
        <v>0.088379705400982</v>
      </c>
      <c r="AB86" s="130">
        <v>3.0</v>
      </c>
      <c r="AC86" s="130">
        <v>0.00808625336927224</v>
      </c>
    </row>
    <row r="87">
      <c r="A87" s="129" t="s">
        <v>112</v>
      </c>
      <c r="B87" s="130">
        <v>14.0</v>
      </c>
      <c r="C87" s="130">
        <v>1375.0</v>
      </c>
      <c r="D87" s="130">
        <v>1707.0</v>
      </c>
      <c r="E87" s="9">
        <f t="shared" si="36"/>
        <v>121.9285714</v>
      </c>
      <c r="F87" s="130">
        <v>272.0</v>
      </c>
      <c r="G87" s="130">
        <v>503.0</v>
      </c>
      <c r="H87" s="130">
        <v>0.540755467196819</v>
      </c>
      <c r="I87" s="130">
        <v>126.0</v>
      </c>
      <c r="J87" s="130">
        <v>325.0</v>
      </c>
      <c r="K87" s="130">
        <v>0.387692307692308</v>
      </c>
      <c r="L87" s="130">
        <v>0.387692307692308</v>
      </c>
      <c r="M87" s="130">
        <v>137.0</v>
      </c>
      <c r="N87" s="130">
        <v>284.0</v>
      </c>
      <c r="O87" s="130">
        <v>260.0</v>
      </c>
      <c r="P87" s="130">
        <v>294.0</v>
      </c>
      <c r="Q87" s="130">
        <v>84.0</v>
      </c>
      <c r="R87" s="130">
        <v>0.522058823529412</v>
      </c>
      <c r="S87" s="130">
        <v>0.574898785425101</v>
      </c>
      <c r="T87" s="130">
        <v>0.777777777777778</v>
      </c>
      <c r="U87" s="130">
        <v>0.392512077294686</v>
      </c>
      <c r="V87" s="130">
        <v>0.568487620772947</v>
      </c>
      <c r="W87" s="130">
        <v>0.556763285024155</v>
      </c>
      <c r="X87" s="130">
        <v>0.586666666666667</v>
      </c>
      <c r="Y87" s="130">
        <v>50.0</v>
      </c>
      <c r="Z87" s="130">
        <v>45.0</v>
      </c>
      <c r="AA87" s="130">
        <v>0.0894632206759443</v>
      </c>
      <c r="AB87" s="130">
        <v>5.0</v>
      </c>
      <c r="AC87" s="130">
        <v>0.0153846153846154</v>
      </c>
    </row>
    <row r="88">
      <c r="A88" s="129" t="s">
        <v>93</v>
      </c>
      <c r="B88" s="130">
        <v>15.0</v>
      </c>
      <c r="C88" s="130">
        <v>1419.0</v>
      </c>
      <c r="D88" s="130">
        <v>1671.0</v>
      </c>
      <c r="E88" s="9">
        <f t="shared" si="36"/>
        <v>111.4</v>
      </c>
      <c r="F88" s="130">
        <v>251.0</v>
      </c>
      <c r="G88" s="130">
        <v>497.0</v>
      </c>
      <c r="H88" s="130">
        <v>0.505030181086519</v>
      </c>
      <c r="I88" s="130">
        <v>134.0</v>
      </c>
      <c r="J88" s="130">
        <v>396.0</v>
      </c>
      <c r="K88" s="130">
        <v>0.338383838383838</v>
      </c>
      <c r="L88" s="130">
        <v>0.338383838383838</v>
      </c>
      <c r="M88" s="130">
        <v>144.0</v>
      </c>
      <c r="N88" s="130">
        <v>306.0</v>
      </c>
      <c r="O88" s="130">
        <v>196.0</v>
      </c>
      <c r="P88" s="130">
        <v>342.0</v>
      </c>
      <c r="Q88" s="130">
        <v>60.0</v>
      </c>
      <c r="R88" s="130">
        <v>0.609561752988048</v>
      </c>
      <c r="S88" s="130">
        <v>0.665217391304348</v>
      </c>
      <c r="T88" s="130">
        <v>0.850746268656716</v>
      </c>
      <c r="U88" s="130">
        <v>0.443449048152296</v>
      </c>
      <c r="V88" s="130">
        <v>0.545073598654709</v>
      </c>
      <c r="W88" s="130">
        <v>0.506159014557671</v>
      </c>
      <c r="X88" s="130">
        <v>0.533673469387755</v>
      </c>
      <c r="Y88" s="130">
        <v>42.0</v>
      </c>
      <c r="Z88" s="130">
        <v>54.0</v>
      </c>
      <c r="AA88" s="130">
        <v>0.108651911468813</v>
      </c>
      <c r="AB88" s="130">
        <v>4.0</v>
      </c>
      <c r="AC88" s="130">
        <v>0.0101010101010101</v>
      </c>
    </row>
    <row r="89">
      <c r="A89" s="129" t="s">
        <v>87</v>
      </c>
      <c r="B89" s="130">
        <v>15.0</v>
      </c>
      <c r="C89" s="130">
        <v>1421.0</v>
      </c>
      <c r="D89" s="130">
        <v>1629.0</v>
      </c>
      <c r="E89" s="9">
        <f t="shared" si="36"/>
        <v>108.6</v>
      </c>
      <c r="F89" s="130">
        <v>291.0</v>
      </c>
      <c r="G89" s="130">
        <v>573.0</v>
      </c>
      <c r="H89" s="130">
        <v>0.507853403141361</v>
      </c>
      <c r="I89" s="130">
        <v>143.0</v>
      </c>
      <c r="J89" s="130">
        <v>402.0</v>
      </c>
      <c r="K89" s="130">
        <v>0.355721393034826</v>
      </c>
      <c r="L89" s="130">
        <v>0.3575</v>
      </c>
      <c r="M89" s="130">
        <v>169.0</v>
      </c>
      <c r="N89" s="130">
        <v>306.0</v>
      </c>
      <c r="O89" s="130">
        <v>276.0</v>
      </c>
      <c r="P89" s="130">
        <v>360.0</v>
      </c>
      <c r="Q89" s="130">
        <v>69.0</v>
      </c>
      <c r="R89" s="130">
        <v>0.525773195876289</v>
      </c>
      <c r="S89" s="130">
        <v>0.590733590733591</v>
      </c>
      <c r="T89" s="130">
        <v>0.839160839160839</v>
      </c>
      <c r="U89" s="130">
        <v>0.412307692307692</v>
      </c>
      <c r="V89" s="130">
        <v>0.554477474226804</v>
      </c>
      <c r="W89" s="130">
        <v>0.518461538461538</v>
      </c>
      <c r="X89" s="130">
        <v>0.548085901027078</v>
      </c>
      <c r="Y89" s="130">
        <v>64.0</v>
      </c>
      <c r="Z89" s="130">
        <v>76.0</v>
      </c>
      <c r="AA89" s="130">
        <v>0.132635253054101</v>
      </c>
      <c r="AB89" s="130">
        <v>4.0</v>
      </c>
      <c r="AC89" s="130">
        <v>0.00995024875621891</v>
      </c>
    </row>
    <row r="90">
      <c r="A90" s="129" t="s">
        <v>107</v>
      </c>
      <c r="B90" s="130">
        <v>15.0</v>
      </c>
      <c r="C90" s="130">
        <v>1470.0</v>
      </c>
      <c r="D90" s="130">
        <v>1674.0</v>
      </c>
      <c r="E90" s="9">
        <f t="shared" si="36"/>
        <v>111.6</v>
      </c>
      <c r="F90" s="130">
        <v>326.0</v>
      </c>
      <c r="G90" s="130">
        <v>655.0</v>
      </c>
      <c r="H90" s="130">
        <v>0.497709923664122</v>
      </c>
      <c r="I90" s="130">
        <v>126.0</v>
      </c>
      <c r="J90" s="130">
        <v>352.0</v>
      </c>
      <c r="K90" s="130">
        <v>0.357954545454545</v>
      </c>
      <c r="L90" s="130">
        <v>0.358974358974359</v>
      </c>
      <c r="M90" s="130">
        <v>163.0</v>
      </c>
      <c r="N90" s="130">
        <v>366.0</v>
      </c>
      <c r="O90" s="130">
        <v>286.0</v>
      </c>
      <c r="P90" s="130">
        <v>330.0</v>
      </c>
      <c r="Q90" s="130">
        <v>48.0</v>
      </c>
      <c r="R90" s="130">
        <v>0.561349693251534</v>
      </c>
      <c r="S90" s="130">
        <v>0.605960264900662</v>
      </c>
      <c r="T90" s="130">
        <v>0.873015873015873</v>
      </c>
      <c r="U90" s="130">
        <v>0.349553128103277</v>
      </c>
      <c r="V90" s="130">
        <v>0.528436332007952</v>
      </c>
      <c r="W90" s="130">
        <v>0.51142005958292</v>
      </c>
      <c r="X90" s="130">
        <v>0.539019963702359</v>
      </c>
      <c r="Y90" s="130">
        <v>48.0</v>
      </c>
      <c r="Z90" s="130">
        <v>69.0</v>
      </c>
      <c r="AA90" s="130">
        <v>0.105343511450382</v>
      </c>
      <c r="AB90" s="130">
        <v>1.0</v>
      </c>
      <c r="AC90" s="130">
        <v>0.00284090909090909</v>
      </c>
    </row>
    <row r="91">
      <c r="A91" s="129" t="s">
        <v>88</v>
      </c>
      <c r="B91" s="130">
        <v>13.0</v>
      </c>
      <c r="C91" s="130">
        <v>1198.0</v>
      </c>
      <c r="D91" s="130">
        <v>1258.0</v>
      </c>
      <c r="E91" s="9">
        <f t="shared" si="36"/>
        <v>96.76923077</v>
      </c>
      <c r="F91" s="130">
        <v>284.0</v>
      </c>
      <c r="G91" s="130">
        <v>567.0</v>
      </c>
      <c r="H91" s="130">
        <v>0.500881834215168</v>
      </c>
      <c r="I91" s="130">
        <v>157.0</v>
      </c>
      <c r="J91" s="130">
        <v>406.0</v>
      </c>
      <c r="K91" s="130">
        <v>0.386699507389163</v>
      </c>
      <c r="L91" s="130">
        <v>0.388613861386139</v>
      </c>
      <c r="M91" s="130">
        <v>132.0</v>
      </c>
      <c r="N91" s="130">
        <v>330.0</v>
      </c>
      <c r="O91" s="130">
        <v>238.0</v>
      </c>
      <c r="P91" s="130">
        <v>396.0</v>
      </c>
      <c r="Q91" s="130">
        <v>75.0</v>
      </c>
      <c r="R91" s="130">
        <v>0.580985915492958</v>
      </c>
      <c r="S91" s="130">
        <v>0.634615384615385</v>
      </c>
      <c r="T91" s="130">
        <v>0.840764331210191</v>
      </c>
      <c r="U91" s="130">
        <v>0.41726618705036</v>
      </c>
      <c r="V91" s="130">
        <v>0.527234881320949</v>
      </c>
      <c r="W91" s="130">
        <v>0.533915724563207</v>
      </c>
      <c r="X91" s="130">
        <v>0.55640535372849</v>
      </c>
      <c r="Y91" s="130">
        <v>48.0</v>
      </c>
      <c r="Z91" s="130">
        <v>45.0</v>
      </c>
      <c r="AA91" s="130">
        <v>0.0793650793650794</v>
      </c>
      <c r="AB91" s="130">
        <v>4.0</v>
      </c>
      <c r="AC91" s="130">
        <v>0.00985221674876847</v>
      </c>
    </row>
    <row r="92">
      <c r="A92" s="129" t="s">
        <v>100</v>
      </c>
      <c r="B92" s="130">
        <v>14.0</v>
      </c>
      <c r="C92" s="130">
        <v>1401.0</v>
      </c>
      <c r="D92" s="130">
        <v>1584.0</v>
      </c>
      <c r="E92" s="9">
        <f t="shared" si="36"/>
        <v>113.1428571</v>
      </c>
      <c r="F92" s="130">
        <v>330.0</v>
      </c>
      <c r="G92" s="130">
        <v>606.0</v>
      </c>
      <c r="H92" s="130">
        <v>0.544554455445545</v>
      </c>
      <c r="I92" s="130">
        <v>159.0</v>
      </c>
      <c r="J92" s="130">
        <v>413.0</v>
      </c>
      <c r="K92" s="130">
        <v>0.38498789346247</v>
      </c>
      <c r="L92" s="130">
        <v>0.384428223844282</v>
      </c>
      <c r="M92" s="130">
        <v>179.0</v>
      </c>
      <c r="N92" s="130">
        <v>400.0</v>
      </c>
      <c r="O92" s="130">
        <v>260.0</v>
      </c>
      <c r="P92" s="130">
        <v>399.0</v>
      </c>
      <c r="Q92" s="130">
        <v>78.0</v>
      </c>
      <c r="R92" s="130">
        <v>0.606060606060606</v>
      </c>
      <c r="S92" s="130">
        <v>0.649350649350649</v>
      </c>
      <c r="T92" s="130">
        <v>0.836477987421384</v>
      </c>
      <c r="U92" s="130">
        <v>0.405299313052012</v>
      </c>
      <c r="V92" s="130">
        <v>0.532087512291052</v>
      </c>
      <c r="W92" s="130">
        <v>0.557899901864573</v>
      </c>
      <c r="X92" s="130">
        <v>0.587443946188341</v>
      </c>
      <c r="Y92" s="130">
        <v>44.0</v>
      </c>
      <c r="Z92" s="130">
        <v>72.0</v>
      </c>
      <c r="AA92" s="130">
        <v>0.118811881188119</v>
      </c>
      <c r="AB92" s="130">
        <v>1.0</v>
      </c>
      <c r="AC92" s="130">
        <v>0.00242130750605327</v>
      </c>
    </row>
    <row r="93">
      <c r="A93" s="129" t="s">
        <v>97</v>
      </c>
      <c r="B93" s="130">
        <v>14.0</v>
      </c>
      <c r="C93" s="130">
        <v>1399.0</v>
      </c>
      <c r="D93" s="130">
        <v>1595.0</v>
      </c>
      <c r="E93" s="9">
        <f t="shared" si="36"/>
        <v>113.9285714</v>
      </c>
      <c r="F93" s="130">
        <v>398.0</v>
      </c>
      <c r="G93" s="130">
        <v>652.0</v>
      </c>
      <c r="H93" s="130">
        <v>0.610429447852761</v>
      </c>
      <c r="I93" s="130">
        <v>135.0</v>
      </c>
      <c r="J93" s="130">
        <v>380.0</v>
      </c>
      <c r="K93" s="130">
        <v>0.355263157894737</v>
      </c>
      <c r="L93" s="130">
        <v>0.359042553191489</v>
      </c>
      <c r="M93" s="130">
        <v>178.0</v>
      </c>
      <c r="N93" s="130">
        <v>442.0</v>
      </c>
      <c r="O93" s="130">
        <v>354.0</v>
      </c>
      <c r="P93" s="130">
        <v>351.0</v>
      </c>
      <c r="Q93" s="130">
        <v>54.0</v>
      </c>
      <c r="R93" s="130">
        <v>0.555276381909548</v>
      </c>
      <c r="S93" s="130">
        <v>0.607142857142857</v>
      </c>
      <c r="T93" s="130">
        <v>0.866666666666667</v>
      </c>
      <c r="U93" s="130">
        <v>0.368217054263566</v>
      </c>
      <c r="V93" s="130">
        <v>0.527710564751704</v>
      </c>
      <c r="W93" s="130">
        <v>0.58187984496124</v>
      </c>
      <c r="X93" s="130">
        <v>0.609139307897072</v>
      </c>
      <c r="Y93" s="130">
        <v>68.0</v>
      </c>
      <c r="Z93" s="130">
        <v>45.0</v>
      </c>
      <c r="AA93" s="130">
        <v>0.0690184049079755</v>
      </c>
      <c r="AB93" s="130">
        <v>3.0</v>
      </c>
      <c r="AC93" s="130">
        <v>0.00789473684210526</v>
      </c>
    </row>
    <row r="94">
      <c r="A94" s="129" t="s">
        <v>109</v>
      </c>
      <c r="B94" s="130">
        <v>14.0</v>
      </c>
      <c r="C94" s="130">
        <v>1403.0</v>
      </c>
      <c r="D94" s="130">
        <v>1544.0</v>
      </c>
      <c r="E94" s="9">
        <f t="shared" si="36"/>
        <v>110.2857143</v>
      </c>
      <c r="F94" s="130">
        <v>321.0</v>
      </c>
      <c r="G94" s="130">
        <v>581.0</v>
      </c>
      <c r="H94" s="130">
        <v>0.55249569707401</v>
      </c>
      <c r="I94" s="130">
        <v>148.0</v>
      </c>
      <c r="J94" s="130">
        <v>401.0</v>
      </c>
      <c r="K94" s="130">
        <v>0.369077306733167</v>
      </c>
      <c r="L94" s="130">
        <v>0.3727959697733</v>
      </c>
      <c r="M94" s="130">
        <v>157.0</v>
      </c>
      <c r="N94" s="130">
        <v>364.0</v>
      </c>
      <c r="O94" s="130">
        <v>278.0</v>
      </c>
      <c r="P94" s="130">
        <v>375.0</v>
      </c>
      <c r="Q94" s="130">
        <v>69.0</v>
      </c>
      <c r="R94" s="130">
        <v>0.566978193146417</v>
      </c>
      <c r="S94" s="130">
        <v>0.604651162790698</v>
      </c>
      <c r="T94" s="130">
        <v>0.844594594594595</v>
      </c>
      <c r="U94" s="130">
        <v>0.408350305498982</v>
      </c>
      <c r="V94" s="130">
        <v>0.530353121801433</v>
      </c>
      <c r="W94" s="130">
        <v>0.552953156822811</v>
      </c>
      <c r="X94" s="130">
        <v>0.579365079365079</v>
      </c>
      <c r="Y94" s="130">
        <v>40.0</v>
      </c>
      <c r="Z94" s="130">
        <v>40.0</v>
      </c>
      <c r="AA94" s="130">
        <v>0.0688468158347676</v>
      </c>
      <c r="AB94" s="130">
        <v>3.0</v>
      </c>
      <c r="AC94" s="130">
        <v>0.00748129675810474</v>
      </c>
    </row>
    <row r="95">
      <c r="A95" s="129" t="s">
        <v>115</v>
      </c>
      <c r="B95" s="130">
        <v>15.0</v>
      </c>
      <c r="C95" s="130">
        <v>1477.0</v>
      </c>
      <c r="D95" s="130">
        <v>1676.0</v>
      </c>
      <c r="E95" s="9">
        <f t="shared" si="36"/>
        <v>111.7333333</v>
      </c>
      <c r="F95" s="130">
        <v>330.0</v>
      </c>
      <c r="G95" s="130">
        <v>669.0</v>
      </c>
      <c r="H95" s="130">
        <v>0.493273542600897</v>
      </c>
      <c r="I95" s="130">
        <v>132.0</v>
      </c>
      <c r="J95" s="130">
        <v>398.0</v>
      </c>
      <c r="K95" s="130">
        <v>0.331658291457286</v>
      </c>
      <c r="L95" s="130">
        <v>0.334177215189873</v>
      </c>
      <c r="M95" s="130">
        <v>199.0</v>
      </c>
      <c r="N95" s="130">
        <v>346.0</v>
      </c>
      <c r="O95" s="130">
        <v>314.0</v>
      </c>
      <c r="P95" s="130">
        <v>339.0</v>
      </c>
      <c r="Q95" s="130">
        <v>57.0</v>
      </c>
      <c r="R95" s="130">
        <v>0.524242424242424</v>
      </c>
      <c r="S95" s="130">
        <v>0.58843537414966</v>
      </c>
      <c r="T95" s="130">
        <v>0.856060606060606</v>
      </c>
      <c r="U95" s="130">
        <v>0.373008434864105</v>
      </c>
      <c r="V95" s="130">
        <v>0.53013359962406</v>
      </c>
      <c r="W95" s="130">
        <v>0.494845360824742</v>
      </c>
      <c r="X95" s="130">
        <v>0.530059271803556</v>
      </c>
      <c r="Y95" s="130">
        <v>72.0</v>
      </c>
      <c r="Z95" s="130">
        <v>84.0</v>
      </c>
      <c r="AA95" s="130">
        <v>0.125560538116592</v>
      </c>
      <c r="AB95" s="130">
        <v>1.0</v>
      </c>
      <c r="AC95" s="130">
        <v>0.00251256281407035</v>
      </c>
    </row>
    <row r="96">
      <c r="A96" s="129" t="s">
        <v>71</v>
      </c>
      <c r="B96" s="130">
        <v>14.0</v>
      </c>
      <c r="C96" s="130">
        <v>1307.0</v>
      </c>
      <c r="D96" s="130">
        <v>1470.0</v>
      </c>
      <c r="E96" s="9">
        <f t="shared" si="36"/>
        <v>105</v>
      </c>
      <c r="F96" s="130">
        <v>334.0</v>
      </c>
      <c r="G96" s="130">
        <v>602.0</v>
      </c>
      <c r="H96" s="130">
        <v>0.554817275747508</v>
      </c>
      <c r="I96" s="130">
        <v>145.0</v>
      </c>
      <c r="J96" s="130">
        <v>389.0</v>
      </c>
      <c r="K96" s="130">
        <v>0.372750642673522</v>
      </c>
      <c r="L96" s="130">
        <v>0.376623376623377</v>
      </c>
      <c r="M96" s="130">
        <v>207.0</v>
      </c>
      <c r="N96" s="130">
        <v>340.0</v>
      </c>
      <c r="O96" s="130">
        <v>328.0</v>
      </c>
      <c r="P96" s="130">
        <v>351.0</v>
      </c>
      <c r="Q96" s="130">
        <v>84.0</v>
      </c>
      <c r="R96" s="130">
        <v>0.508982035928144</v>
      </c>
      <c r="S96" s="130">
        <v>0.55921052631579</v>
      </c>
      <c r="T96" s="130">
        <v>0.806896551724138</v>
      </c>
      <c r="U96" s="130">
        <v>0.392532795156408</v>
      </c>
      <c r="V96" s="130">
        <v>0.538754660587639</v>
      </c>
      <c r="W96" s="130">
        <v>0.556508577194753</v>
      </c>
      <c r="X96" s="130">
        <v>0.591115140525839</v>
      </c>
      <c r="Y96" s="130">
        <v>60.0</v>
      </c>
      <c r="Z96" s="130">
        <v>44.0</v>
      </c>
      <c r="AA96" s="130">
        <v>0.0730897009966778</v>
      </c>
      <c r="AB96" s="130">
        <v>1.0</v>
      </c>
      <c r="AC96" s="130">
        <v>0.0025706940874036</v>
      </c>
    </row>
    <row r="97">
      <c r="A97" s="129" t="s">
        <v>77</v>
      </c>
      <c r="B97" s="130">
        <v>15.0</v>
      </c>
      <c r="C97" s="130">
        <v>1510.0</v>
      </c>
      <c r="D97" s="130">
        <v>1804.0</v>
      </c>
      <c r="E97" s="9">
        <f t="shared" si="36"/>
        <v>120.2666667</v>
      </c>
      <c r="F97" s="130">
        <v>281.0</v>
      </c>
      <c r="G97" s="130">
        <v>546.0</v>
      </c>
      <c r="H97" s="130">
        <v>0.514652014652015</v>
      </c>
      <c r="I97" s="130">
        <v>132.0</v>
      </c>
      <c r="J97" s="130">
        <v>351.0</v>
      </c>
      <c r="K97" s="130">
        <v>0.376068376068376</v>
      </c>
      <c r="L97" s="130">
        <v>0.379310344827586</v>
      </c>
      <c r="M97" s="130">
        <v>171.0</v>
      </c>
      <c r="N97" s="130">
        <v>320.0</v>
      </c>
      <c r="O97" s="130">
        <v>242.0</v>
      </c>
      <c r="P97" s="130">
        <v>321.0</v>
      </c>
      <c r="Q97" s="130">
        <v>75.0</v>
      </c>
      <c r="R97" s="130">
        <v>0.569395017793594</v>
      </c>
      <c r="S97" s="130">
        <v>0.608365019011407</v>
      </c>
      <c r="T97" s="130">
        <v>0.810606060606061</v>
      </c>
      <c r="U97" s="130">
        <v>0.391304347826087</v>
      </c>
      <c r="V97" s="130">
        <v>0.540424105145414</v>
      </c>
      <c r="W97" s="130">
        <v>0.534002229654404</v>
      </c>
      <c r="X97" s="130">
        <v>0.571792260692464</v>
      </c>
      <c r="Y97" s="130">
        <v>36.0</v>
      </c>
      <c r="Z97" s="130">
        <v>59.0</v>
      </c>
      <c r="AA97" s="130">
        <v>0.108058608058608</v>
      </c>
      <c r="AB97" s="130">
        <v>2.0</v>
      </c>
      <c r="AC97" s="130">
        <v>0.0056980056980057</v>
      </c>
    </row>
    <row r="98">
      <c r="A98" s="129" t="s">
        <v>102</v>
      </c>
      <c r="B98" s="130">
        <v>15.0</v>
      </c>
      <c r="C98" s="130">
        <v>1479.0</v>
      </c>
      <c r="D98" s="130">
        <v>1722.0</v>
      </c>
      <c r="E98" s="9">
        <f t="shared" si="36"/>
        <v>114.8</v>
      </c>
      <c r="F98" s="130">
        <v>318.0</v>
      </c>
      <c r="G98" s="130">
        <v>615.0</v>
      </c>
      <c r="H98" s="130">
        <v>0.517073170731707</v>
      </c>
      <c r="I98" s="130">
        <v>150.0</v>
      </c>
      <c r="J98" s="130">
        <v>433.0</v>
      </c>
      <c r="K98" s="130">
        <v>0.346420323325635</v>
      </c>
      <c r="L98" s="130">
        <v>0.348027842227378</v>
      </c>
      <c r="M98" s="130">
        <v>167.0</v>
      </c>
      <c r="N98" s="130">
        <v>308.0</v>
      </c>
      <c r="O98" s="130">
        <v>328.0</v>
      </c>
      <c r="P98" s="130">
        <v>366.0</v>
      </c>
      <c r="Q98" s="130">
        <v>84.0</v>
      </c>
      <c r="R98" s="130">
        <v>0.484276729559748</v>
      </c>
      <c r="S98" s="130">
        <v>0.546099290780142</v>
      </c>
      <c r="T98" s="130">
        <v>0.813333333333333</v>
      </c>
      <c r="U98" s="130">
        <v>0.413167938931298</v>
      </c>
      <c r="V98" s="130">
        <v>0.55426719348659</v>
      </c>
      <c r="W98" s="130">
        <v>0.518129770992367</v>
      </c>
      <c r="X98" s="130">
        <v>0.546052631578947</v>
      </c>
      <c r="Y98" s="130">
        <v>72.0</v>
      </c>
      <c r="Z98" s="130">
        <v>68.0</v>
      </c>
      <c r="AA98" s="130">
        <v>0.110569105691057</v>
      </c>
      <c r="AB98" s="130">
        <v>3.0</v>
      </c>
      <c r="AC98" s="130">
        <v>0.0069284064665127</v>
      </c>
    </row>
    <row r="99">
      <c r="A99" s="129" t="s">
        <v>74</v>
      </c>
      <c r="B99" s="130">
        <v>15.0</v>
      </c>
      <c r="C99" s="130">
        <v>1384.0</v>
      </c>
      <c r="D99" s="130">
        <v>1581.0</v>
      </c>
      <c r="E99" s="9">
        <f t="shared" si="36"/>
        <v>105.4</v>
      </c>
      <c r="F99" s="130">
        <v>313.0</v>
      </c>
      <c r="G99" s="130">
        <v>563.0</v>
      </c>
      <c r="H99" s="130">
        <v>0.55595026642984</v>
      </c>
      <c r="I99" s="130">
        <v>132.0</v>
      </c>
      <c r="J99" s="130">
        <v>340.0</v>
      </c>
      <c r="K99" s="130">
        <v>0.388235294117647</v>
      </c>
      <c r="L99" s="130">
        <v>0.391691394658754</v>
      </c>
      <c r="M99" s="130">
        <v>233.0</v>
      </c>
      <c r="N99" s="130">
        <v>340.0</v>
      </c>
      <c r="O99" s="130">
        <v>286.0</v>
      </c>
      <c r="P99" s="130">
        <v>354.0</v>
      </c>
      <c r="Q99" s="130">
        <v>42.0</v>
      </c>
      <c r="R99" s="130">
        <v>0.543130990415335</v>
      </c>
      <c r="S99" s="130">
        <v>0.584192439862543</v>
      </c>
      <c r="T99" s="130">
        <v>0.893939393939394</v>
      </c>
      <c r="U99" s="130">
        <v>0.376522702104097</v>
      </c>
      <c r="V99" s="130">
        <v>0.531590044493882</v>
      </c>
      <c r="W99" s="130">
        <v>0.565891472868217</v>
      </c>
      <c r="X99" s="130">
        <v>0.604549854791868</v>
      </c>
      <c r="Y99" s="130">
        <v>44.0</v>
      </c>
      <c r="Z99" s="130">
        <v>39.0</v>
      </c>
      <c r="AA99" s="130">
        <v>0.0692717584369449</v>
      </c>
      <c r="AB99" s="130">
        <v>3.0</v>
      </c>
      <c r="AC99" s="130">
        <v>0.00882352941176471</v>
      </c>
    </row>
    <row r="100">
      <c r="A100" s="129" t="s">
        <v>81</v>
      </c>
      <c r="B100" s="130">
        <v>15.0</v>
      </c>
      <c r="C100" s="130">
        <v>1430.0</v>
      </c>
      <c r="D100" s="130">
        <v>1618.0</v>
      </c>
      <c r="E100" s="9">
        <f t="shared" si="36"/>
        <v>107.8666667</v>
      </c>
      <c r="F100" s="130">
        <v>367.0</v>
      </c>
      <c r="G100" s="130">
        <v>665.0</v>
      </c>
      <c r="H100" s="130">
        <v>0.55187969924812</v>
      </c>
      <c r="I100" s="130">
        <v>151.0</v>
      </c>
      <c r="J100" s="130">
        <v>407.0</v>
      </c>
      <c r="K100" s="130">
        <v>0.371007371007371</v>
      </c>
      <c r="L100" s="130">
        <v>0.37192118226601</v>
      </c>
      <c r="M100" s="130">
        <v>138.0</v>
      </c>
      <c r="N100" s="130">
        <v>418.0</v>
      </c>
      <c r="O100" s="130">
        <v>316.0</v>
      </c>
      <c r="P100" s="130">
        <v>381.0</v>
      </c>
      <c r="Q100" s="130">
        <v>72.0</v>
      </c>
      <c r="R100" s="130">
        <v>0.569482288828338</v>
      </c>
      <c r="S100" s="130">
        <v>0.618343195266272</v>
      </c>
      <c r="T100" s="130">
        <v>0.841059602649007</v>
      </c>
      <c r="U100" s="130">
        <v>0.379664179104478</v>
      </c>
      <c r="V100" s="130">
        <v>0.517855975723623</v>
      </c>
      <c r="W100" s="130">
        <v>0.553638059701493</v>
      </c>
      <c r="X100" s="130">
        <v>0.581497797356828</v>
      </c>
      <c r="Y100" s="130">
        <v>58.0</v>
      </c>
      <c r="Z100" s="130">
        <v>61.0</v>
      </c>
      <c r="AA100" s="130">
        <v>0.0917293233082707</v>
      </c>
      <c r="AB100" s="130">
        <v>5.0</v>
      </c>
      <c r="AC100" s="130">
        <v>0.0122850122850123</v>
      </c>
    </row>
    <row r="101">
      <c r="A101" s="129" t="s">
        <v>110</v>
      </c>
      <c r="B101" s="130">
        <v>16.0</v>
      </c>
      <c r="C101" s="130">
        <v>1560.0</v>
      </c>
      <c r="D101" s="130">
        <v>1829.0</v>
      </c>
      <c r="E101" s="9">
        <f t="shared" si="36"/>
        <v>114.3125</v>
      </c>
      <c r="F101" s="130">
        <v>325.0</v>
      </c>
      <c r="G101" s="130">
        <v>586.0</v>
      </c>
      <c r="H101" s="130">
        <v>0.554607508532423</v>
      </c>
      <c r="I101" s="130">
        <v>136.0</v>
      </c>
      <c r="J101" s="130">
        <v>362.0</v>
      </c>
      <c r="K101" s="130">
        <v>0.375690607734807</v>
      </c>
      <c r="L101" s="130">
        <v>0.377777777777778</v>
      </c>
      <c r="M101" s="130">
        <v>227.0</v>
      </c>
      <c r="N101" s="130">
        <v>370.0</v>
      </c>
      <c r="O101" s="130">
        <v>280.0</v>
      </c>
      <c r="P101" s="130">
        <v>354.0</v>
      </c>
      <c r="Q101" s="130">
        <v>54.0</v>
      </c>
      <c r="R101" s="130">
        <v>0.569230769230769</v>
      </c>
      <c r="S101" s="130">
        <v>0.608552631578947</v>
      </c>
      <c r="T101" s="130">
        <v>0.867647058823529</v>
      </c>
      <c r="U101" s="130">
        <v>0.381856540084388</v>
      </c>
      <c r="V101" s="130">
        <v>0.531075951374207</v>
      </c>
      <c r="W101" s="130">
        <v>0.558016877637131</v>
      </c>
      <c r="X101" s="130">
        <v>0.598130841121495</v>
      </c>
      <c r="Y101" s="130">
        <v>42.0</v>
      </c>
      <c r="Z101" s="130">
        <v>49.0</v>
      </c>
      <c r="AA101" s="130">
        <v>0.083617747440273</v>
      </c>
      <c r="AB101" s="130">
        <v>3.0</v>
      </c>
      <c r="AC101" s="130">
        <v>0.00828729281767956</v>
      </c>
    </row>
    <row r="102">
      <c r="E102" s="20"/>
    </row>
    <row r="103">
      <c r="A103" s="2" t="s">
        <v>2002</v>
      </c>
      <c r="B103" s="81">
        <f t="shared" ref="B103:AB103" si="37">AVERAGE(B72:B101)</f>
        <v>14.6</v>
      </c>
      <c r="C103" s="81">
        <f t="shared" si="37"/>
        <v>1418.133333</v>
      </c>
      <c r="D103" s="81">
        <f t="shared" si="37"/>
        <v>1628.433333</v>
      </c>
      <c r="E103" s="81">
        <f t="shared" si="37"/>
        <v>111.4315568</v>
      </c>
      <c r="F103" s="81">
        <f t="shared" si="37"/>
        <v>321.5</v>
      </c>
      <c r="G103" s="81">
        <f t="shared" si="37"/>
        <v>597.8666667</v>
      </c>
      <c r="H103" s="81">
        <f t="shared" si="37"/>
        <v>0.5375837115</v>
      </c>
      <c r="I103" s="81">
        <f t="shared" si="37"/>
        <v>141.9666667</v>
      </c>
      <c r="J103" s="81">
        <f t="shared" si="37"/>
        <v>388.7333333</v>
      </c>
      <c r="K103" s="81">
        <f t="shared" si="37"/>
        <v>0.3659562665</v>
      </c>
      <c r="L103" s="81">
        <f t="shared" si="37"/>
        <v>0.3678095304</v>
      </c>
      <c r="M103" s="81">
        <f t="shared" si="37"/>
        <v>175.6666667</v>
      </c>
      <c r="N103" s="81">
        <f t="shared" si="37"/>
        <v>352.1333333</v>
      </c>
      <c r="O103" s="81">
        <f t="shared" si="37"/>
        <v>290.8666667</v>
      </c>
      <c r="P103" s="81">
        <f t="shared" si="37"/>
        <v>360.7</v>
      </c>
      <c r="Q103" s="81">
        <f t="shared" si="37"/>
        <v>65.2</v>
      </c>
      <c r="R103" s="81">
        <f t="shared" si="37"/>
        <v>0.5483355343</v>
      </c>
      <c r="S103" s="81">
        <f t="shared" si="37"/>
        <v>0.599419368</v>
      </c>
      <c r="T103" s="81">
        <f t="shared" si="37"/>
        <v>0.8465309067</v>
      </c>
      <c r="U103" s="81">
        <f t="shared" si="37"/>
        <v>0.3939984364</v>
      </c>
      <c r="V103" s="81">
        <f t="shared" si="37"/>
        <v>0.5362399086</v>
      </c>
      <c r="W103" s="81">
        <f t="shared" si="37"/>
        <v>0.5419775687</v>
      </c>
      <c r="X103" s="81">
        <f t="shared" si="37"/>
        <v>0.5728809865</v>
      </c>
      <c r="Y103" s="81">
        <f t="shared" si="37"/>
        <v>54.86666667</v>
      </c>
      <c r="Z103" s="81">
        <f t="shared" si="37"/>
        <v>55.8</v>
      </c>
      <c r="AA103" s="81">
        <f t="shared" si="37"/>
        <v>0.09300607263</v>
      </c>
      <c r="AB103" s="81">
        <f t="shared" si="37"/>
        <v>3.333333333</v>
      </c>
      <c r="AC103" s="81"/>
    </row>
    <row r="104">
      <c r="B104" s="2" t="s">
        <v>1972</v>
      </c>
      <c r="C104" s="2" t="s">
        <v>1973</v>
      </c>
      <c r="D104" s="2" t="s">
        <v>2001</v>
      </c>
      <c r="E104" s="2" t="s">
        <v>4</v>
      </c>
      <c r="F104" s="2" t="s">
        <v>1975</v>
      </c>
      <c r="G104" s="2" t="s">
        <v>1976</v>
      </c>
      <c r="H104" s="2" t="s">
        <v>1977</v>
      </c>
      <c r="I104" s="2" t="s">
        <v>1978</v>
      </c>
      <c r="J104" s="2" t="s">
        <v>1979</v>
      </c>
      <c r="K104" s="2" t="s">
        <v>1980</v>
      </c>
      <c r="L104" s="2" t="s">
        <v>1981</v>
      </c>
      <c r="M104" s="2" t="s">
        <v>1982</v>
      </c>
      <c r="N104" s="2" t="s">
        <v>1983</v>
      </c>
      <c r="O104" s="2" t="s">
        <v>1984</v>
      </c>
      <c r="P104" s="2" t="s">
        <v>1985</v>
      </c>
      <c r="Q104" s="2" t="s">
        <v>1986</v>
      </c>
      <c r="R104" s="2" t="s">
        <v>1987</v>
      </c>
      <c r="S104" s="2" t="s">
        <v>1988</v>
      </c>
      <c r="T104" s="2" t="s">
        <v>1989</v>
      </c>
      <c r="U104" s="2" t="s">
        <v>1990</v>
      </c>
      <c r="V104" s="2" t="s">
        <v>1991</v>
      </c>
      <c r="W104" s="2" t="s">
        <v>1992</v>
      </c>
      <c r="X104" s="2" t="s">
        <v>1993</v>
      </c>
      <c r="Y104" s="2" t="s">
        <v>1994</v>
      </c>
      <c r="Z104" s="2" t="s">
        <v>1995</v>
      </c>
      <c r="AA104" s="2" t="s">
        <v>1996</v>
      </c>
      <c r="AB104" s="2" t="s">
        <v>1997</v>
      </c>
      <c r="AC104" s="2" t="s">
        <v>1998</v>
      </c>
    </row>
    <row r="105">
      <c r="A105" s="2" t="s">
        <v>73</v>
      </c>
      <c r="B105" s="153">
        <f t="shared" ref="B105:AB105" si="38">B72/B$103</f>
        <v>0.9589041096</v>
      </c>
      <c r="C105" s="153">
        <f t="shared" si="38"/>
        <v>0.953365927</v>
      </c>
      <c r="D105" s="153">
        <f t="shared" si="38"/>
        <v>0.9014799501</v>
      </c>
      <c r="E105" s="153">
        <f t="shared" si="38"/>
        <v>0.9410004301</v>
      </c>
      <c r="F105" s="153">
        <f t="shared" si="38"/>
        <v>1.125972006</v>
      </c>
      <c r="G105" s="153">
        <f t="shared" si="38"/>
        <v>1.1323595</v>
      </c>
      <c r="H105" s="153">
        <f t="shared" si="38"/>
        <v>0.994658047</v>
      </c>
      <c r="I105" s="153">
        <f t="shared" si="38"/>
        <v>1.289034985</v>
      </c>
      <c r="J105" s="153">
        <f t="shared" si="38"/>
        <v>1.288801235</v>
      </c>
      <c r="K105" s="153">
        <f t="shared" si="38"/>
        <v>0.9981232581</v>
      </c>
      <c r="L105" s="153">
        <f t="shared" si="38"/>
        <v>0.9930940632</v>
      </c>
      <c r="M105" s="153">
        <f t="shared" si="38"/>
        <v>1.20113852</v>
      </c>
      <c r="N105" s="153">
        <f t="shared" si="38"/>
        <v>1.18705036</v>
      </c>
      <c r="O105" s="153">
        <f t="shared" si="38"/>
        <v>1.052028421</v>
      </c>
      <c r="P105" s="153">
        <f t="shared" si="38"/>
        <v>1.31411145</v>
      </c>
      <c r="Q105" s="153">
        <f t="shared" si="38"/>
        <v>1.150306748</v>
      </c>
      <c r="R105" s="153">
        <f t="shared" si="38"/>
        <v>1.05291018</v>
      </c>
      <c r="S105" s="153">
        <f t="shared" si="38"/>
        <v>1.056578027</v>
      </c>
      <c r="T105" s="153">
        <f t="shared" si="38"/>
        <v>1.01991312</v>
      </c>
      <c r="U105" s="153">
        <f t="shared" si="38"/>
        <v>1.079438583</v>
      </c>
      <c r="V105" s="153">
        <f t="shared" si="38"/>
        <v>0.9431750897</v>
      </c>
      <c r="W105" s="153">
        <f t="shared" si="38"/>
        <v>0.9969463901</v>
      </c>
      <c r="X105" s="153">
        <f t="shared" si="38"/>
        <v>0.9989100394</v>
      </c>
      <c r="Y105" s="153">
        <f t="shared" si="38"/>
        <v>1.166464156</v>
      </c>
      <c r="Z105" s="153">
        <f t="shared" si="38"/>
        <v>1.093189964</v>
      </c>
      <c r="AA105" s="153">
        <f t="shared" si="38"/>
        <v>0.9687904757</v>
      </c>
      <c r="AB105" s="153">
        <f t="shared" si="38"/>
        <v>1.8</v>
      </c>
    </row>
    <row r="106">
      <c r="A106" s="2" t="s">
        <v>77</v>
      </c>
      <c r="B106" s="153">
        <f t="shared" ref="B106:AB106" si="39">B73/B$103</f>
        <v>1.02739726</v>
      </c>
      <c r="C106" s="153">
        <f t="shared" si="39"/>
        <v>1.059843926</v>
      </c>
      <c r="D106" s="153">
        <f t="shared" si="39"/>
        <v>1.07219618</v>
      </c>
      <c r="E106" s="153">
        <f t="shared" si="39"/>
        <v>1.044587398</v>
      </c>
      <c r="F106" s="153">
        <f t="shared" si="39"/>
        <v>1.029548989</v>
      </c>
      <c r="G106" s="153">
        <f t="shared" si="39"/>
        <v>0.9968777877</v>
      </c>
      <c r="H106" s="153">
        <f t="shared" si="39"/>
        <v>1.033083994</v>
      </c>
      <c r="I106" s="153">
        <f t="shared" si="39"/>
        <v>1.225639822</v>
      </c>
      <c r="J106" s="153">
        <f t="shared" si="39"/>
        <v>1.016120734</v>
      </c>
      <c r="K106" s="153">
        <f t="shared" si="39"/>
        <v>1.203713037</v>
      </c>
      <c r="L106" s="153">
        <f t="shared" si="39"/>
        <v>1.193787159</v>
      </c>
      <c r="M106" s="153">
        <f t="shared" si="39"/>
        <v>1.070208729</v>
      </c>
      <c r="N106" s="153">
        <f t="shared" si="39"/>
        <v>1.141613025</v>
      </c>
      <c r="O106" s="153">
        <f t="shared" si="39"/>
        <v>0.8938803576</v>
      </c>
      <c r="P106" s="153">
        <f t="shared" si="39"/>
        <v>1.247574161</v>
      </c>
      <c r="Q106" s="153">
        <f t="shared" si="39"/>
        <v>1.104294479</v>
      </c>
      <c r="R106" s="153">
        <f t="shared" si="39"/>
        <v>1.107443741</v>
      </c>
      <c r="S106" s="153">
        <f t="shared" si="39"/>
        <v>1.103041119</v>
      </c>
      <c r="T106" s="153">
        <f t="shared" si="39"/>
        <v>1.018354981</v>
      </c>
      <c r="U106" s="153">
        <f t="shared" si="39"/>
        <v>1.011646872</v>
      </c>
      <c r="V106" s="153">
        <f t="shared" si="39"/>
        <v>0.9756345532</v>
      </c>
      <c r="W106" s="153">
        <f t="shared" si="39"/>
        <v>1.102216073</v>
      </c>
      <c r="X106" s="153">
        <f t="shared" si="39"/>
        <v>1.090778133</v>
      </c>
      <c r="Y106" s="153">
        <f t="shared" si="39"/>
        <v>0.9842041312</v>
      </c>
      <c r="Z106" s="153">
        <f t="shared" si="39"/>
        <v>0.9677419355</v>
      </c>
      <c r="AA106" s="153">
        <f t="shared" si="39"/>
        <v>0.9741732371</v>
      </c>
      <c r="AB106" s="153">
        <f t="shared" si="39"/>
        <v>0.3</v>
      </c>
    </row>
    <row r="107">
      <c r="A107" s="2" t="s">
        <v>81</v>
      </c>
      <c r="B107" s="153">
        <f t="shared" ref="B107:AB107" si="40">B74/B$103</f>
        <v>0.9589041096</v>
      </c>
      <c r="C107" s="153">
        <f t="shared" si="40"/>
        <v>0.9752256487</v>
      </c>
      <c r="D107" s="153">
        <f t="shared" si="40"/>
        <v>0.9696436248</v>
      </c>
      <c r="E107" s="153">
        <f t="shared" si="40"/>
        <v>1.01215237</v>
      </c>
      <c r="F107" s="153">
        <f t="shared" si="40"/>
        <v>0.9735614308</v>
      </c>
      <c r="G107" s="153">
        <f t="shared" si="40"/>
        <v>1.001895629</v>
      </c>
      <c r="H107" s="153">
        <f t="shared" si="40"/>
        <v>0.9720115239</v>
      </c>
      <c r="I107" s="153">
        <f t="shared" si="40"/>
        <v>0.8664005635</v>
      </c>
      <c r="J107" s="153">
        <f t="shared" si="40"/>
        <v>0.9801063282</v>
      </c>
      <c r="K107" s="153">
        <f t="shared" si="40"/>
        <v>0.8821672839</v>
      </c>
      <c r="L107" s="153">
        <f t="shared" si="40"/>
        <v>0.8846884011</v>
      </c>
      <c r="M107" s="153">
        <f t="shared" si="40"/>
        <v>0.825426945</v>
      </c>
      <c r="N107" s="153">
        <f t="shared" si="40"/>
        <v>0.9541840212</v>
      </c>
      <c r="O107" s="153">
        <f t="shared" si="40"/>
        <v>0.9970203988</v>
      </c>
      <c r="P107" s="153">
        <f t="shared" si="40"/>
        <v>0.8233989465</v>
      </c>
      <c r="Q107" s="153">
        <f t="shared" si="40"/>
        <v>1.104294479</v>
      </c>
      <c r="R107" s="153">
        <f t="shared" si="40"/>
        <v>0.978855428</v>
      </c>
      <c r="S107" s="153">
        <f t="shared" si="40"/>
        <v>0.9664524968</v>
      </c>
      <c r="T107" s="153">
        <f t="shared" si="40"/>
        <v>0.9507958214</v>
      </c>
      <c r="U107" s="153">
        <f t="shared" si="40"/>
        <v>0.9867437896</v>
      </c>
      <c r="V107" s="153">
        <f t="shared" si="40"/>
        <v>0.9893498327</v>
      </c>
      <c r="W107" s="153">
        <f t="shared" si="40"/>
        <v>0.9366680293</v>
      </c>
      <c r="X107" s="153">
        <f t="shared" si="40"/>
        <v>0.9383232141</v>
      </c>
      <c r="Y107" s="153">
        <f t="shared" si="40"/>
        <v>0.8383961118</v>
      </c>
      <c r="Z107" s="153">
        <f t="shared" si="40"/>
        <v>1.093189964</v>
      </c>
      <c r="AA107" s="153">
        <f t="shared" si="40"/>
        <v>1.094943493</v>
      </c>
      <c r="AB107" s="153">
        <f t="shared" si="40"/>
        <v>2.1</v>
      </c>
    </row>
    <row r="108">
      <c r="A108" s="2" t="s">
        <v>74</v>
      </c>
      <c r="B108" s="153">
        <f t="shared" ref="B108:AB108" si="41">B75/B$103</f>
        <v>1.02739726</v>
      </c>
      <c r="C108" s="153">
        <f t="shared" si="41"/>
        <v>1.06407484</v>
      </c>
      <c r="D108" s="153">
        <f t="shared" si="41"/>
        <v>1.111497759</v>
      </c>
      <c r="E108" s="153">
        <f t="shared" si="41"/>
        <v>1.082876971</v>
      </c>
      <c r="F108" s="153">
        <f t="shared" si="41"/>
        <v>0.9393468118</v>
      </c>
      <c r="G108" s="153">
        <f t="shared" si="41"/>
        <v>0.9416815343</v>
      </c>
      <c r="H108" s="153">
        <f t="shared" si="41"/>
        <v>0.9978205566</v>
      </c>
      <c r="I108" s="153">
        <f t="shared" si="41"/>
        <v>0.9509274478</v>
      </c>
      <c r="J108" s="153">
        <f t="shared" si="41"/>
        <v>1.023838107</v>
      </c>
      <c r="K108" s="153">
        <f t="shared" si="41"/>
        <v>0.9268757251</v>
      </c>
      <c r="L108" s="153">
        <f t="shared" si="41"/>
        <v>0.9268631253</v>
      </c>
      <c r="M108" s="153">
        <f t="shared" si="41"/>
        <v>0.8937381404</v>
      </c>
      <c r="N108" s="153">
        <f t="shared" si="41"/>
        <v>0.9428246876</v>
      </c>
      <c r="O108" s="153">
        <f t="shared" si="41"/>
        <v>0.9351363741</v>
      </c>
      <c r="P108" s="153">
        <f t="shared" si="41"/>
        <v>0.9564735237</v>
      </c>
      <c r="Q108" s="153">
        <f t="shared" si="41"/>
        <v>0.9202453988</v>
      </c>
      <c r="R108" s="153">
        <f t="shared" si="41"/>
        <v>1.002431613</v>
      </c>
      <c r="S108" s="153">
        <f t="shared" si="41"/>
        <v>1.003386456</v>
      </c>
      <c r="T108" s="153">
        <f t="shared" si="41"/>
        <v>1.006285589</v>
      </c>
      <c r="U108" s="153">
        <f t="shared" si="41"/>
        <v>1.05115119</v>
      </c>
      <c r="V108" s="153">
        <f t="shared" si="41"/>
        <v>0.9663027809</v>
      </c>
      <c r="W108" s="153">
        <f t="shared" si="41"/>
        <v>0.9686267767</v>
      </c>
      <c r="X108" s="153">
        <f t="shared" si="41"/>
        <v>0.9678122923</v>
      </c>
      <c r="Y108" s="153">
        <f t="shared" si="41"/>
        <v>0.9477521264</v>
      </c>
      <c r="Z108" s="153">
        <f t="shared" si="41"/>
        <v>0.7168458781</v>
      </c>
      <c r="AA108" s="153">
        <f t="shared" si="41"/>
        <v>0.76390665</v>
      </c>
      <c r="AB108" s="153">
        <f t="shared" si="41"/>
        <v>2.1</v>
      </c>
    </row>
    <row r="109">
      <c r="A109" s="2" t="s">
        <v>88</v>
      </c>
      <c r="B109" s="153">
        <f t="shared" ref="B109:AB109" si="42">B76/B$103</f>
        <v>0.9589041096</v>
      </c>
      <c r="C109" s="153">
        <f t="shared" si="42"/>
        <v>0.9463144039</v>
      </c>
      <c r="D109" s="153">
        <f t="shared" si="42"/>
        <v>0.9106912574</v>
      </c>
      <c r="E109" s="153">
        <f t="shared" si="42"/>
        <v>0.9506155571</v>
      </c>
      <c r="F109" s="153">
        <f t="shared" si="42"/>
        <v>1.069984448</v>
      </c>
      <c r="G109" s="153">
        <f t="shared" si="42"/>
        <v>1.042038359</v>
      </c>
      <c r="H109" s="153">
        <f t="shared" si="42"/>
        <v>1.027127352</v>
      </c>
      <c r="I109" s="153">
        <f t="shared" si="42"/>
        <v>0.9438835407</v>
      </c>
      <c r="J109" s="153">
        <f t="shared" si="42"/>
        <v>0.848910993</v>
      </c>
      <c r="K109" s="153">
        <f t="shared" si="42"/>
        <v>1.109587793</v>
      </c>
      <c r="L109" s="153">
        <f t="shared" si="42"/>
        <v>1.107352581</v>
      </c>
      <c r="M109" s="153">
        <f t="shared" si="42"/>
        <v>1.218216319</v>
      </c>
      <c r="N109" s="153">
        <f t="shared" si="42"/>
        <v>1.192730027</v>
      </c>
      <c r="O109" s="153">
        <f t="shared" si="42"/>
        <v>0.9213843686</v>
      </c>
      <c r="P109" s="153">
        <f t="shared" si="42"/>
        <v>0.989742168</v>
      </c>
      <c r="Q109" s="153">
        <f t="shared" si="42"/>
        <v>0.6901840491</v>
      </c>
      <c r="R109" s="153">
        <f t="shared" si="42"/>
        <v>1.113305774</v>
      </c>
      <c r="S109" s="153">
        <f t="shared" si="42"/>
        <v>1.064860274</v>
      </c>
      <c r="T109" s="153">
        <f t="shared" si="42"/>
        <v>1.049057624</v>
      </c>
      <c r="U109" s="153">
        <f t="shared" si="42"/>
        <v>0.8788738465</v>
      </c>
      <c r="V109" s="153">
        <f t="shared" si="42"/>
        <v>0.9652556891</v>
      </c>
      <c r="W109" s="153">
        <f t="shared" si="42"/>
        <v>1.055169646</v>
      </c>
      <c r="X109" s="153">
        <f t="shared" si="42"/>
        <v>1.065367245</v>
      </c>
      <c r="Y109" s="153">
        <f t="shared" si="42"/>
        <v>0.5467800729</v>
      </c>
      <c r="Z109" s="153">
        <f t="shared" si="42"/>
        <v>0.8243727599</v>
      </c>
      <c r="AA109" s="153">
        <f t="shared" si="42"/>
        <v>0.793886614</v>
      </c>
      <c r="AB109" s="153">
        <f t="shared" si="42"/>
        <v>1.2</v>
      </c>
    </row>
    <row r="110">
      <c r="A110" s="2" t="s">
        <v>70</v>
      </c>
      <c r="B110" s="153">
        <f t="shared" ref="B110:AB110" si="43">B77/B$103</f>
        <v>1.02739726</v>
      </c>
      <c r="C110" s="153">
        <f t="shared" si="43"/>
        <v>1.037984205</v>
      </c>
      <c r="D110" s="153">
        <f t="shared" si="43"/>
        <v>1.054387653</v>
      </c>
      <c r="E110" s="153">
        <f t="shared" si="43"/>
        <v>1.027237436</v>
      </c>
      <c r="F110" s="153">
        <f t="shared" si="43"/>
        <v>0.9455676516</v>
      </c>
      <c r="G110" s="153">
        <f t="shared" si="43"/>
        <v>0.9834968778</v>
      </c>
      <c r="H110" s="153">
        <f t="shared" si="43"/>
        <v>0.9617233404</v>
      </c>
      <c r="I110" s="153">
        <f t="shared" si="43"/>
        <v>1.035454332</v>
      </c>
      <c r="J110" s="153">
        <f t="shared" si="43"/>
        <v>1.036700394</v>
      </c>
      <c r="K110" s="153">
        <f t="shared" si="43"/>
        <v>0.9967427842</v>
      </c>
      <c r="L110" s="153">
        <f t="shared" si="43"/>
        <v>0.9966667822</v>
      </c>
      <c r="M110" s="153">
        <f t="shared" si="43"/>
        <v>0.9848197343</v>
      </c>
      <c r="N110" s="153">
        <f t="shared" si="43"/>
        <v>0.9257856872</v>
      </c>
      <c r="O110" s="153">
        <f t="shared" si="43"/>
        <v>0.9695163878</v>
      </c>
      <c r="P110" s="153">
        <f t="shared" si="43"/>
        <v>1.08123094</v>
      </c>
      <c r="Q110" s="153">
        <f t="shared" si="43"/>
        <v>0.782208589</v>
      </c>
      <c r="R110" s="153">
        <f t="shared" si="43"/>
        <v>0.9778396201</v>
      </c>
      <c r="S110" s="153">
        <f t="shared" si="43"/>
        <v>1.01846374</v>
      </c>
      <c r="T110" s="153">
        <f t="shared" si="43"/>
        <v>1.044679804</v>
      </c>
      <c r="U110" s="153">
        <f t="shared" si="43"/>
        <v>1.032135922</v>
      </c>
      <c r="V110" s="153">
        <f t="shared" si="43"/>
        <v>1.005521409</v>
      </c>
      <c r="W110" s="153">
        <f t="shared" si="43"/>
        <v>0.9765410985</v>
      </c>
      <c r="X110" s="153">
        <f t="shared" si="43"/>
        <v>0.9840975842</v>
      </c>
      <c r="Y110" s="153">
        <f t="shared" si="43"/>
        <v>1.34872418</v>
      </c>
      <c r="Z110" s="153">
        <f t="shared" si="43"/>
        <v>1.379928315</v>
      </c>
      <c r="AA110" s="153">
        <f t="shared" si="43"/>
        <v>1.40799818</v>
      </c>
      <c r="AB110" s="153">
        <f t="shared" si="43"/>
        <v>1.8</v>
      </c>
    </row>
    <row r="111">
      <c r="A111" s="2" t="s">
        <v>103</v>
      </c>
      <c r="B111" s="153">
        <f t="shared" ref="B111:AB111" si="44">B78/B$103</f>
        <v>1.095890411</v>
      </c>
      <c r="C111" s="153">
        <f t="shared" si="44"/>
        <v>1.071831516</v>
      </c>
      <c r="D111" s="153">
        <f t="shared" si="44"/>
        <v>1.07649479</v>
      </c>
      <c r="E111" s="153">
        <f t="shared" si="44"/>
        <v>0.9832268629</v>
      </c>
      <c r="F111" s="153">
        <f t="shared" si="44"/>
        <v>1.094867807</v>
      </c>
      <c r="G111" s="153">
        <f t="shared" si="44"/>
        <v>1.011931311</v>
      </c>
      <c r="H111" s="153">
        <f t="shared" si="44"/>
        <v>1.082283874</v>
      </c>
      <c r="I111" s="153">
        <f t="shared" si="44"/>
        <v>0.7748297722</v>
      </c>
      <c r="J111" s="153">
        <f t="shared" si="44"/>
        <v>0.7691648088</v>
      </c>
      <c r="K111" s="153">
        <f t="shared" si="44"/>
        <v>1.00529219</v>
      </c>
      <c r="L111" s="153">
        <f t="shared" si="44"/>
        <v>1.017237534</v>
      </c>
      <c r="M111" s="153">
        <f t="shared" si="44"/>
        <v>0.8595825427</v>
      </c>
      <c r="N111" s="153">
        <f t="shared" si="44"/>
        <v>0.9996213555</v>
      </c>
      <c r="O111" s="153">
        <f t="shared" si="44"/>
        <v>1.210176484</v>
      </c>
      <c r="P111" s="153">
        <f t="shared" si="44"/>
        <v>0.7319101747</v>
      </c>
      <c r="Q111" s="153">
        <f t="shared" si="44"/>
        <v>1.012269939</v>
      </c>
      <c r="R111" s="153">
        <f t="shared" si="44"/>
        <v>0.9118504433</v>
      </c>
      <c r="S111" s="153">
        <f t="shared" si="44"/>
        <v>0.9204309493</v>
      </c>
      <c r="T111" s="153">
        <f t="shared" si="44"/>
        <v>0.9450334224</v>
      </c>
      <c r="U111" s="153">
        <f t="shared" si="44"/>
        <v>0.8394759518</v>
      </c>
      <c r="V111" s="153">
        <f t="shared" si="44"/>
        <v>0.9927606825</v>
      </c>
      <c r="W111" s="153">
        <f t="shared" si="44"/>
        <v>1.055214621</v>
      </c>
      <c r="X111" s="153">
        <f t="shared" si="44"/>
        <v>1.041707104</v>
      </c>
      <c r="Y111" s="153">
        <f t="shared" si="44"/>
        <v>1.20291616</v>
      </c>
      <c r="Z111" s="153">
        <f t="shared" si="44"/>
        <v>0.8960573477</v>
      </c>
      <c r="AA111" s="153">
        <f t="shared" si="44"/>
        <v>0.8885938925</v>
      </c>
      <c r="AB111" s="153">
        <f t="shared" si="44"/>
        <v>1.5</v>
      </c>
    </row>
    <row r="112">
      <c r="A112" s="2" t="s">
        <v>91</v>
      </c>
      <c r="B112" s="153">
        <f t="shared" ref="B112:AB112" si="45">B79/B$103</f>
        <v>1.02739726</v>
      </c>
      <c r="C112" s="153">
        <f t="shared" si="45"/>
        <v>1.0365739</v>
      </c>
      <c r="D112" s="153">
        <f t="shared" si="45"/>
        <v>1.068511657</v>
      </c>
      <c r="E112" s="153">
        <f t="shared" si="45"/>
        <v>1.040997751</v>
      </c>
      <c r="F112" s="153">
        <f t="shared" si="45"/>
        <v>1.054432348</v>
      </c>
      <c r="G112" s="153">
        <f t="shared" si="45"/>
        <v>1.008586084</v>
      </c>
      <c r="H112" s="153">
        <f t="shared" si="45"/>
        <v>1.045770254</v>
      </c>
      <c r="I112" s="153">
        <f t="shared" si="45"/>
        <v>0.9791030758</v>
      </c>
      <c r="J112" s="153">
        <f t="shared" si="45"/>
        <v>1.162750815</v>
      </c>
      <c r="K112" s="153">
        <f t="shared" si="45"/>
        <v>0.8403247929</v>
      </c>
      <c r="L112" s="153">
        <f t="shared" si="45"/>
        <v>0.8398066481</v>
      </c>
      <c r="M112" s="153">
        <f t="shared" si="45"/>
        <v>0.9563567362</v>
      </c>
      <c r="N112" s="153">
        <f t="shared" si="45"/>
        <v>1.050738357</v>
      </c>
      <c r="O112" s="153">
        <f t="shared" si="45"/>
        <v>1.058904424</v>
      </c>
      <c r="P112" s="153">
        <f t="shared" si="45"/>
        <v>1.014693651</v>
      </c>
      <c r="Q112" s="153">
        <f t="shared" si="45"/>
        <v>0.782208589</v>
      </c>
      <c r="R112" s="153">
        <f t="shared" si="45"/>
        <v>0.9952349971</v>
      </c>
      <c r="S112" s="153">
        <f t="shared" si="45"/>
        <v>1.018587468</v>
      </c>
      <c r="T112" s="153">
        <f t="shared" si="45"/>
        <v>1.036817244</v>
      </c>
      <c r="U112" s="153">
        <f t="shared" si="45"/>
        <v>1.087405379</v>
      </c>
      <c r="V112" s="153">
        <f t="shared" si="45"/>
        <v>1.010080083</v>
      </c>
      <c r="W112" s="153">
        <f t="shared" si="45"/>
        <v>0.9575255064</v>
      </c>
      <c r="X112" s="153">
        <f t="shared" si="45"/>
        <v>0.9580796579</v>
      </c>
      <c r="Y112" s="153">
        <f t="shared" si="45"/>
        <v>1.312272175</v>
      </c>
      <c r="Z112" s="153">
        <f t="shared" si="45"/>
        <v>0.7885304659</v>
      </c>
      <c r="AA112" s="153">
        <f t="shared" si="45"/>
        <v>0.7845561996</v>
      </c>
      <c r="AB112" s="153">
        <f t="shared" si="45"/>
        <v>1.2</v>
      </c>
    </row>
    <row r="113">
      <c r="A113" s="2" t="s">
        <v>106</v>
      </c>
      <c r="B113" s="153">
        <f t="shared" ref="B113:AB113" si="46">B80/B$103</f>
        <v>1.02739726</v>
      </c>
      <c r="C113" s="153">
        <f t="shared" si="46"/>
        <v>1.016124483</v>
      </c>
      <c r="D113" s="153">
        <f t="shared" si="46"/>
        <v>0.9849958037</v>
      </c>
      <c r="E113" s="153">
        <f t="shared" si="46"/>
        <v>0.9596324096</v>
      </c>
      <c r="F113" s="153">
        <f t="shared" si="46"/>
        <v>1.079315708</v>
      </c>
      <c r="G113" s="153">
        <f t="shared" si="46"/>
        <v>1.147413024</v>
      </c>
      <c r="H113" s="153">
        <f t="shared" si="46"/>
        <v>0.940934208</v>
      </c>
      <c r="I113" s="153">
        <f t="shared" si="46"/>
        <v>1.056586053</v>
      </c>
      <c r="J113" s="153">
        <f t="shared" si="46"/>
        <v>1.018693192</v>
      </c>
      <c r="K113" s="153">
        <f t="shared" si="46"/>
        <v>1.03506324</v>
      </c>
      <c r="L113" s="153">
        <f t="shared" si="46"/>
        <v>1.035075571</v>
      </c>
      <c r="M113" s="153">
        <f t="shared" si="46"/>
        <v>1.064516129</v>
      </c>
      <c r="N113" s="153">
        <f t="shared" si="46"/>
        <v>1.016660356</v>
      </c>
      <c r="O113" s="153">
        <f t="shared" si="46"/>
        <v>1.155168462</v>
      </c>
      <c r="P113" s="153">
        <f t="shared" si="46"/>
        <v>1.023010812</v>
      </c>
      <c r="Q113" s="153">
        <f t="shared" si="46"/>
        <v>1.242331288</v>
      </c>
      <c r="R113" s="153">
        <f t="shared" si="46"/>
        <v>0.9407563651</v>
      </c>
      <c r="S113" s="153">
        <f t="shared" si="46"/>
        <v>0.9273984973</v>
      </c>
      <c r="T113" s="153">
        <f t="shared" si="46"/>
        <v>0.968659258</v>
      </c>
      <c r="U113" s="153">
        <f t="shared" si="46"/>
        <v>0.9289095479</v>
      </c>
      <c r="V113" s="153">
        <f t="shared" si="46"/>
        <v>1.012343263</v>
      </c>
      <c r="W113" s="153">
        <f t="shared" si="46"/>
        <v>0.9754105658</v>
      </c>
      <c r="X113" s="153">
        <f t="shared" si="46"/>
        <v>0.9808614563</v>
      </c>
      <c r="Y113" s="153">
        <f t="shared" si="46"/>
        <v>0.9113001215</v>
      </c>
      <c r="Z113" s="153">
        <f t="shared" si="46"/>
        <v>1.218637993</v>
      </c>
      <c r="AA113" s="153">
        <f t="shared" si="46"/>
        <v>1.06579454</v>
      </c>
      <c r="AB113" s="153">
        <f t="shared" si="46"/>
        <v>0.6</v>
      </c>
    </row>
    <row r="114">
      <c r="A114" s="2" t="s">
        <v>100</v>
      </c>
      <c r="B114" s="153">
        <f t="shared" ref="B114:AB114" si="47">B81/B$103</f>
        <v>1.02739726</v>
      </c>
      <c r="C114" s="153">
        <f t="shared" si="47"/>
        <v>1.037279052</v>
      </c>
      <c r="D114" s="153">
        <f t="shared" si="47"/>
        <v>1.015700162</v>
      </c>
      <c r="E114" s="153">
        <f t="shared" si="47"/>
        <v>0.9895461381</v>
      </c>
      <c r="F114" s="153">
        <f t="shared" si="47"/>
        <v>0.9455676516</v>
      </c>
      <c r="G114" s="153">
        <f t="shared" si="47"/>
        <v>0.9232827832</v>
      </c>
      <c r="H114" s="153">
        <f t="shared" si="47"/>
        <v>1.024444428</v>
      </c>
      <c r="I114" s="153">
        <f t="shared" si="47"/>
        <v>0.9579713548</v>
      </c>
      <c r="J114" s="153">
        <f t="shared" si="47"/>
        <v>0.9363745498</v>
      </c>
      <c r="K114" s="153">
        <f t="shared" si="47"/>
        <v>1.020959081</v>
      </c>
      <c r="L114" s="153">
        <f t="shared" si="47"/>
        <v>1.015814825</v>
      </c>
      <c r="M114" s="153">
        <f t="shared" si="47"/>
        <v>1.235294118</v>
      </c>
      <c r="N114" s="153">
        <f t="shared" si="47"/>
        <v>0.9030670201</v>
      </c>
      <c r="O114" s="153">
        <f t="shared" si="47"/>
        <v>0.9970203988</v>
      </c>
      <c r="P114" s="153">
        <f t="shared" si="47"/>
        <v>0.9481563626</v>
      </c>
      <c r="Q114" s="153">
        <f t="shared" si="47"/>
        <v>1.012269939</v>
      </c>
      <c r="R114" s="153">
        <f t="shared" si="47"/>
        <v>0.9538435558</v>
      </c>
      <c r="S114" s="153">
        <f t="shared" si="47"/>
        <v>0.9541607705</v>
      </c>
      <c r="T114" s="153">
        <f t="shared" si="47"/>
        <v>0.990200461</v>
      </c>
      <c r="U114" s="153">
        <f t="shared" si="47"/>
        <v>1.008582461</v>
      </c>
      <c r="V114" s="153">
        <f t="shared" si="47"/>
        <v>1.029873432</v>
      </c>
      <c r="W114" s="153">
        <f t="shared" si="47"/>
        <v>1.023262188</v>
      </c>
      <c r="X114" s="153">
        <f t="shared" si="47"/>
        <v>1.042418485</v>
      </c>
      <c r="Y114" s="153">
        <f t="shared" si="47"/>
        <v>0.9477521264</v>
      </c>
      <c r="Z114" s="153">
        <f t="shared" si="47"/>
        <v>0.9318996416</v>
      </c>
      <c r="AA114" s="153">
        <f t="shared" si="47"/>
        <v>1.012868256</v>
      </c>
      <c r="AB114" s="153">
        <f t="shared" si="47"/>
        <v>0.9</v>
      </c>
    </row>
    <row r="115">
      <c r="A115" s="2" t="s">
        <v>99</v>
      </c>
      <c r="B115" s="153">
        <f t="shared" ref="B115:AB115" si="48">B82/B$103</f>
        <v>1.095890411</v>
      </c>
      <c r="C115" s="153">
        <f t="shared" si="48"/>
        <v>1.062664536</v>
      </c>
      <c r="D115" s="153">
        <f t="shared" si="48"/>
        <v>1.10904141</v>
      </c>
      <c r="E115" s="153">
        <f t="shared" si="48"/>
        <v>1.012953631</v>
      </c>
      <c r="F115" s="153">
        <f t="shared" si="48"/>
        <v>0.8304821151</v>
      </c>
      <c r="G115" s="153">
        <f t="shared" si="48"/>
        <v>0.8697591436</v>
      </c>
      <c r="H115" s="153">
        <f t="shared" si="48"/>
        <v>0.955128527</v>
      </c>
      <c r="I115" s="153">
        <f t="shared" si="48"/>
        <v>0.9931908899</v>
      </c>
      <c r="J115" s="153">
        <f t="shared" si="48"/>
        <v>0.9775338707</v>
      </c>
      <c r="K115" s="153">
        <f t="shared" si="48"/>
        <v>1.013926159</v>
      </c>
      <c r="L115" s="153">
        <f t="shared" si="48"/>
        <v>1.014154996</v>
      </c>
      <c r="M115" s="153">
        <f t="shared" si="48"/>
        <v>0.8083491461</v>
      </c>
      <c r="N115" s="153">
        <f t="shared" si="48"/>
        <v>0.8292313518</v>
      </c>
      <c r="O115" s="153">
        <f t="shared" si="48"/>
        <v>0.8319963328</v>
      </c>
      <c r="P115" s="153">
        <f t="shared" si="48"/>
        <v>1.056279457</v>
      </c>
      <c r="Q115" s="153">
        <f t="shared" si="48"/>
        <v>0.6441717791</v>
      </c>
      <c r="R115" s="153">
        <f t="shared" si="48"/>
        <v>0.9972296983</v>
      </c>
      <c r="S115" s="153">
        <f t="shared" si="48"/>
        <v>0.9982337703</v>
      </c>
      <c r="T115" s="153">
        <f t="shared" si="48"/>
        <v>1.064000396</v>
      </c>
      <c r="U115" s="153">
        <f t="shared" si="48"/>
        <v>1.071634259</v>
      </c>
      <c r="V115" s="153">
        <f t="shared" si="48"/>
        <v>1.036593669</v>
      </c>
      <c r="W115" s="153">
        <f t="shared" si="48"/>
        <v>0.9809754081</v>
      </c>
      <c r="X115" s="153">
        <f t="shared" si="48"/>
        <v>0.975725102</v>
      </c>
      <c r="Y115" s="153">
        <f t="shared" si="48"/>
        <v>0.8383961118</v>
      </c>
      <c r="Z115" s="153">
        <f t="shared" si="48"/>
        <v>0.8422939068</v>
      </c>
      <c r="AA115" s="153">
        <f t="shared" si="48"/>
        <v>0.9718141282</v>
      </c>
      <c r="AB115" s="153">
        <f t="shared" si="48"/>
        <v>0.6</v>
      </c>
    </row>
    <row r="116">
      <c r="A116" s="2" t="s">
        <v>115</v>
      </c>
      <c r="B116" s="153">
        <f t="shared" ref="B116:AB116" si="49">B83/B$103</f>
        <v>0.9589041096</v>
      </c>
      <c r="C116" s="153">
        <f t="shared" si="49"/>
        <v>1.006252351</v>
      </c>
      <c r="D116" s="153">
        <f t="shared" si="49"/>
        <v>1.026753731</v>
      </c>
      <c r="E116" s="153">
        <f t="shared" si="49"/>
        <v>1.071766157</v>
      </c>
      <c r="F116" s="153">
        <f t="shared" si="49"/>
        <v>0.9144634526</v>
      </c>
      <c r="G116" s="153">
        <f t="shared" si="49"/>
        <v>0.8630686887</v>
      </c>
      <c r="H116" s="153">
        <f t="shared" si="49"/>
        <v>1.059867384</v>
      </c>
      <c r="I116" s="153">
        <f t="shared" si="49"/>
        <v>1.162244658</v>
      </c>
      <c r="J116" s="153">
        <f t="shared" si="49"/>
        <v>1.19876522</v>
      </c>
      <c r="K116" s="153">
        <f t="shared" si="49"/>
        <v>0.9675398008</v>
      </c>
      <c r="L116" s="153">
        <f t="shared" si="49"/>
        <v>0.9709994646</v>
      </c>
      <c r="M116" s="153">
        <f t="shared" si="49"/>
        <v>1.064516129</v>
      </c>
      <c r="N116" s="153">
        <f t="shared" si="49"/>
        <v>1.016660356</v>
      </c>
      <c r="O116" s="153">
        <f t="shared" si="49"/>
        <v>0.7907403163</v>
      </c>
      <c r="P116" s="153">
        <f t="shared" si="49"/>
        <v>1.122816745</v>
      </c>
      <c r="Q116" s="153">
        <f t="shared" si="49"/>
        <v>1.380368098</v>
      </c>
      <c r="R116" s="153">
        <f t="shared" si="49"/>
        <v>1.110348499</v>
      </c>
      <c r="S116" s="153">
        <f t="shared" si="49"/>
        <v>1.114262374</v>
      </c>
      <c r="T116" s="153">
        <f t="shared" si="49"/>
        <v>0.9665114548</v>
      </c>
      <c r="U116" s="153">
        <f t="shared" si="49"/>
        <v>1.204425469</v>
      </c>
      <c r="V116" s="153">
        <f t="shared" si="49"/>
        <v>1.033511825</v>
      </c>
      <c r="W116" s="153">
        <f t="shared" si="49"/>
        <v>1.017432628</v>
      </c>
      <c r="X116" s="153">
        <f t="shared" si="49"/>
        <v>1.015702631</v>
      </c>
      <c r="Y116" s="153">
        <f t="shared" si="49"/>
        <v>0.9477521264</v>
      </c>
      <c r="Z116" s="153">
        <f t="shared" si="49"/>
        <v>0.5913978495</v>
      </c>
      <c r="AA116" s="153">
        <f t="shared" si="49"/>
        <v>0.687627018</v>
      </c>
      <c r="AB116" s="153">
        <f t="shared" si="49"/>
        <v>0.3</v>
      </c>
    </row>
    <row r="117">
      <c r="A117" s="2" t="s">
        <v>107</v>
      </c>
      <c r="B117" s="153">
        <f t="shared" ref="B117:AB117" si="50">B84/B$103</f>
        <v>0.9589041096</v>
      </c>
      <c r="C117" s="153">
        <f t="shared" si="50"/>
        <v>0.9709947349</v>
      </c>
      <c r="D117" s="153">
        <f t="shared" si="50"/>
        <v>0.9751704092</v>
      </c>
      <c r="E117" s="153">
        <f t="shared" si="50"/>
        <v>1.017921446</v>
      </c>
      <c r="F117" s="153">
        <f t="shared" si="50"/>
        <v>1.206842924</v>
      </c>
      <c r="G117" s="153">
        <f t="shared" si="50"/>
        <v>1.160793934</v>
      </c>
      <c r="H117" s="153">
        <f t="shared" si="50"/>
        <v>1.039982793</v>
      </c>
      <c r="I117" s="153">
        <f t="shared" si="50"/>
        <v>0.8241371214</v>
      </c>
      <c r="J117" s="153">
        <f t="shared" si="50"/>
        <v>0.8849253987</v>
      </c>
      <c r="K117" s="153">
        <f t="shared" si="50"/>
        <v>0.9293905042</v>
      </c>
      <c r="L117" s="153">
        <f t="shared" si="50"/>
        <v>0.935586543</v>
      </c>
      <c r="M117" s="153">
        <f t="shared" si="50"/>
        <v>0.9165085389</v>
      </c>
      <c r="N117" s="153">
        <f t="shared" si="50"/>
        <v>1.079136691</v>
      </c>
      <c r="O117" s="153">
        <f t="shared" si="50"/>
        <v>1.361448545</v>
      </c>
      <c r="P117" s="153">
        <f t="shared" si="50"/>
        <v>0.8649847519</v>
      </c>
      <c r="Q117" s="153">
        <f t="shared" si="50"/>
        <v>0.5981595092</v>
      </c>
      <c r="R117" s="153">
        <f t="shared" si="50"/>
        <v>0.8930494032</v>
      </c>
      <c r="S117" s="153">
        <f t="shared" si="50"/>
        <v>0.8854005815</v>
      </c>
      <c r="T117" s="153">
        <f t="shared" si="50"/>
        <v>1.050037136</v>
      </c>
      <c r="U117" s="153">
        <f t="shared" si="50"/>
        <v>0.8411367164</v>
      </c>
      <c r="V117" s="153">
        <f t="shared" si="50"/>
        <v>1.006368028</v>
      </c>
      <c r="W117" s="153">
        <f t="shared" si="50"/>
        <v>1.001648291</v>
      </c>
      <c r="X117" s="153">
        <f t="shared" si="50"/>
        <v>0.9994631999</v>
      </c>
      <c r="Y117" s="153">
        <f t="shared" si="50"/>
        <v>1.093560146</v>
      </c>
      <c r="Z117" s="153">
        <f t="shared" si="50"/>
        <v>1.505376344</v>
      </c>
      <c r="AA117" s="153">
        <f t="shared" si="50"/>
        <v>1.30139313</v>
      </c>
      <c r="AB117" s="153">
        <f t="shared" si="50"/>
        <v>0.6</v>
      </c>
    </row>
    <row r="118">
      <c r="A118" s="2" t="s">
        <v>113</v>
      </c>
      <c r="B118" s="153">
        <f t="shared" ref="B118:AB118" si="51">B85/B$103</f>
        <v>0.9589041096</v>
      </c>
      <c r="C118" s="153">
        <f t="shared" si="51"/>
        <v>0.9251598345</v>
      </c>
      <c r="D118" s="153">
        <f t="shared" si="51"/>
        <v>0.9536773586</v>
      </c>
      <c r="E118" s="153">
        <f t="shared" si="51"/>
        <v>0.9954861499</v>
      </c>
      <c r="F118" s="153">
        <f t="shared" si="51"/>
        <v>1.066874028</v>
      </c>
      <c r="G118" s="153">
        <f t="shared" si="51"/>
        <v>1.042038359</v>
      </c>
      <c r="H118" s="153">
        <f t="shared" si="51"/>
        <v>1.024141517</v>
      </c>
      <c r="I118" s="153">
        <f t="shared" si="51"/>
        <v>1.127025123</v>
      </c>
      <c r="J118" s="153">
        <f t="shared" si="51"/>
        <v>1.098439376</v>
      </c>
      <c r="K118" s="153">
        <f t="shared" si="51"/>
        <v>1.023912675</v>
      </c>
      <c r="L118" s="153">
        <f t="shared" si="51"/>
        <v>1.023547671</v>
      </c>
      <c r="M118" s="153">
        <f t="shared" si="51"/>
        <v>0.9563567362</v>
      </c>
      <c r="N118" s="153">
        <f t="shared" si="51"/>
        <v>1.022340023</v>
      </c>
      <c r="O118" s="153">
        <f t="shared" si="51"/>
        <v>1.120788448</v>
      </c>
      <c r="P118" s="153">
        <f t="shared" si="51"/>
        <v>1.181036873</v>
      </c>
      <c r="Q118" s="153">
        <f t="shared" si="51"/>
        <v>0.8282208589</v>
      </c>
      <c r="R118" s="153">
        <f t="shared" si="51"/>
        <v>0.9570441971</v>
      </c>
      <c r="S118" s="153">
        <f t="shared" si="51"/>
        <v>0.9845593351</v>
      </c>
      <c r="T118" s="153">
        <f t="shared" si="51"/>
        <v>1.048396453</v>
      </c>
      <c r="U118" s="153">
        <f t="shared" si="51"/>
        <v>1.032152996</v>
      </c>
      <c r="V118" s="153">
        <f t="shared" si="51"/>
        <v>1.018621012</v>
      </c>
      <c r="W118" s="153">
        <f t="shared" si="51"/>
        <v>1.024466929</v>
      </c>
      <c r="X118" s="153">
        <f t="shared" si="51"/>
        <v>1.013798747</v>
      </c>
      <c r="Y118" s="153">
        <f t="shared" si="51"/>
        <v>1.385176185</v>
      </c>
      <c r="Z118" s="153">
        <f t="shared" si="51"/>
        <v>0.9498207885</v>
      </c>
      <c r="AA118" s="153">
        <f t="shared" si="51"/>
        <v>0.9146954466</v>
      </c>
      <c r="AB118" s="153">
        <f t="shared" si="51"/>
        <v>1.2</v>
      </c>
    </row>
    <row r="119">
      <c r="A119" s="2" t="s">
        <v>94</v>
      </c>
      <c r="B119" s="153">
        <f t="shared" ref="B119:AB119" si="52">B86/B$103</f>
        <v>0.8904109589</v>
      </c>
      <c r="C119" s="153">
        <f t="shared" si="52"/>
        <v>0.8638115833</v>
      </c>
      <c r="D119" s="153">
        <f t="shared" si="52"/>
        <v>0.8093668761</v>
      </c>
      <c r="E119" s="153">
        <f t="shared" si="52"/>
        <v>0.9098375569</v>
      </c>
      <c r="F119" s="153">
        <f t="shared" si="52"/>
        <v>0.9766718507</v>
      </c>
      <c r="G119" s="153">
        <f t="shared" si="52"/>
        <v>1.021966994</v>
      </c>
      <c r="H119" s="153">
        <f t="shared" si="52"/>
        <v>0.9559657582</v>
      </c>
      <c r="I119" s="153">
        <f t="shared" si="52"/>
        <v>0.9791030758</v>
      </c>
      <c r="J119" s="153">
        <f t="shared" si="52"/>
        <v>0.9543817527</v>
      </c>
      <c r="K119" s="153">
        <f t="shared" si="52"/>
        <v>1.023791931</v>
      </c>
      <c r="L119" s="153">
        <f t="shared" si="52"/>
        <v>1.018633401</v>
      </c>
      <c r="M119" s="153">
        <f t="shared" si="52"/>
        <v>1.138519924</v>
      </c>
      <c r="N119" s="153">
        <f t="shared" si="52"/>
        <v>0.8576296857</v>
      </c>
      <c r="O119" s="153">
        <f t="shared" si="52"/>
        <v>1.120788448</v>
      </c>
      <c r="P119" s="153">
        <f t="shared" si="52"/>
        <v>0.9148877183</v>
      </c>
      <c r="Q119" s="153">
        <f t="shared" si="52"/>
        <v>1.334355828</v>
      </c>
      <c r="R119" s="153">
        <f t="shared" si="52"/>
        <v>0.8770026557</v>
      </c>
      <c r="S119" s="153">
        <f t="shared" si="52"/>
        <v>0.8932994519</v>
      </c>
      <c r="T119" s="153">
        <f t="shared" si="52"/>
        <v>0.93483522</v>
      </c>
      <c r="U119" s="153">
        <f t="shared" si="52"/>
        <v>0.958888088</v>
      </c>
      <c r="V119" s="153">
        <f t="shared" si="52"/>
        <v>0.9878221191</v>
      </c>
      <c r="W119" s="153">
        <f t="shared" si="52"/>
        <v>0.9817332373</v>
      </c>
      <c r="X119" s="153">
        <f t="shared" si="52"/>
        <v>0.9797013374</v>
      </c>
      <c r="Y119" s="153">
        <f t="shared" si="52"/>
        <v>1.166464156</v>
      </c>
      <c r="Z119" s="153">
        <f t="shared" si="52"/>
        <v>0.9677419355</v>
      </c>
      <c r="AA119" s="153">
        <f t="shared" si="52"/>
        <v>0.9502573639</v>
      </c>
      <c r="AB119" s="153">
        <f t="shared" si="52"/>
        <v>0.9</v>
      </c>
    </row>
    <row r="120">
      <c r="A120" s="2" t="s">
        <v>80</v>
      </c>
      <c r="B120" s="153">
        <f t="shared" ref="B120:AB120" si="53">B87/B$103</f>
        <v>0.9589041096</v>
      </c>
      <c r="C120" s="153">
        <f t="shared" si="53"/>
        <v>0.9695844302</v>
      </c>
      <c r="D120" s="153">
        <f t="shared" si="53"/>
        <v>1.048246781</v>
      </c>
      <c r="E120" s="153">
        <f t="shared" si="53"/>
        <v>1.094201454</v>
      </c>
      <c r="F120" s="153">
        <f t="shared" si="53"/>
        <v>0.8460342146</v>
      </c>
      <c r="G120" s="153">
        <f t="shared" si="53"/>
        <v>0.8413247101</v>
      </c>
      <c r="H120" s="153">
        <f t="shared" si="53"/>
        <v>1.005900022</v>
      </c>
      <c r="I120" s="153">
        <f t="shared" si="53"/>
        <v>0.8875322846</v>
      </c>
      <c r="J120" s="153">
        <f t="shared" si="53"/>
        <v>0.8360487052</v>
      </c>
      <c r="K120" s="153">
        <f t="shared" si="53"/>
        <v>1.059395188</v>
      </c>
      <c r="L120" s="153">
        <f t="shared" si="53"/>
        <v>1.054057265</v>
      </c>
      <c r="M120" s="153">
        <f t="shared" si="53"/>
        <v>0.779886148</v>
      </c>
      <c r="N120" s="153">
        <f t="shared" si="53"/>
        <v>0.8065126846</v>
      </c>
      <c r="O120" s="153">
        <f t="shared" si="53"/>
        <v>0.8938803576</v>
      </c>
      <c r="P120" s="153">
        <f t="shared" si="53"/>
        <v>0.8150817854</v>
      </c>
      <c r="Q120" s="153">
        <f t="shared" si="53"/>
        <v>1.288343558</v>
      </c>
      <c r="R120" s="153">
        <f t="shared" si="53"/>
        <v>0.9520791393</v>
      </c>
      <c r="S120" s="153">
        <f t="shared" si="53"/>
        <v>0.9590927756</v>
      </c>
      <c r="T120" s="153">
        <f t="shared" si="53"/>
        <v>0.918782494</v>
      </c>
      <c r="U120" s="153">
        <f t="shared" si="53"/>
        <v>0.9962275</v>
      </c>
      <c r="V120" s="153">
        <f t="shared" si="53"/>
        <v>1.060136725</v>
      </c>
      <c r="W120" s="153">
        <f t="shared" si="53"/>
        <v>1.027281048</v>
      </c>
      <c r="X120" s="153">
        <f t="shared" si="53"/>
        <v>1.024063777</v>
      </c>
      <c r="Y120" s="153">
        <f t="shared" si="53"/>
        <v>0.9113001215</v>
      </c>
      <c r="Z120" s="153">
        <f t="shared" si="53"/>
        <v>0.8064516129</v>
      </c>
      <c r="AA120" s="153">
        <f t="shared" si="53"/>
        <v>0.9619073051</v>
      </c>
      <c r="AB120" s="153">
        <f t="shared" si="53"/>
        <v>1.5</v>
      </c>
    </row>
    <row r="121">
      <c r="A121" s="2" t="s">
        <v>87</v>
      </c>
      <c r="B121" s="153">
        <f t="shared" ref="B121:AB121" si="54">B88/B$103</f>
        <v>1.02739726</v>
      </c>
      <c r="C121" s="153">
        <f t="shared" si="54"/>
        <v>1.000611132</v>
      </c>
      <c r="D121" s="153">
        <f t="shared" si="54"/>
        <v>1.026139643</v>
      </c>
      <c r="E121" s="153">
        <f t="shared" si="54"/>
        <v>0.9997168057</v>
      </c>
      <c r="F121" s="153">
        <f t="shared" si="54"/>
        <v>0.7807153966</v>
      </c>
      <c r="G121" s="153">
        <f t="shared" si="54"/>
        <v>0.8312890277</v>
      </c>
      <c r="H121" s="153">
        <f t="shared" si="54"/>
        <v>0.9394447234</v>
      </c>
      <c r="I121" s="153">
        <f t="shared" si="54"/>
        <v>0.9438835407</v>
      </c>
      <c r="J121" s="153">
        <f t="shared" si="54"/>
        <v>1.018693192</v>
      </c>
      <c r="K121" s="153">
        <f t="shared" si="54"/>
        <v>0.9246564941</v>
      </c>
      <c r="L121" s="153">
        <f t="shared" si="54"/>
        <v>0.9199974726</v>
      </c>
      <c r="M121" s="153">
        <f t="shared" si="54"/>
        <v>0.8197343454</v>
      </c>
      <c r="N121" s="153">
        <f t="shared" si="54"/>
        <v>0.8689890193</v>
      </c>
      <c r="O121" s="153">
        <f t="shared" si="54"/>
        <v>0.6738482695</v>
      </c>
      <c r="P121" s="153">
        <f t="shared" si="54"/>
        <v>0.9481563626</v>
      </c>
      <c r="Q121" s="153">
        <f t="shared" si="54"/>
        <v>0.9202453988</v>
      </c>
      <c r="R121" s="153">
        <f t="shared" si="54"/>
        <v>1.111658309</v>
      </c>
      <c r="S121" s="153">
        <f t="shared" si="54"/>
        <v>1.109769598</v>
      </c>
      <c r="T121" s="153">
        <f t="shared" si="54"/>
        <v>1.004979572</v>
      </c>
      <c r="U121" s="153">
        <f t="shared" si="54"/>
        <v>1.125509665</v>
      </c>
      <c r="V121" s="153">
        <f t="shared" si="54"/>
        <v>1.016473392</v>
      </c>
      <c r="W121" s="153">
        <f t="shared" si="54"/>
        <v>0.9339113715</v>
      </c>
      <c r="X121" s="153">
        <f t="shared" si="54"/>
        <v>0.9315607988</v>
      </c>
      <c r="Y121" s="153">
        <f t="shared" si="54"/>
        <v>0.7654921021</v>
      </c>
      <c r="Z121" s="153">
        <f t="shared" si="54"/>
        <v>0.9677419355</v>
      </c>
      <c r="AA121" s="153">
        <f t="shared" si="54"/>
        <v>1.168223842</v>
      </c>
      <c r="AB121" s="153">
        <f t="shared" si="54"/>
        <v>1.2</v>
      </c>
    </row>
    <row r="122">
      <c r="A122" s="2" t="s">
        <v>85</v>
      </c>
      <c r="B122" s="153">
        <f t="shared" ref="B122:AB122" si="55">B89/B$103</f>
        <v>1.02739726</v>
      </c>
      <c r="C122" s="153">
        <f t="shared" si="55"/>
        <v>1.002021437</v>
      </c>
      <c r="D122" s="153">
        <f t="shared" si="55"/>
        <v>1.000347983</v>
      </c>
      <c r="E122" s="153">
        <f t="shared" si="55"/>
        <v>0.9745892738</v>
      </c>
      <c r="F122" s="153">
        <f t="shared" si="55"/>
        <v>0.9051321928</v>
      </c>
      <c r="G122" s="153">
        <f t="shared" si="55"/>
        <v>0.9584076717</v>
      </c>
      <c r="H122" s="153">
        <f t="shared" si="55"/>
        <v>0.9446964116</v>
      </c>
      <c r="I122" s="153">
        <f t="shared" si="55"/>
        <v>1.007278704</v>
      </c>
      <c r="J122" s="153">
        <f t="shared" si="55"/>
        <v>1.034127937</v>
      </c>
      <c r="K122" s="153">
        <f t="shared" si="55"/>
        <v>0.9720325229</v>
      </c>
      <c r="L122" s="153">
        <f t="shared" si="55"/>
        <v>0.9719704641</v>
      </c>
      <c r="M122" s="153">
        <f t="shared" si="55"/>
        <v>0.9620493359</v>
      </c>
      <c r="N122" s="153">
        <f t="shared" si="55"/>
        <v>0.8689890193</v>
      </c>
      <c r="O122" s="153">
        <f t="shared" si="55"/>
        <v>0.9488883796</v>
      </c>
      <c r="P122" s="153">
        <f t="shared" si="55"/>
        <v>0.9980593291</v>
      </c>
      <c r="Q122" s="153">
        <f t="shared" si="55"/>
        <v>1.058282209</v>
      </c>
      <c r="R122" s="153">
        <f t="shared" si="55"/>
        <v>0.9588530435</v>
      </c>
      <c r="S122" s="153">
        <f t="shared" si="55"/>
        <v>0.985509682</v>
      </c>
      <c r="T122" s="153">
        <f t="shared" si="55"/>
        <v>0.9912937998</v>
      </c>
      <c r="U122" s="153">
        <f t="shared" si="55"/>
        <v>1.046470377</v>
      </c>
      <c r="V122" s="153">
        <f t="shared" si="55"/>
        <v>1.034010086</v>
      </c>
      <c r="W122" s="153">
        <f t="shared" si="55"/>
        <v>0.9566106946</v>
      </c>
      <c r="X122" s="153">
        <f t="shared" si="55"/>
        <v>0.9567186099</v>
      </c>
      <c r="Y122" s="153">
        <f t="shared" si="55"/>
        <v>1.166464156</v>
      </c>
      <c r="Z122" s="153">
        <f t="shared" si="55"/>
        <v>1.362007168</v>
      </c>
      <c r="AA122" s="153">
        <f t="shared" si="55"/>
        <v>1.426092397</v>
      </c>
      <c r="AB122" s="153">
        <f t="shared" si="55"/>
        <v>1.2</v>
      </c>
    </row>
    <row r="123">
      <c r="A123" s="2" t="s">
        <v>102</v>
      </c>
      <c r="B123" s="153">
        <f t="shared" ref="B123:AB123" si="56">B90/B$103</f>
        <v>1.02739726</v>
      </c>
      <c r="C123" s="153">
        <f t="shared" si="56"/>
        <v>1.0365739</v>
      </c>
      <c r="D123" s="153">
        <f t="shared" si="56"/>
        <v>1.027981905</v>
      </c>
      <c r="E123" s="153">
        <f t="shared" si="56"/>
        <v>1.001511629</v>
      </c>
      <c r="F123" s="153">
        <f t="shared" si="56"/>
        <v>1.01399689</v>
      </c>
      <c r="G123" s="153">
        <f t="shared" si="56"/>
        <v>1.095561998</v>
      </c>
      <c r="H123" s="153">
        <f t="shared" si="56"/>
        <v>0.9258277605</v>
      </c>
      <c r="I123" s="153">
        <f t="shared" si="56"/>
        <v>0.8875322846</v>
      </c>
      <c r="J123" s="153">
        <f t="shared" si="56"/>
        <v>0.9055050592</v>
      </c>
      <c r="K123" s="153">
        <f t="shared" si="56"/>
        <v>0.9781347614</v>
      </c>
      <c r="L123" s="153">
        <f t="shared" si="56"/>
        <v>0.9759789491</v>
      </c>
      <c r="M123" s="153">
        <f t="shared" si="56"/>
        <v>0.9278937381</v>
      </c>
      <c r="N123" s="153">
        <f t="shared" si="56"/>
        <v>1.039379023</v>
      </c>
      <c r="O123" s="153">
        <f t="shared" si="56"/>
        <v>0.9832683933</v>
      </c>
      <c r="P123" s="153">
        <f t="shared" si="56"/>
        <v>0.9148877183</v>
      </c>
      <c r="Q123" s="153">
        <f t="shared" si="56"/>
        <v>0.736196319</v>
      </c>
      <c r="R123" s="153">
        <f t="shared" si="56"/>
        <v>1.023733933</v>
      </c>
      <c r="S123" s="153">
        <f t="shared" si="56"/>
        <v>1.010912055</v>
      </c>
      <c r="T123" s="153">
        <f t="shared" si="56"/>
        <v>1.031286473</v>
      </c>
      <c r="U123" s="153">
        <f t="shared" si="56"/>
        <v>0.8871942014</v>
      </c>
      <c r="V123" s="153">
        <f t="shared" si="56"/>
        <v>0.9854476019</v>
      </c>
      <c r="W123" s="153">
        <f t="shared" si="56"/>
        <v>0.9436184984</v>
      </c>
      <c r="X123" s="153">
        <f t="shared" si="56"/>
        <v>0.9408934428</v>
      </c>
      <c r="Y123" s="153">
        <f t="shared" si="56"/>
        <v>0.8748481166</v>
      </c>
      <c r="Z123" s="153">
        <f t="shared" si="56"/>
        <v>1.23655914</v>
      </c>
      <c r="AA123" s="153">
        <f t="shared" si="56"/>
        <v>1.132651971</v>
      </c>
      <c r="AB123" s="153">
        <f t="shared" si="56"/>
        <v>0.3</v>
      </c>
    </row>
    <row r="124">
      <c r="A124" s="2" t="s">
        <v>71</v>
      </c>
      <c r="B124" s="153">
        <f t="shared" ref="B124:AB124" si="57">B91/B$103</f>
        <v>0.8904109589</v>
      </c>
      <c r="C124" s="153">
        <f t="shared" si="57"/>
        <v>0.8447724709</v>
      </c>
      <c r="D124" s="153">
        <f t="shared" si="57"/>
        <v>0.7725216466</v>
      </c>
      <c r="E124" s="153">
        <f t="shared" si="57"/>
        <v>0.8684185483</v>
      </c>
      <c r="F124" s="153">
        <f t="shared" si="57"/>
        <v>0.8833592535</v>
      </c>
      <c r="G124" s="153">
        <f t="shared" si="57"/>
        <v>0.9483719893</v>
      </c>
      <c r="H124" s="153">
        <f t="shared" si="57"/>
        <v>0.9317280705</v>
      </c>
      <c r="I124" s="153">
        <f t="shared" si="57"/>
        <v>1.105893402</v>
      </c>
      <c r="J124" s="153">
        <f t="shared" si="57"/>
        <v>1.044417767</v>
      </c>
      <c r="K124" s="153">
        <f t="shared" si="57"/>
        <v>1.056682294</v>
      </c>
      <c r="L124" s="153">
        <f t="shared" si="57"/>
        <v>1.056562784</v>
      </c>
      <c r="M124" s="153">
        <f t="shared" si="57"/>
        <v>0.7514231499</v>
      </c>
      <c r="N124" s="153">
        <f t="shared" si="57"/>
        <v>0.9371450208</v>
      </c>
      <c r="O124" s="153">
        <f t="shared" si="57"/>
        <v>0.8182443273</v>
      </c>
      <c r="P124" s="153">
        <f t="shared" si="57"/>
        <v>1.097865262</v>
      </c>
      <c r="Q124" s="153">
        <f t="shared" si="57"/>
        <v>1.150306748</v>
      </c>
      <c r="R124" s="153">
        <f t="shared" si="57"/>
        <v>1.059544529</v>
      </c>
      <c r="S124" s="153">
        <f t="shared" si="57"/>
        <v>1.058716849</v>
      </c>
      <c r="T124" s="153">
        <f t="shared" si="57"/>
        <v>0.9931879917</v>
      </c>
      <c r="U124" s="153">
        <f t="shared" si="57"/>
        <v>1.059055439</v>
      </c>
      <c r="V124" s="153">
        <f t="shared" si="57"/>
        <v>0.9832070923</v>
      </c>
      <c r="W124" s="153">
        <f t="shared" si="57"/>
        <v>0.9851251331</v>
      </c>
      <c r="X124" s="153">
        <f t="shared" si="57"/>
        <v>0.9712407409</v>
      </c>
      <c r="Y124" s="153">
        <f t="shared" si="57"/>
        <v>0.8748481166</v>
      </c>
      <c r="Z124" s="153">
        <f t="shared" si="57"/>
        <v>0.8064516129</v>
      </c>
      <c r="AA124" s="153">
        <f t="shared" si="57"/>
        <v>0.8533322301</v>
      </c>
      <c r="AB124" s="153">
        <f t="shared" si="57"/>
        <v>1.2</v>
      </c>
    </row>
    <row r="125">
      <c r="A125" s="2" t="s">
        <v>84</v>
      </c>
      <c r="B125" s="153">
        <f t="shared" ref="B125:AB125" si="58">B92/B$103</f>
        <v>0.9589041096</v>
      </c>
      <c r="C125" s="153">
        <f t="shared" si="58"/>
        <v>0.9879183904</v>
      </c>
      <c r="D125" s="153">
        <f t="shared" si="58"/>
        <v>0.9727140605</v>
      </c>
      <c r="E125" s="153">
        <f t="shared" si="58"/>
        <v>1.015357412</v>
      </c>
      <c r="F125" s="153">
        <f t="shared" si="58"/>
        <v>1.026438569</v>
      </c>
      <c r="G125" s="153">
        <f t="shared" si="58"/>
        <v>1.013603925</v>
      </c>
      <c r="H125" s="153">
        <f t="shared" si="58"/>
        <v>1.012966807</v>
      </c>
      <c r="I125" s="153">
        <f t="shared" si="58"/>
        <v>1.119981216</v>
      </c>
      <c r="J125" s="153">
        <f t="shared" si="58"/>
        <v>1.06242497</v>
      </c>
      <c r="K125" s="153">
        <f t="shared" si="58"/>
        <v>1.052005195</v>
      </c>
      <c r="L125" s="153">
        <f t="shared" si="58"/>
        <v>1.045182879</v>
      </c>
      <c r="M125" s="153">
        <f t="shared" si="58"/>
        <v>1.018975332</v>
      </c>
      <c r="N125" s="153">
        <f t="shared" si="58"/>
        <v>1.135933359</v>
      </c>
      <c r="O125" s="153">
        <f t="shared" si="58"/>
        <v>0.8938803576</v>
      </c>
      <c r="P125" s="153">
        <f t="shared" si="58"/>
        <v>1.106182423</v>
      </c>
      <c r="Q125" s="153">
        <f t="shared" si="58"/>
        <v>1.196319018</v>
      </c>
      <c r="R125" s="153">
        <f t="shared" si="58"/>
        <v>1.105273265</v>
      </c>
      <c r="S125" s="153">
        <f t="shared" si="58"/>
        <v>1.083299413</v>
      </c>
      <c r="T125" s="153">
        <f t="shared" si="58"/>
        <v>0.9881245691</v>
      </c>
      <c r="U125" s="153">
        <f t="shared" si="58"/>
        <v>1.028682542</v>
      </c>
      <c r="V125" s="153">
        <f t="shared" si="58"/>
        <v>0.9922564579</v>
      </c>
      <c r="W125" s="153">
        <f t="shared" si="58"/>
        <v>1.029378214</v>
      </c>
      <c r="X125" s="153">
        <f t="shared" si="58"/>
        <v>1.025420567</v>
      </c>
      <c r="Y125" s="153">
        <f t="shared" si="58"/>
        <v>0.8019441069</v>
      </c>
      <c r="Z125" s="153">
        <f t="shared" si="58"/>
        <v>1.290322581</v>
      </c>
      <c r="AA125" s="153">
        <f t="shared" si="58"/>
        <v>1.277463695</v>
      </c>
      <c r="AB125" s="153">
        <f t="shared" si="58"/>
        <v>0.3</v>
      </c>
    </row>
    <row r="126">
      <c r="A126" s="2" t="s">
        <v>76</v>
      </c>
      <c r="B126" s="153">
        <f t="shared" ref="B126:AB126" si="59">B93/B$103</f>
        <v>0.9589041096</v>
      </c>
      <c r="C126" s="153">
        <f t="shared" si="59"/>
        <v>0.9865080857</v>
      </c>
      <c r="D126" s="153">
        <f t="shared" si="59"/>
        <v>0.9794690193</v>
      </c>
      <c r="E126" s="153">
        <f t="shared" si="59"/>
        <v>1.022408505</v>
      </c>
      <c r="F126" s="153">
        <f t="shared" si="59"/>
        <v>1.237947123</v>
      </c>
      <c r="G126" s="153">
        <f t="shared" si="59"/>
        <v>1.090544157</v>
      </c>
      <c r="H126" s="153">
        <f t="shared" si="59"/>
        <v>1.135505847</v>
      </c>
      <c r="I126" s="153">
        <f t="shared" si="59"/>
        <v>0.9509274478</v>
      </c>
      <c r="J126" s="153">
        <f t="shared" si="59"/>
        <v>0.9775338707</v>
      </c>
      <c r="K126" s="153">
        <f t="shared" si="59"/>
        <v>0.9707803647</v>
      </c>
      <c r="L126" s="153">
        <f t="shared" si="59"/>
        <v>0.9761643554</v>
      </c>
      <c r="M126" s="153">
        <f t="shared" si="59"/>
        <v>1.013282732</v>
      </c>
      <c r="N126" s="153">
        <f t="shared" si="59"/>
        <v>1.255206361</v>
      </c>
      <c r="O126" s="153">
        <f t="shared" si="59"/>
        <v>1.217052487</v>
      </c>
      <c r="P126" s="153">
        <f t="shared" si="59"/>
        <v>0.9731078459</v>
      </c>
      <c r="Q126" s="153">
        <f t="shared" si="59"/>
        <v>0.8282208589</v>
      </c>
      <c r="R126" s="153">
        <f t="shared" si="59"/>
        <v>1.01265803</v>
      </c>
      <c r="S126" s="153">
        <f t="shared" si="59"/>
        <v>1.012884951</v>
      </c>
      <c r="T126" s="153">
        <f t="shared" si="59"/>
        <v>1.023786208</v>
      </c>
      <c r="U126" s="153">
        <f t="shared" si="59"/>
        <v>0.9345647603</v>
      </c>
      <c r="V126" s="153">
        <f t="shared" si="59"/>
        <v>0.9840941643</v>
      </c>
      <c r="W126" s="153">
        <f t="shared" si="59"/>
        <v>1.073623483</v>
      </c>
      <c r="X126" s="153">
        <f t="shared" si="59"/>
        <v>1.063291194</v>
      </c>
      <c r="Y126" s="153">
        <f t="shared" si="59"/>
        <v>1.239368165</v>
      </c>
      <c r="Z126" s="153">
        <f t="shared" si="59"/>
        <v>0.8064516129</v>
      </c>
      <c r="AA126" s="153">
        <f t="shared" si="59"/>
        <v>0.7420849301</v>
      </c>
      <c r="AB126" s="153">
        <f t="shared" si="59"/>
        <v>0.9</v>
      </c>
    </row>
    <row r="127">
      <c r="A127" s="2" t="s">
        <v>93</v>
      </c>
      <c r="B127" s="153">
        <f t="shared" ref="B127:AB127" si="60">B94/B$103</f>
        <v>0.9589041096</v>
      </c>
      <c r="C127" s="153">
        <f t="shared" si="60"/>
        <v>0.989328695</v>
      </c>
      <c r="D127" s="153">
        <f t="shared" si="60"/>
        <v>0.9481505742</v>
      </c>
      <c r="E127" s="153">
        <f t="shared" si="60"/>
        <v>0.9897170737</v>
      </c>
      <c r="F127" s="153">
        <f t="shared" si="60"/>
        <v>0.99844479</v>
      </c>
      <c r="G127" s="153">
        <f t="shared" si="60"/>
        <v>0.9717885816</v>
      </c>
      <c r="H127" s="153">
        <f t="shared" si="60"/>
        <v>1.027738909</v>
      </c>
      <c r="I127" s="153">
        <f t="shared" si="60"/>
        <v>1.042498239</v>
      </c>
      <c r="J127" s="153">
        <f t="shared" si="60"/>
        <v>1.031555479</v>
      </c>
      <c r="K127" s="153">
        <f t="shared" si="60"/>
        <v>1.008528451</v>
      </c>
      <c r="L127" s="153">
        <f t="shared" si="60"/>
        <v>1.013557124</v>
      </c>
      <c r="M127" s="153">
        <f t="shared" si="60"/>
        <v>0.8937381404</v>
      </c>
      <c r="N127" s="153">
        <f t="shared" si="60"/>
        <v>1.033699356</v>
      </c>
      <c r="O127" s="153">
        <f t="shared" si="60"/>
        <v>0.9557643823</v>
      </c>
      <c r="P127" s="153">
        <f t="shared" si="60"/>
        <v>1.039645134</v>
      </c>
      <c r="Q127" s="153">
        <f t="shared" si="60"/>
        <v>1.058282209</v>
      </c>
      <c r="R127" s="153">
        <f t="shared" si="60"/>
        <v>1.033998634</v>
      </c>
      <c r="S127" s="153">
        <f t="shared" si="60"/>
        <v>1.008728104</v>
      </c>
      <c r="T127" s="153">
        <f t="shared" si="60"/>
        <v>0.9977126504</v>
      </c>
      <c r="U127" s="153">
        <f t="shared" si="60"/>
        <v>1.036426208</v>
      </c>
      <c r="V127" s="153">
        <f t="shared" si="60"/>
        <v>0.9890221024</v>
      </c>
      <c r="W127" s="153">
        <f t="shared" si="60"/>
        <v>1.020251001</v>
      </c>
      <c r="X127" s="153">
        <f t="shared" si="60"/>
        <v>1.011318394</v>
      </c>
      <c r="Y127" s="153">
        <f t="shared" si="60"/>
        <v>0.7290400972</v>
      </c>
      <c r="Z127" s="153">
        <f t="shared" si="60"/>
        <v>0.7168458781</v>
      </c>
      <c r="AA127" s="153">
        <f t="shared" si="60"/>
        <v>0.7402400068</v>
      </c>
      <c r="AB127" s="153">
        <f t="shared" si="60"/>
        <v>0.9</v>
      </c>
    </row>
    <row r="128">
      <c r="A128" s="2" t="s">
        <v>96</v>
      </c>
      <c r="B128" s="153">
        <f t="shared" ref="B128:AB128" si="61">B95/B$103</f>
        <v>1.02739726</v>
      </c>
      <c r="C128" s="153">
        <f t="shared" si="61"/>
        <v>1.041509966</v>
      </c>
      <c r="D128" s="153">
        <f t="shared" si="61"/>
        <v>1.029210079</v>
      </c>
      <c r="E128" s="153">
        <f t="shared" si="61"/>
        <v>1.002708179</v>
      </c>
      <c r="F128" s="153">
        <f t="shared" si="61"/>
        <v>1.026438569</v>
      </c>
      <c r="G128" s="153">
        <f t="shared" si="61"/>
        <v>1.118978591</v>
      </c>
      <c r="H128" s="153">
        <f t="shared" si="61"/>
        <v>0.9175753136</v>
      </c>
      <c r="I128" s="153">
        <f t="shared" si="61"/>
        <v>0.9297957267</v>
      </c>
      <c r="J128" s="153">
        <f t="shared" si="61"/>
        <v>1.023838107</v>
      </c>
      <c r="K128" s="153">
        <f t="shared" si="61"/>
        <v>0.9062784868</v>
      </c>
      <c r="L128" s="153">
        <f t="shared" si="61"/>
        <v>0.9085605117</v>
      </c>
      <c r="M128" s="153">
        <f t="shared" si="61"/>
        <v>1.132827324</v>
      </c>
      <c r="N128" s="153">
        <f t="shared" si="61"/>
        <v>0.9825823552</v>
      </c>
      <c r="O128" s="153">
        <f t="shared" si="61"/>
        <v>1.079532432</v>
      </c>
      <c r="P128" s="153">
        <f t="shared" si="61"/>
        <v>0.9398392016</v>
      </c>
      <c r="Q128" s="153">
        <f t="shared" si="61"/>
        <v>0.8742331288</v>
      </c>
      <c r="R128" s="153">
        <f t="shared" si="61"/>
        <v>0.9560613739</v>
      </c>
      <c r="S128" s="153">
        <f t="shared" si="61"/>
        <v>0.9816756107</v>
      </c>
      <c r="T128" s="153">
        <f t="shared" si="61"/>
        <v>1.011257355</v>
      </c>
      <c r="U128" s="153">
        <f t="shared" si="61"/>
        <v>0.9467256731</v>
      </c>
      <c r="V128" s="153">
        <f t="shared" si="61"/>
        <v>0.9886127293</v>
      </c>
      <c r="W128" s="153">
        <f t="shared" si="61"/>
        <v>0.9130366077</v>
      </c>
      <c r="X128" s="153">
        <f t="shared" si="61"/>
        <v>0.9252519883</v>
      </c>
      <c r="Y128" s="153">
        <f t="shared" si="61"/>
        <v>1.312272175</v>
      </c>
      <c r="Z128" s="153">
        <f t="shared" si="61"/>
        <v>1.505376344</v>
      </c>
      <c r="AA128" s="153">
        <f t="shared" si="61"/>
        <v>1.35002516</v>
      </c>
      <c r="AB128" s="153">
        <f t="shared" si="61"/>
        <v>0.3</v>
      </c>
    </row>
    <row r="129">
      <c r="A129" s="2" t="s">
        <v>97</v>
      </c>
      <c r="B129" s="153">
        <f t="shared" ref="B129:AB129" si="62">B96/B$103</f>
        <v>0.9589041096</v>
      </c>
      <c r="C129" s="153">
        <f t="shared" si="62"/>
        <v>0.921634073</v>
      </c>
      <c r="D129" s="153">
        <f t="shared" si="62"/>
        <v>0.9027081244</v>
      </c>
      <c r="E129" s="153">
        <f t="shared" si="62"/>
        <v>0.9422824471</v>
      </c>
      <c r="F129" s="153">
        <f t="shared" si="62"/>
        <v>1.038880249</v>
      </c>
      <c r="G129" s="153">
        <f t="shared" si="62"/>
        <v>1.00691347</v>
      </c>
      <c r="H129" s="153">
        <f t="shared" si="62"/>
        <v>1.032057453</v>
      </c>
      <c r="I129" s="153">
        <f t="shared" si="62"/>
        <v>1.021366518</v>
      </c>
      <c r="J129" s="153">
        <f t="shared" si="62"/>
        <v>1.000685989</v>
      </c>
      <c r="K129" s="153">
        <f t="shared" si="62"/>
        <v>1.018566088</v>
      </c>
      <c r="L129" s="153">
        <f t="shared" si="62"/>
        <v>1.023963072</v>
      </c>
      <c r="M129" s="153">
        <f t="shared" si="62"/>
        <v>1.178368121</v>
      </c>
      <c r="N129" s="153">
        <f t="shared" si="62"/>
        <v>0.9655433548</v>
      </c>
      <c r="O129" s="153">
        <f t="shared" si="62"/>
        <v>1.127664451</v>
      </c>
      <c r="P129" s="153">
        <f t="shared" si="62"/>
        <v>0.9731078459</v>
      </c>
      <c r="Q129" s="153">
        <f t="shared" si="62"/>
        <v>1.288343558</v>
      </c>
      <c r="R129" s="153">
        <f t="shared" si="62"/>
        <v>0.9282309902</v>
      </c>
      <c r="S129" s="153">
        <f t="shared" si="62"/>
        <v>0.9329203495</v>
      </c>
      <c r="T129" s="153">
        <f t="shared" si="62"/>
        <v>0.9531802623</v>
      </c>
      <c r="U129" s="153">
        <f t="shared" si="62"/>
        <v>0.9962800837</v>
      </c>
      <c r="V129" s="153">
        <f t="shared" si="62"/>
        <v>1.004689602</v>
      </c>
      <c r="W129" s="153">
        <f t="shared" si="62"/>
        <v>1.026811088</v>
      </c>
      <c r="X129" s="153">
        <f t="shared" si="62"/>
        <v>1.031828869</v>
      </c>
      <c r="Y129" s="153">
        <f t="shared" si="62"/>
        <v>1.093560146</v>
      </c>
      <c r="Z129" s="153">
        <f t="shared" si="62"/>
        <v>0.7885304659</v>
      </c>
      <c r="AA129" s="153">
        <f t="shared" si="62"/>
        <v>0.7858594491</v>
      </c>
      <c r="AB129" s="153">
        <f t="shared" si="62"/>
        <v>0.3</v>
      </c>
    </row>
    <row r="130">
      <c r="A130" s="2" t="s">
        <v>110</v>
      </c>
      <c r="B130" s="153">
        <f t="shared" ref="B130:AB130" si="63">B97/B$103</f>
        <v>1.02739726</v>
      </c>
      <c r="C130" s="153">
        <f t="shared" si="63"/>
        <v>1.064779992</v>
      </c>
      <c r="D130" s="153">
        <f t="shared" si="63"/>
        <v>1.107813236</v>
      </c>
      <c r="E130" s="153">
        <f t="shared" si="63"/>
        <v>1.079287323</v>
      </c>
      <c r="F130" s="153">
        <f t="shared" si="63"/>
        <v>0.8740279938</v>
      </c>
      <c r="G130" s="153">
        <f t="shared" si="63"/>
        <v>0.9132471008</v>
      </c>
      <c r="H130" s="153">
        <f t="shared" si="63"/>
        <v>0.9573430215</v>
      </c>
      <c r="I130" s="153">
        <f t="shared" si="63"/>
        <v>0.9297957267</v>
      </c>
      <c r="J130" s="153">
        <f t="shared" si="63"/>
        <v>0.9029326016</v>
      </c>
      <c r="K130" s="153">
        <f t="shared" si="63"/>
        <v>1.027632016</v>
      </c>
      <c r="L130" s="153">
        <f t="shared" si="63"/>
        <v>1.031268397</v>
      </c>
      <c r="M130" s="153">
        <f t="shared" si="63"/>
        <v>0.9734345351</v>
      </c>
      <c r="N130" s="153">
        <f t="shared" si="63"/>
        <v>0.9087466869</v>
      </c>
      <c r="O130" s="153">
        <f t="shared" si="63"/>
        <v>0.8319963328</v>
      </c>
      <c r="P130" s="153">
        <f t="shared" si="63"/>
        <v>0.8899362351</v>
      </c>
      <c r="Q130" s="153">
        <f t="shared" si="63"/>
        <v>1.150306748</v>
      </c>
      <c r="R130" s="153">
        <f t="shared" si="63"/>
        <v>1.038406199</v>
      </c>
      <c r="S130" s="153">
        <f t="shared" si="63"/>
        <v>1.01492386</v>
      </c>
      <c r="T130" s="153">
        <f t="shared" si="63"/>
        <v>0.9575622746</v>
      </c>
      <c r="U130" s="153">
        <f t="shared" si="63"/>
        <v>0.9931621847</v>
      </c>
      <c r="V130" s="153">
        <f t="shared" si="63"/>
        <v>1.007802844</v>
      </c>
      <c r="W130" s="153">
        <f t="shared" si="63"/>
        <v>0.9852847432</v>
      </c>
      <c r="X130" s="153">
        <f t="shared" si="63"/>
        <v>0.9980995603</v>
      </c>
      <c r="Y130" s="153">
        <f t="shared" si="63"/>
        <v>0.6561360875</v>
      </c>
      <c r="Z130" s="153">
        <f t="shared" si="63"/>
        <v>1.05734767</v>
      </c>
      <c r="AA130" s="153">
        <f t="shared" si="63"/>
        <v>1.161844652</v>
      </c>
      <c r="AB130" s="153">
        <f t="shared" si="63"/>
        <v>0.6</v>
      </c>
    </row>
    <row r="131">
      <c r="A131" s="2" t="s">
        <v>112</v>
      </c>
      <c r="B131" s="153">
        <f t="shared" ref="B131:AB131" si="64">B98/B$103</f>
        <v>1.02739726</v>
      </c>
      <c r="C131" s="153">
        <f t="shared" si="64"/>
        <v>1.042920271</v>
      </c>
      <c r="D131" s="153">
        <f t="shared" si="64"/>
        <v>1.057458089</v>
      </c>
      <c r="E131" s="153">
        <f t="shared" si="64"/>
        <v>1.030228809</v>
      </c>
      <c r="F131" s="153">
        <f t="shared" si="64"/>
        <v>0.9891135303</v>
      </c>
      <c r="G131" s="153">
        <f t="shared" si="64"/>
        <v>1.028657449</v>
      </c>
      <c r="H131" s="153">
        <f t="shared" si="64"/>
        <v>0.9618467965</v>
      </c>
      <c r="I131" s="153">
        <f t="shared" si="64"/>
        <v>1.056586053</v>
      </c>
      <c r="J131" s="153">
        <f t="shared" si="64"/>
        <v>1.113874121</v>
      </c>
      <c r="K131" s="153">
        <f t="shared" si="64"/>
        <v>0.9466167272</v>
      </c>
      <c r="L131" s="153">
        <f t="shared" si="64"/>
        <v>0.9462175757</v>
      </c>
      <c r="M131" s="153">
        <f t="shared" si="64"/>
        <v>0.9506641366</v>
      </c>
      <c r="N131" s="153">
        <f t="shared" si="64"/>
        <v>0.8746686861</v>
      </c>
      <c r="O131" s="153">
        <f t="shared" si="64"/>
        <v>1.127664451</v>
      </c>
      <c r="P131" s="153">
        <f t="shared" si="64"/>
        <v>1.014693651</v>
      </c>
      <c r="Q131" s="153">
        <f t="shared" si="64"/>
        <v>1.288343558</v>
      </c>
      <c r="R131" s="153">
        <f t="shared" si="64"/>
        <v>0.8831759011</v>
      </c>
      <c r="S131" s="153">
        <f t="shared" si="64"/>
        <v>0.9110471232</v>
      </c>
      <c r="T131" s="153">
        <f t="shared" si="64"/>
        <v>0.9607839795</v>
      </c>
      <c r="U131" s="153">
        <f t="shared" si="64"/>
        <v>1.048653753</v>
      </c>
      <c r="V131" s="153">
        <f t="shared" si="64"/>
        <v>1.033617947</v>
      </c>
      <c r="W131" s="153">
        <f t="shared" si="64"/>
        <v>0.9559985521</v>
      </c>
      <c r="X131" s="153">
        <f t="shared" si="64"/>
        <v>0.9531694095</v>
      </c>
      <c r="Y131" s="153">
        <f t="shared" si="64"/>
        <v>1.312272175</v>
      </c>
      <c r="Z131" s="153">
        <f t="shared" si="64"/>
        <v>1.218637993</v>
      </c>
      <c r="AA131" s="153">
        <f t="shared" si="64"/>
        <v>1.188837487</v>
      </c>
      <c r="AB131" s="153">
        <f t="shared" si="64"/>
        <v>0.9</v>
      </c>
    </row>
    <row r="132">
      <c r="A132" s="2" t="s">
        <v>116</v>
      </c>
      <c r="B132" s="153">
        <f t="shared" ref="B132:AB132" si="65">B99/B$103</f>
        <v>1.02739726</v>
      </c>
      <c r="C132" s="153">
        <f t="shared" si="65"/>
        <v>0.9759308011</v>
      </c>
      <c r="D132" s="153">
        <f t="shared" si="65"/>
        <v>0.9708717991</v>
      </c>
      <c r="E132" s="153">
        <f t="shared" si="65"/>
        <v>0.9458720945</v>
      </c>
      <c r="F132" s="153">
        <f t="shared" si="65"/>
        <v>0.9735614308</v>
      </c>
      <c r="G132" s="153">
        <f t="shared" si="65"/>
        <v>0.9416815343</v>
      </c>
      <c r="H132" s="153">
        <f t="shared" si="65"/>
        <v>1.034165014</v>
      </c>
      <c r="I132" s="153">
        <f t="shared" si="65"/>
        <v>0.9297957267</v>
      </c>
      <c r="J132" s="153">
        <f t="shared" si="65"/>
        <v>0.8746355685</v>
      </c>
      <c r="K132" s="153">
        <f t="shared" si="65"/>
        <v>1.060878935</v>
      </c>
      <c r="L132" s="153">
        <f t="shared" si="65"/>
        <v>1.064929977</v>
      </c>
      <c r="M132" s="153">
        <f t="shared" si="65"/>
        <v>1.326375712</v>
      </c>
      <c r="N132" s="153">
        <f t="shared" si="65"/>
        <v>0.9655433548</v>
      </c>
      <c r="O132" s="153">
        <f t="shared" si="65"/>
        <v>0.9832683933</v>
      </c>
      <c r="P132" s="153">
        <f t="shared" si="65"/>
        <v>0.9814250069</v>
      </c>
      <c r="Q132" s="153">
        <f t="shared" si="65"/>
        <v>0.6441717791</v>
      </c>
      <c r="R132" s="153">
        <f t="shared" si="65"/>
        <v>0.9905084688</v>
      </c>
      <c r="S132" s="153">
        <f t="shared" si="65"/>
        <v>0.9745972036</v>
      </c>
      <c r="T132" s="153">
        <f t="shared" si="65"/>
        <v>1.056003256</v>
      </c>
      <c r="U132" s="153">
        <f t="shared" si="65"/>
        <v>0.9556451685</v>
      </c>
      <c r="V132" s="153">
        <f t="shared" si="65"/>
        <v>0.9913287615</v>
      </c>
      <c r="W132" s="153">
        <f t="shared" si="65"/>
        <v>1.04412342</v>
      </c>
      <c r="X132" s="153">
        <f t="shared" si="65"/>
        <v>1.055280013</v>
      </c>
      <c r="Y132" s="153">
        <f t="shared" si="65"/>
        <v>0.8019441069</v>
      </c>
      <c r="Z132" s="153">
        <f t="shared" si="65"/>
        <v>0.6989247312</v>
      </c>
      <c r="AA132" s="153">
        <f t="shared" si="65"/>
        <v>0.7448089838</v>
      </c>
      <c r="AB132" s="153">
        <f t="shared" si="65"/>
        <v>0.9</v>
      </c>
    </row>
    <row r="133">
      <c r="A133" s="2" t="s">
        <v>109</v>
      </c>
      <c r="B133" s="153">
        <f t="shared" ref="B133:AB133" si="66">B100/B$103</f>
        <v>1.02739726</v>
      </c>
      <c r="C133" s="153">
        <f t="shared" si="66"/>
        <v>1.008367807</v>
      </c>
      <c r="D133" s="153">
        <f t="shared" si="66"/>
        <v>0.993593024</v>
      </c>
      <c r="E133" s="153">
        <f t="shared" si="66"/>
        <v>0.9680082536</v>
      </c>
      <c r="F133" s="153">
        <f t="shared" si="66"/>
        <v>1.141524106</v>
      </c>
      <c r="G133" s="153">
        <f t="shared" si="66"/>
        <v>1.112288136</v>
      </c>
      <c r="H133" s="153">
        <f t="shared" si="66"/>
        <v>1.026593045</v>
      </c>
      <c r="I133" s="153">
        <f t="shared" si="66"/>
        <v>1.06362996</v>
      </c>
      <c r="J133" s="153">
        <f t="shared" si="66"/>
        <v>1.046990225</v>
      </c>
      <c r="K133" s="153">
        <f t="shared" si="66"/>
        <v>1.013802481</v>
      </c>
      <c r="L133" s="153">
        <f t="shared" si="66"/>
        <v>1.011178753</v>
      </c>
      <c r="M133" s="153">
        <f t="shared" si="66"/>
        <v>0.7855787476</v>
      </c>
      <c r="N133" s="153">
        <f t="shared" si="66"/>
        <v>1.18705036</v>
      </c>
      <c r="O133" s="153">
        <f t="shared" si="66"/>
        <v>1.086408435</v>
      </c>
      <c r="P133" s="153">
        <f t="shared" si="66"/>
        <v>1.056279457</v>
      </c>
      <c r="Q133" s="153">
        <f t="shared" si="66"/>
        <v>1.104294479</v>
      </c>
      <c r="R133" s="153">
        <f t="shared" si="66"/>
        <v>1.038565355</v>
      </c>
      <c r="S133" s="153">
        <f t="shared" si="66"/>
        <v>1.031570263</v>
      </c>
      <c r="T133" s="153">
        <f t="shared" si="66"/>
        <v>0.9935367935</v>
      </c>
      <c r="U133" s="153">
        <f t="shared" si="66"/>
        <v>0.963618492</v>
      </c>
      <c r="V133" s="153">
        <f t="shared" si="66"/>
        <v>0.9657169625</v>
      </c>
      <c r="W133" s="153">
        <f t="shared" si="66"/>
        <v>1.021514711</v>
      </c>
      <c r="X133" s="153">
        <f t="shared" si="66"/>
        <v>1.015041188</v>
      </c>
      <c r="Y133" s="153">
        <f t="shared" si="66"/>
        <v>1.057108141</v>
      </c>
      <c r="Z133" s="153">
        <f t="shared" si="66"/>
        <v>1.093189964</v>
      </c>
      <c r="AA133" s="153">
        <f t="shared" si="66"/>
        <v>0.9862724091</v>
      </c>
      <c r="AB133" s="153">
        <f t="shared" si="66"/>
        <v>1.5</v>
      </c>
    </row>
    <row r="134">
      <c r="A134" s="2" t="s">
        <v>90</v>
      </c>
      <c r="B134" s="153">
        <f t="shared" ref="B134:AB134" si="67">B101/B$103</f>
        <v>1.095890411</v>
      </c>
      <c r="C134" s="153">
        <f t="shared" si="67"/>
        <v>1.100037608</v>
      </c>
      <c r="D134" s="153">
        <f t="shared" si="67"/>
        <v>1.123165415</v>
      </c>
      <c r="E134" s="153">
        <f t="shared" si="67"/>
        <v>1.025853926</v>
      </c>
      <c r="F134" s="153">
        <f t="shared" si="67"/>
        <v>1.01088647</v>
      </c>
      <c r="G134" s="153">
        <f t="shared" si="67"/>
        <v>0.9801516503</v>
      </c>
      <c r="H134" s="153">
        <f t="shared" si="67"/>
        <v>1.031667249</v>
      </c>
      <c r="I134" s="153">
        <f t="shared" si="67"/>
        <v>0.9579713548</v>
      </c>
      <c r="J134" s="153">
        <f t="shared" si="67"/>
        <v>0.9312296347</v>
      </c>
      <c r="K134" s="153">
        <f t="shared" si="67"/>
        <v>1.026599739</v>
      </c>
      <c r="L134" s="153">
        <f t="shared" si="67"/>
        <v>1.027101656</v>
      </c>
      <c r="M134" s="153">
        <f t="shared" si="67"/>
        <v>1.292220114</v>
      </c>
      <c r="N134" s="153">
        <f t="shared" si="67"/>
        <v>1.050738357</v>
      </c>
      <c r="O134" s="153">
        <f t="shared" si="67"/>
        <v>0.9626403851</v>
      </c>
      <c r="P134" s="153">
        <f t="shared" si="67"/>
        <v>0.9814250069</v>
      </c>
      <c r="Q134" s="153">
        <f t="shared" si="67"/>
        <v>0.8282208589</v>
      </c>
      <c r="R134" s="153">
        <f t="shared" si="67"/>
        <v>1.038106659</v>
      </c>
      <c r="S134" s="153">
        <f t="shared" si="67"/>
        <v>1.015236851</v>
      </c>
      <c r="T134" s="153">
        <f t="shared" si="67"/>
        <v>1.024944337</v>
      </c>
      <c r="U134" s="153">
        <f t="shared" si="67"/>
        <v>0.969182882</v>
      </c>
      <c r="V134" s="153">
        <f t="shared" si="67"/>
        <v>0.9903700617</v>
      </c>
      <c r="W134" s="153">
        <f t="shared" si="67"/>
        <v>1.029594046</v>
      </c>
      <c r="X134" s="153">
        <f t="shared" si="67"/>
        <v>1.044075218</v>
      </c>
      <c r="Y134" s="153">
        <f t="shared" si="67"/>
        <v>0.7654921021</v>
      </c>
      <c r="Z134" s="153">
        <f t="shared" si="67"/>
        <v>0.8781362007</v>
      </c>
      <c r="AA134" s="153">
        <f t="shared" si="67"/>
        <v>0.8990568581</v>
      </c>
      <c r="AB134" s="153">
        <f t="shared" si="67"/>
        <v>0.9</v>
      </c>
    </row>
    <row r="135">
      <c r="E135" s="20"/>
    </row>
    <row r="136">
      <c r="A136" s="129"/>
      <c r="B136" s="130"/>
      <c r="C136" s="130"/>
      <c r="D136" s="130"/>
      <c r="E136" s="161"/>
      <c r="F136" s="130"/>
      <c r="G136" s="130"/>
      <c r="H136" s="130"/>
      <c r="I136" s="130"/>
      <c r="J136" s="130"/>
      <c r="K136" s="130"/>
      <c r="L136" s="130"/>
      <c r="M136" s="130"/>
      <c r="N136" s="130"/>
      <c r="O136" s="130"/>
      <c r="P136" s="130"/>
      <c r="Q136" s="130"/>
      <c r="R136" s="130"/>
      <c r="S136" s="130"/>
      <c r="T136" s="130"/>
      <c r="U136" s="130"/>
      <c r="V136" s="130"/>
      <c r="W136" s="130"/>
      <c r="X136" s="130"/>
      <c r="Y136" s="130"/>
      <c r="Z136" s="130"/>
      <c r="AA136" s="130"/>
      <c r="AB136" s="130"/>
    </row>
    <row r="137">
      <c r="A137" s="129"/>
      <c r="B137" s="130"/>
      <c r="C137" s="130"/>
      <c r="D137" s="130"/>
      <c r="E137" s="161"/>
      <c r="F137" s="130"/>
      <c r="G137" s="130"/>
      <c r="H137" s="130"/>
      <c r="I137" s="130"/>
      <c r="J137" s="130"/>
      <c r="K137" s="130"/>
      <c r="L137" s="130"/>
      <c r="M137" s="130"/>
      <c r="N137" s="130"/>
      <c r="O137" s="130"/>
      <c r="P137" s="130"/>
      <c r="Q137" s="130"/>
      <c r="R137" s="130"/>
      <c r="S137" s="130"/>
      <c r="T137" s="130"/>
      <c r="U137" s="130"/>
      <c r="V137" s="130"/>
      <c r="W137" s="130"/>
      <c r="X137" s="130"/>
      <c r="Y137" s="130"/>
      <c r="Z137" s="130"/>
      <c r="AA137" s="130"/>
      <c r="AB137" s="130"/>
    </row>
    <row r="138">
      <c r="A138" s="129"/>
      <c r="B138" s="130"/>
      <c r="C138" s="130"/>
      <c r="D138" s="130"/>
      <c r="E138" s="161"/>
      <c r="F138" s="130"/>
      <c r="G138" s="130"/>
      <c r="H138" s="130"/>
      <c r="I138" s="130"/>
      <c r="J138" s="130"/>
      <c r="K138" s="130"/>
      <c r="L138" s="130"/>
      <c r="M138" s="130"/>
      <c r="N138" s="130"/>
      <c r="O138" s="130"/>
      <c r="P138" s="130"/>
      <c r="Q138" s="130"/>
      <c r="R138" s="130"/>
      <c r="S138" s="130"/>
      <c r="T138" s="130"/>
      <c r="U138" s="130"/>
      <c r="V138" s="130"/>
      <c r="W138" s="130"/>
      <c r="X138" s="130"/>
      <c r="Y138" s="130"/>
      <c r="Z138" s="130"/>
      <c r="AA138" s="130"/>
      <c r="AB138" s="130"/>
    </row>
    <row r="139">
      <c r="A139" s="129"/>
      <c r="B139" s="130"/>
      <c r="C139" s="130"/>
      <c r="D139" s="130"/>
      <c r="E139" s="161"/>
      <c r="F139" s="130"/>
      <c r="G139" s="130"/>
      <c r="H139" s="130"/>
      <c r="I139" s="130"/>
      <c r="J139" s="130"/>
      <c r="K139" s="130"/>
      <c r="L139" s="130"/>
      <c r="M139" s="130"/>
      <c r="N139" s="130"/>
      <c r="O139" s="130"/>
      <c r="P139" s="130"/>
      <c r="Q139" s="130"/>
      <c r="R139" s="130"/>
      <c r="S139" s="130"/>
      <c r="T139" s="130"/>
      <c r="U139" s="130"/>
      <c r="V139" s="130"/>
      <c r="W139" s="130"/>
      <c r="X139" s="130"/>
      <c r="Y139" s="130"/>
      <c r="Z139" s="130"/>
      <c r="AA139" s="130"/>
      <c r="AB139" s="130"/>
    </row>
    <row r="140">
      <c r="A140" s="129"/>
      <c r="B140" s="130"/>
      <c r="C140" s="130"/>
      <c r="D140" s="130"/>
      <c r="E140" s="161"/>
      <c r="F140" s="130"/>
      <c r="G140" s="130"/>
      <c r="H140" s="130"/>
      <c r="I140" s="130"/>
      <c r="J140" s="130"/>
      <c r="K140" s="130"/>
      <c r="L140" s="130"/>
      <c r="M140" s="130"/>
      <c r="N140" s="130"/>
      <c r="O140" s="130"/>
      <c r="P140" s="130"/>
      <c r="Q140" s="130"/>
      <c r="R140" s="130"/>
      <c r="S140" s="130"/>
      <c r="T140" s="130"/>
      <c r="U140" s="130"/>
      <c r="V140" s="130"/>
      <c r="W140" s="130"/>
      <c r="X140" s="130"/>
      <c r="Y140" s="130"/>
      <c r="Z140" s="130"/>
      <c r="AA140" s="130"/>
      <c r="AB140" s="130"/>
    </row>
    <row r="141">
      <c r="A141" s="129"/>
      <c r="B141" s="130"/>
      <c r="C141" s="130"/>
      <c r="D141" s="130"/>
      <c r="E141" s="161"/>
      <c r="F141" s="130"/>
      <c r="G141" s="130"/>
      <c r="H141" s="130"/>
      <c r="I141" s="130"/>
      <c r="J141" s="130"/>
      <c r="K141" s="130"/>
      <c r="L141" s="130"/>
      <c r="M141" s="130"/>
      <c r="N141" s="130"/>
      <c r="O141" s="130"/>
      <c r="P141" s="130"/>
      <c r="Q141" s="130"/>
      <c r="R141" s="130"/>
      <c r="S141" s="130"/>
      <c r="T141" s="130"/>
      <c r="U141" s="130"/>
      <c r="V141" s="130"/>
      <c r="W141" s="130"/>
      <c r="X141" s="130"/>
      <c r="Y141" s="130"/>
      <c r="Z141" s="130"/>
      <c r="AA141" s="130"/>
      <c r="AB141" s="130"/>
    </row>
    <row r="142">
      <c r="A142" s="129"/>
      <c r="B142" s="130"/>
      <c r="C142" s="130"/>
      <c r="D142" s="130"/>
      <c r="E142" s="161"/>
      <c r="F142" s="130"/>
      <c r="G142" s="130"/>
      <c r="H142" s="130"/>
      <c r="I142" s="130"/>
      <c r="J142" s="130"/>
      <c r="K142" s="130"/>
      <c r="L142" s="130"/>
      <c r="M142" s="130"/>
      <c r="N142" s="130"/>
      <c r="O142" s="130"/>
      <c r="P142" s="130"/>
      <c r="Q142" s="130"/>
      <c r="R142" s="130"/>
      <c r="S142" s="130"/>
      <c r="T142" s="130"/>
      <c r="U142" s="130"/>
      <c r="V142" s="130"/>
      <c r="W142" s="130"/>
      <c r="X142" s="130"/>
      <c r="Y142" s="130"/>
      <c r="Z142" s="130"/>
      <c r="AA142" s="130"/>
      <c r="AB142" s="130"/>
    </row>
    <row r="143">
      <c r="A143" s="129"/>
      <c r="B143" s="130"/>
      <c r="C143" s="130"/>
      <c r="D143" s="130"/>
      <c r="E143" s="161"/>
      <c r="F143" s="130"/>
      <c r="G143" s="130"/>
      <c r="H143" s="130"/>
      <c r="I143" s="130"/>
      <c r="J143" s="130"/>
      <c r="K143" s="130"/>
      <c r="L143" s="130"/>
      <c r="M143" s="130"/>
      <c r="N143" s="130"/>
      <c r="O143" s="130"/>
      <c r="P143" s="130"/>
      <c r="Q143" s="130"/>
      <c r="R143" s="130"/>
      <c r="S143" s="130"/>
      <c r="T143" s="130"/>
      <c r="U143" s="130"/>
      <c r="V143" s="130"/>
      <c r="W143" s="130"/>
      <c r="X143" s="130"/>
      <c r="Y143" s="130"/>
      <c r="Z143" s="130"/>
      <c r="AA143" s="130"/>
      <c r="AB143" s="130"/>
    </row>
    <row r="144">
      <c r="A144" s="129"/>
      <c r="B144" s="130"/>
      <c r="C144" s="130"/>
      <c r="D144" s="130"/>
      <c r="E144" s="161"/>
      <c r="F144" s="130"/>
      <c r="G144" s="130"/>
      <c r="H144" s="130"/>
      <c r="I144" s="130"/>
      <c r="J144" s="130"/>
      <c r="K144" s="130"/>
      <c r="L144" s="130"/>
      <c r="M144" s="130"/>
      <c r="N144" s="130"/>
      <c r="O144" s="130"/>
      <c r="P144" s="130"/>
      <c r="Q144" s="130"/>
      <c r="R144" s="130"/>
      <c r="S144" s="130"/>
      <c r="T144" s="130"/>
      <c r="U144" s="130"/>
      <c r="V144" s="130"/>
      <c r="W144" s="130"/>
      <c r="X144" s="130"/>
      <c r="Y144" s="130"/>
      <c r="Z144" s="130"/>
      <c r="AA144" s="130"/>
      <c r="AB144" s="130"/>
    </row>
    <row r="145">
      <c r="A145" s="129"/>
      <c r="B145" s="130"/>
      <c r="C145" s="130"/>
      <c r="D145" s="130"/>
      <c r="E145" s="161"/>
      <c r="F145" s="130"/>
      <c r="G145" s="130"/>
      <c r="H145" s="130"/>
      <c r="I145" s="130"/>
      <c r="J145" s="130"/>
      <c r="K145" s="130"/>
      <c r="L145" s="130"/>
      <c r="M145" s="130"/>
      <c r="N145" s="130"/>
      <c r="O145" s="130"/>
      <c r="P145" s="130"/>
      <c r="Q145" s="130"/>
      <c r="R145" s="130"/>
      <c r="S145" s="130"/>
      <c r="T145" s="130"/>
      <c r="U145" s="130"/>
      <c r="V145" s="130"/>
      <c r="W145" s="130"/>
      <c r="X145" s="130"/>
      <c r="Y145" s="130"/>
      <c r="Z145" s="130"/>
      <c r="AA145" s="130"/>
      <c r="AB145" s="130"/>
    </row>
    <row r="146">
      <c r="A146" s="129"/>
      <c r="B146" s="130"/>
      <c r="C146" s="130"/>
      <c r="D146" s="130"/>
      <c r="E146" s="161"/>
      <c r="F146" s="130"/>
      <c r="G146" s="130"/>
      <c r="H146" s="130"/>
      <c r="I146" s="130"/>
      <c r="J146" s="130"/>
      <c r="K146" s="130"/>
      <c r="L146" s="130"/>
      <c r="M146" s="130"/>
      <c r="N146" s="130"/>
      <c r="O146" s="130"/>
      <c r="P146" s="130"/>
      <c r="Q146" s="130"/>
      <c r="R146" s="130"/>
      <c r="S146" s="130"/>
      <c r="T146" s="130"/>
      <c r="U146" s="130"/>
      <c r="V146" s="130"/>
      <c r="W146" s="130"/>
      <c r="X146" s="130"/>
      <c r="Y146" s="130"/>
      <c r="Z146" s="130"/>
      <c r="AA146" s="130"/>
      <c r="AB146" s="130"/>
    </row>
    <row r="147">
      <c r="A147" s="129"/>
      <c r="B147" s="130"/>
      <c r="C147" s="130"/>
      <c r="D147" s="130"/>
      <c r="E147" s="161"/>
      <c r="F147" s="130"/>
      <c r="G147" s="130"/>
      <c r="H147" s="130"/>
      <c r="I147" s="130"/>
      <c r="J147" s="130"/>
      <c r="K147" s="130"/>
      <c r="L147" s="130"/>
      <c r="M147" s="130"/>
      <c r="N147" s="130"/>
      <c r="O147" s="130"/>
      <c r="P147" s="130"/>
      <c r="Q147" s="130"/>
      <c r="R147" s="130"/>
      <c r="S147" s="130"/>
      <c r="T147" s="130"/>
      <c r="U147" s="130"/>
      <c r="V147" s="130"/>
      <c r="W147" s="130"/>
      <c r="X147" s="130"/>
      <c r="Y147" s="130"/>
      <c r="Z147" s="130"/>
      <c r="AA147" s="130"/>
      <c r="AB147" s="130"/>
    </row>
    <row r="148">
      <c r="A148" s="129"/>
      <c r="B148" s="130"/>
      <c r="C148" s="130"/>
      <c r="D148" s="130"/>
      <c r="E148" s="161"/>
      <c r="F148" s="130"/>
      <c r="G148" s="130"/>
      <c r="H148" s="130"/>
      <c r="I148" s="130"/>
      <c r="J148" s="130"/>
      <c r="K148" s="130"/>
      <c r="L148" s="130"/>
      <c r="M148" s="130"/>
      <c r="N148" s="130"/>
      <c r="O148" s="130"/>
      <c r="P148" s="130"/>
      <c r="Q148" s="130"/>
      <c r="R148" s="130"/>
      <c r="S148" s="130"/>
      <c r="T148" s="130"/>
      <c r="U148" s="130"/>
      <c r="V148" s="130"/>
      <c r="W148" s="130"/>
      <c r="X148" s="130"/>
      <c r="Y148" s="130"/>
      <c r="Z148" s="130"/>
      <c r="AA148" s="130"/>
      <c r="AB148" s="130"/>
    </row>
    <row r="149">
      <c r="A149" s="129"/>
      <c r="B149" s="130"/>
      <c r="C149" s="130"/>
      <c r="D149" s="130"/>
      <c r="E149" s="161"/>
      <c r="F149" s="130"/>
      <c r="G149" s="130"/>
      <c r="H149" s="130"/>
      <c r="I149" s="130"/>
      <c r="J149" s="130"/>
      <c r="K149" s="130"/>
      <c r="L149" s="130"/>
      <c r="M149" s="130"/>
      <c r="N149" s="130"/>
      <c r="O149" s="130"/>
      <c r="P149" s="130"/>
      <c r="Q149" s="130"/>
      <c r="R149" s="130"/>
      <c r="S149" s="130"/>
      <c r="T149" s="130"/>
      <c r="U149" s="130"/>
      <c r="V149" s="130"/>
      <c r="W149" s="130"/>
      <c r="X149" s="130"/>
      <c r="Y149" s="130"/>
      <c r="Z149" s="130"/>
      <c r="AA149" s="130"/>
      <c r="AB149" s="130"/>
    </row>
    <row r="150">
      <c r="A150" s="129"/>
      <c r="B150" s="130"/>
      <c r="C150" s="130"/>
      <c r="D150" s="130"/>
      <c r="E150" s="161"/>
      <c r="F150" s="130"/>
      <c r="G150" s="130"/>
      <c r="H150" s="130"/>
      <c r="I150" s="130"/>
      <c r="J150" s="130"/>
      <c r="K150" s="130"/>
      <c r="L150" s="130"/>
      <c r="M150" s="130"/>
      <c r="N150" s="130"/>
      <c r="O150" s="130"/>
      <c r="P150" s="130"/>
      <c r="Q150" s="130"/>
      <c r="R150" s="130"/>
      <c r="S150" s="130"/>
      <c r="T150" s="130"/>
      <c r="U150" s="130"/>
      <c r="V150" s="130"/>
      <c r="W150" s="130"/>
      <c r="X150" s="130"/>
      <c r="Y150" s="130"/>
      <c r="Z150" s="130"/>
      <c r="AA150" s="130"/>
      <c r="AB150" s="130"/>
    </row>
    <row r="151">
      <c r="A151" s="129"/>
      <c r="B151" s="130"/>
      <c r="C151" s="130"/>
      <c r="D151" s="130"/>
      <c r="E151" s="161"/>
      <c r="F151" s="130"/>
      <c r="G151" s="130"/>
      <c r="H151" s="130"/>
      <c r="I151" s="130"/>
      <c r="J151" s="130"/>
      <c r="K151" s="130"/>
      <c r="L151" s="130"/>
      <c r="M151" s="130"/>
      <c r="N151" s="130"/>
      <c r="O151" s="130"/>
      <c r="P151" s="130"/>
      <c r="Q151" s="130"/>
      <c r="R151" s="130"/>
      <c r="S151" s="130"/>
      <c r="T151" s="130"/>
      <c r="U151" s="130"/>
      <c r="V151" s="130"/>
      <c r="W151" s="130"/>
      <c r="X151" s="130"/>
      <c r="Y151" s="130"/>
      <c r="Z151" s="130"/>
      <c r="AA151" s="130"/>
      <c r="AB151" s="130"/>
    </row>
    <row r="152">
      <c r="A152" s="129"/>
      <c r="B152" s="130"/>
      <c r="C152" s="130"/>
      <c r="D152" s="130"/>
      <c r="E152" s="161"/>
      <c r="F152" s="130"/>
      <c r="G152" s="130"/>
      <c r="H152" s="130"/>
      <c r="I152" s="130"/>
      <c r="J152" s="130"/>
      <c r="K152" s="130"/>
      <c r="L152" s="130"/>
      <c r="M152" s="130"/>
      <c r="N152" s="130"/>
      <c r="O152" s="130"/>
      <c r="P152" s="130"/>
      <c r="Q152" s="130"/>
      <c r="R152" s="130"/>
      <c r="S152" s="130"/>
      <c r="T152" s="130"/>
      <c r="U152" s="130"/>
      <c r="V152" s="130"/>
      <c r="W152" s="130"/>
      <c r="X152" s="130"/>
      <c r="Y152" s="130"/>
      <c r="Z152" s="130"/>
      <c r="AA152" s="130"/>
      <c r="AB152" s="130"/>
    </row>
    <row r="153">
      <c r="A153" s="129"/>
      <c r="B153" s="130"/>
      <c r="C153" s="130"/>
      <c r="D153" s="130"/>
      <c r="E153" s="161"/>
      <c r="F153" s="130"/>
      <c r="G153" s="130"/>
      <c r="H153" s="130"/>
      <c r="I153" s="130"/>
      <c r="J153" s="130"/>
      <c r="K153" s="130"/>
      <c r="L153" s="130"/>
      <c r="M153" s="130"/>
      <c r="N153" s="130"/>
      <c r="O153" s="130"/>
      <c r="P153" s="130"/>
      <c r="Q153" s="130"/>
      <c r="R153" s="130"/>
      <c r="S153" s="130"/>
      <c r="T153" s="130"/>
      <c r="U153" s="130"/>
      <c r="V153" s="130"/>
      <c r="W153" s="130"/>
      <c r="X153" s="130"/>
      <c r="Y153" s="130"/>
      <c r="Z153" s="130"/>
      <c r="AA153" s="130"/>
      <c r="AB153" s="130"/>
    </row>
    <row r="154">
      <c r="A154" s="129"/>
      <c r="B154" s="130"/>
      <c r="C154" s="130"/>
      <c r="D154" s="130"/>
      <c r="E154" s="161"/>
      <c r="F154" s="130"/>
      <c r="G154" s="130"/>
      <c r="H154" s="130"/>
      <c r="I154" s="130"/>
      <c r="J154" s="130"/>
      <c r="K154" s="130"/>
      <c r="L154" s="130"/>
      <c r="M154" s="130"/>
      <c r="N154" s="130"/>
      <c r="O154" s="130"/>
      <c r="P154" s="130"/>
      <c r="Q154" s="130"/>
      <c r="R154" s="130"/>
      <c r="S154" s="130"/>
      <c r="T154" s="130"/>
      <c r="U154" s="130"/>
      <c r="V154" s="130"/>
      <c r="W154" s="130"/>
      <c r="X154" s="130"/>
      <c r="Y154" s="130"/>
      <c r="Z154" s="130"/>
      <c r="AA154" s="130"/>
      <c r="AB154" s="130"/>
    </row>
    <row r="155">
      <c r="A155" s="129"/>
      <c r="B155" s="130"/>
      <c r="C155" s="130"/>
      <c r="D155" s="130"/>
      <c r="E155" s="161"/>
      <c r="F155" s="130"/>
      <c r="G155" s="130"/>
      <c r="H155" s="130"/>
      <c r="I155" s="130"/>
      <c r="J155" s="130"/>
      <c r="K155" s="130"/>
      <c r="L155" s="130"/>
      <c r="M155" s="130"/>
      <c r="N155" s="130"/>
      <c r="O155" s="130"/>
      <c r="P155" s="130"/>
      <c r="Q155" s="130"/>
      <c r="R155" s="130"/>
      <c r="S155" s="130"/>
      <c r="T155" s="130"/>
      <c r="U155" s="130"/>
      <c r="V155" s="130"/>
      <c r="W155" s="130"/>
      <c r="X155" s="130"/>
      <c r="Y155" s="130"/>
      <c r="Z155" s="130"/>
      <c r="AA155" s="130"/>
      <c r="AB155" s="130"/>
    </row>
    <row r="156">
      <c r="A156" s="129"/>
      <c r="B156" s="130"/>
      <c r="C156" s="130"/>
      <c r="D156" s="130"/>
      <c r="E156" s="161"/>
      <c r="F156" s="130"/>
      <c r="G156" s="130"/>
      <c r="H156" s="130"/>
      <c r="I156" s="130"/>
      <c r="J156" s="130"/>
      <c r="K156" s="130"/>
      <c r="L156" s="130"/>
      <c r="M156" s="130"/>
      <c r="N156" s="130"/>
      <c r="O156" s="130"/>
      <c r="P156" s="130"/>
      <c r="Q156" s="130"/>
      <c r="R156" s="130"/>
      <c r="S156" s="130"/>
      <c r="T156" s="130"/>
      <c r="U156" s="130"/>
      <c r="V156" s="130"/>
      <c r="W156" s="130"/>
      <c r="X156" s="130"/>
      <c r="Y156" s="130"/>
      <c r="Z156" s="130"/>
      <c r="AA156" s="130"/>
      <c r="AB156" s="130"/>
    </row>
    <row r="157">
      <c r="A157" s="129"/>
      <c r="B157" s="130"/>
      <c r="C157" s="130"/>
      <c r="D157" s="130"/>
      <c r="E157" s="161"/>
      <c r="F157" s="130"/>
      <c r="G157" s="130"/>
      <c r="H157" s="130"/>
      <c r="I157" s="130"/>
      <c r="J157" s="130"/>
      <c r="K157" s="130"/>
      <c r="L157" s="130"/>
      <c r="M157" s="130"/>
      <c r="N157" s="130"/>
      <c r="O157" s="130"/>
      <c r="P157" s="130"/>
      <c r="Q157" s="130"/>
      <c r="R157" s="130"/>
      <c r="S157" s="130"/>
      <c r="T157" s="130"/>
      <c r="U157" s="130"/>
      <c r="V157" s="130"/>
      <c r="W157" s="130"/>
      <c r="X157" s="130"/>
      <c r="Y157" s="130"/>
      <c r="Z157" s="130"/>
      <c r="AA157" s="130"/>
      <c r="AB157" s="130"/>
    </row>
    <row r="158">
      <c r="A158" s="129"/>
      <c r="B158" s="130"/>
      <c r="C158" s="130"/>
      <c r="D158" s="130"/>
      <c r="E158" s="161"/>
      <c r="F158" s="130"/>
      <c r="G158" s="130"/>
      <c r="H158" s="130"/>
      <c r="I158" s="130"/>
      <c r="J158" s="130"/>
      <c r="K158" s="130"/>
      <c r="L158" s="130"/>
      <c r="M158" s="130"/>
      <c r="N158" s="130"/>
      <c r="O158" s="130"/>
      <c r="P158" s="130"/>
      <c r="Q158" s="130"/>
      <c r="R158" s="130"/>
      <c r="S158" s="130"/>
      <c r="T158" s="130"/>
      <c r="U158" s="130"/>
      <c r="V158" s="130"/>
      <c r="W158" s="130"/>
      <c r="X158" s="130"/>
      <c r="Y158" s="130"/>
      <c r="Z158" s="130"/>
      <c r="AA158" s="130"/>
      <c r="AB158" s="130"/>
    </row>
    <row r="159">
      <c r="A159" s="129"/>
      <c r="B159" s="130"/>
      <c r="C159" s="130"/>
      <c r="D159" s="130"/>
      <c r="E159" s="161"/>
      <c r="F159" s="130"/>
      <c r="G159" s="130"/>
      <c r="H159" s="130"/>
      <c r="I159" s="130"/>
      <c r="J159" s="130"/>
      <c r="K159" s="130"/>
      <c r="L159" s="130"/>
      <c r="M159" s="130"/>
      <c r="N159" s="130"/>
      <c r="O159" s="130"/>
      <c r="P159" s="130"/>
      <c r="Q159" s="130"/>
      <c r="R159" s="130"/>
      <c r="S159" s="130"/>
      <c r="T159" s="130"/>
      <c r="U159" s="130"/>
      <c r="V159" s="130"/>
      <c r="W159" s="130"/>
      <c r="X159" s="130"/>
      <c r="Y159" s="130"/>
      <c r="Z159" s="130"/>
      <c r="AA159" s="130"/>
      <c r="AB159" s="130"/>
    </row>
    <row r="160">
      <c r="A160" s="129"/>
      <c r="B160" s="130"/>
      <c r="C160" s="130"/>
      <c r="D160" s="130"/>
      <c r="E160" s="161"/>
      <c r="F160" s="130"/>
      <c r="G160" s="130"/>
      <c r="H160" s="130"/>
      <c r="I160" s="130"/>
      <c r="J160" s="130"/>
      <c r="K160" s="130"/>
      <c r="L160" s="130"/>
      <c r="M160" s="130"/>
      <c r="N160" s="130"/>
      <c r="O160" s="130"/>
      <c r="P160" s="130"/>
      <c r="Q160" s="130"/>
      <c r="R160" s="130"/>
      <c r="S160" s="130"/>
      <c r="T160" s="130"/>
      <c r="U160" s="130"/>
      <c r="V160" s="130"/>
      <c r="W160" s="130"/>
      <c r="X160" s="130"/>
      <c r="Y160" s="130"/>
      <c r="Z160" s="130"/>
      <c r="AA160" s="130"/>
      <c r="AB160" s="130"/>
    </row>
    <row r="161">
      <c r="A161" s="129"/>
      <c r="B161" s="130"/>
      <c r="C161" s="130"/>
      <c r="D161" s="130"/>
      <c r="E161" s="161"/>
      <c r="F161" s="130"/>
      <c r="G161" s="130"/>
      <c r="H161" s="130"/>
      <c r="I161" s="130"/>
      <c r="J161" s="130"/>
      <c r="K161" s="130"/>
      <c r="L161" s="130"/>
      <c r="M161" s="130"/>
      <c r="N161" s="130"/>
      <c r="O161" s="130"/>
      <c r="P161" s="130"/>
      <c r="Q161" s="130"/>
      <c r="R161" s="130"/>
      <c r="S161" s="130"/>
      <c r="T161" s="130"/>
      <c r="U161" s="130"/>
      <c r="V161" s="130"/>
      <c r="W161" s="130"/>
      <c r="X161" s="130"/>
      <c r="Y161" s="130"/>
      <c r="Z161" s="130"/>
      <c r="AA161" s="130"/>
      <c r="AB161" s="130"/>
    </row>
    <row r="162">
      <c r="A162" s="129"/>
      <c r="B162" s="130"/>
      <c r="C162" s="130"/>
      <c r="D162" s="130"/>
      <c r="E162" s="161"/>
      <c r="F162" s="130"/>
      <c r="G162" s="130"/>
      <c r="H162" s="130"/>
      <c r="I162" s="130"/>
      <c r="J162" s="130"/>
      <c r="K162" s="130"/>
      <c r="L162" s="130"/>
      <c r="M162" s="130"/>
      <c r="N162" s="130"/>
      <c r="O162" s="130"/>
      <c r="P162" s="130"/>
      <c r="Q162" s="130"/>
      <c r="R162" s="130"/>
      <c r="S162" s="130"/>
      <c r="T162" s="130"/>
      <c r="U162" s="130"/>
      <c r="V162" s="130"/>
      <c r="W162" s="130"/>
      <c r="X162" s="130"/>
      <c r="Y162" s="130"/>
      <c r="Z162" s="130"/>
      <c r="AA162" s="130"/>
      <c r="AB162" s="130"/>
    </row>
    <row r="163">
      <c r="A163" s="129"/>
      <c r="B163" s="130"/>
      <c r="C163" s="130"/>
      <c r="D163" s="130"/>
      <c r="E163" s="161"/>
      <c r="F163" s="130"/>
      <c r="G163" s="130"/>
      <c r="H163" s="130"/>
      <c r="I163" s="130"/>
      <c r="J163" s="130"/>
      <c r="K163" s="130"/>
      <c r="L163" s="130"/>
      <c r="M163" s="130"/>
      <c r="N163" s="130"/>
      <c r="O163" s="130"/>
      <c r="P163" s="130"/>
      <c r="Q163" s="130"/>
      <c r="R163" s="130"/>
      <c r="S163" s="130"/>
      <c r="T163" s="130"/>
      <c r="U163" s="130"/>
      <c r="V163" s="130"/>
      <c r="W163" s="130"/>
      <c r="X163" s="130"/>
      <c r="Y163" s="130"/>
      <c r="Z163" s="130"/>
      <c r="AA163" s="130"/>
      <c r="AB163" s="130"/>
    </row>
    <row r="164">
      <c r="A164" s="129"/>
      <c r="B164" s="130"/>
      <c r="C164" s="130"/>
      <c r="D164" s="130"/>
      <c r="E164" s="161"/>
      <c r="F164" s="130"/>
      <c r="G164" s="130"/>
      <c r="H164" s="130"/>
      <c r="I164" s="130"/>
      <c r="J164" s="130"/>
      <c r="K164" s="130"/>
      <c r="L164" s="130"/>
      <c r="M164" s="130"/>
      <c r="N164" s="130"/>
      <c r="O164" s="130"/>
      <c r="P164" s="130"/>
      <c r="Q164" s="130"/>
      <c r="R164" s="130"/>
      <c r="S164" s="130"/>
      <c r="T164" s="130"/>
      <c r="U164" s="130"/>
      <c r="V164" s="130"/>
      <c r="W164" s="130"/>
      <c r="X164" s="130"/>
      <c r="Y164" s="130"/>
      <c r="Z164" s="130"/>
      <c r="AA164" s="130"/>
      <c r="AB164" s="130"/>
    </row>
    <row r="165">
      <c r="A165" s="129"/>
      <c r="B165" s="130"/>
      <c r="C165" s="130"/>
      <c r="D165" s="130"/>
      <c r="E165" s="161"/>
      <c r="F165" s="130"/>
      <c r="G165" s="130"/>
      <c r="H165" s="130"/>
      <c r="I165" s="130"/>
      <c r="J165" s="130"/>
      <c r="K165" s="130"/>
      <c r="L165" s="130"/>
      <c r="M165" s="130"/>
      <c r="N165" s="130"/>
      <c r="O165" s="130"/>
      <c r="P165" s="130"/>
      <c r="Q165" s="130"/>
      <c r="R165" s="130"/>
      <c r="S165" s="130"/>
      <c r="T165" s="130"/>
      <c r="U165" s="130"/>
      <c r="V165" s="130"/>
      <c r="W165" s="130"/>
      <c r="X165" s="130"/>
      <c r="Y165" s="130"/>
      <c r="Z165" s="130"/>
      <c r="AA165" s="130"/>
      <c r="AB165" s="130"/>
    </row>
    <row r="166">
      <c r="E166" s="20"/>
    </row>
    <row r="167">
      <c r="E167" s="20"/>
    </row>
    <row r="168">
      <c r="E168" s="20"/>
    </row>
    <row r="169">
      <c r="E169" s="20"/>
    </row>
    <row r="170">
      <c r="E170" s="20"/>
    </row>
    <row r="171">
      <c r="E171" s="20"/>
    </row>
    <row r="172">
      <c r="E172" s="20"/>
    </row>
    <row r="173">
      <c r="E173" s="20"/>
    </row>
    <row r="174">
      <c r="E174" s="20"/>
    </row>
    <row r="175">
      <c r="E175" s="20"/>
    </row>
    <row r="176">
      <c r="E176" s="20"/>
    </row>
    <row r="177">
      <c r="E177" s="20"/>
    </row>
    <row r="178">
      <c r="E178" s="20"/>
    </row>
    <row r="179">
      <c r="E179" s="20"/>
    </row>
    <row r="180">
      <c r="E180" s="20"/>
    </row>
    <row r="181">
      <c r="E181" s="20"/>
    </row>
    <row r="182">
      <c r="E182" s="20"/>
    </row>
    <row r="183">
      <c r="E183" s="20"/>
    </row>
    <row r="184">
      <c r="E184" s="20"/>
    </row>
    <row r="185">
      <c r="E185" s="20"/>
    </row>
    <row r="186">
      <c r="E186" s="20"/>
    </row>
    <row r="187">
      <c r="E187" s="20"/>
    </row>
    <row r="188">
      <c r="E188" s="20"/>
    </row>
    <row r="189">
      <c r="E189" s="20"/>
    </row>
    <row r="190">
      <c r="E190" s="20"/>
    </row>
    <row r="191">
      <c r="E191" s="20"/>
    </row>
    <row r="192">
      <c r="E192" s="20"/>
    </row>
    <row r="193">
      <c r="E193" s="20"/>
    </row>
    <row r="194">
      <c r="E194" s="20"/>
    </row>
    <row r="195">
      <c r="E195" s="20"/>
    </row>
    <row r="196">
      <c r="E196" s="20"/>
    </row>
    <row r="197">
      <c r="E197" s="20"/>
    </row>
    <row r="198">
      <c r="E198" s="20"/>
    </row>
    <row r="199">
      <c r="E199" s="20"/>
    </row>
    <row r="200">
      <c r="E200" s="20"/>
    </row>
    <row r="201">
      <c r="E201" s="20"/>
    </row>
    <row r="202">
      <c r="E202" s="20"/>
    </row>
    <row r="203">
      <c r="E203" s="20"/>
    </row>
    <row r="204">
      <c r="E204" s="20"/>
    </row>
    <row r="205">
      <c r="E205" s="20"/>
    </row>
    <row r="206">
      <c r="E206" s="20"/>
    </row>
    <row r="207">
      <c r="E207" s="20"/>
    </row>
    <row r="208">
      <c r="E208" s="20"/>
    </row>
    <row r="209">
      <c r="E209" s="20"/>
    </row>
    <row r="210">
      <c r="E210" s="20"/>
    </row>
    <row r="211">
      <c r="E211" s="20"/>
    </row>
    <row r="212">
      <c r="E212" s="20"/>
    </row>
    <row r="213">
      <c r="E213" s="20"/>
    </row>
    <row r="214">
      <c r="E214" s="20"/>
    </row>
    <row r="215">
      <c r="E215" s="20"/>
    </row>
    <row r="216">
      <c r="E216" s="20"/>
    </row>
    <row r="217">
      <c r="E217" s="20"/>
    </row>
    <row r="218">
      <c r="E218" s="20"/>
    </row>
    <row r="219">
      <c r="E219" s="20"/>
    </row>
    <row r="220">
      <c r="E220" s="20"/>
    </row>
    <row r="221">
      <c r="E221" s="20"/>
    </row>
    <row r="222">
      <c r="E222" s="20"/>
    </row>
    <row r="223">
      <c r="E223" s="20"/>
    </row>
    <row r="224">
      <c r="E224" s="20"/>
    </row>
    <row r="225">
      <c r="E225" s="20"/>
    </row>
    <row r="226">
      <c r="E226" s="20"/>
    </row>
    <row r="227">
      <c r="E227" s="20"/>
    </row>
    <row r="228">
      <c r="E228" s="20"/>
    </row>
    <row r="229">
      <c r="E229" s="20"/>
    </row>
    <row r="230">
      <c r="E230" s="20"/>
    </row>
    <row r="231">
      <c r="E231" s="20"/>
    </row>
    <row r="232">
      <c r="E232" s="20"/>
    </row>
    <row r="233">
      <c r="E233" s="20"/>
    </row>
    <row r="234">
      <c r="E234" s="20"/>
    </row>
    <row r="235">
      <c r="E235" s="20"/>
    </row>
    <row r="236">
      <c r="E236" s="20"/>
    </row>
    <row r="237">
      <c r="E237" s="20"/>
    </row>
    <row r="238">
      <c r="E238" s="20"/>
    </row>
    <row r="239">
      <c r="E239" s="20"/>
    </row>
    <row r="240">
      <c r="E240" s="20"/>
    </row>
    <row r="241">
      <c r="E241" s="20"/>
    </row>
    <row r="242">
      <c r="E242" s="20"/>
    </row>
    <row r="243">
      <c r="E243" s="20"/>
    </row>
    <row r="244">
      <c r="E244" s="20"/>
    </row>
    <row r="245">
      <c r="E245" s="20"/>
    </row>
    <row r="246">
      <c r="E246" s="20"/>
    </row>
    <row r="247">
      <c r="E247" s="20"/>
    </row>
    <row r="248">
      <c r="E248" s="20"/>
    </row>
    <row r="249">
      <c r="E249" s="20"/>
    </row>
    <row r="250">
      <c r="E250" s="20"/>
    </row>
    <row r="251">
      <c r="E251" s="20"/>
    </row>
    <row r="252">
      <c r="E252" s="20"/>
    </row>
    <row r="253">
      <c r="E253" s="20"/>
    </row>
    <row r="254">
      <c r="E254" s="20"/>
    </row>
    <row r="255">
      <c r="E255" s="20"/>
    </row>
    <row r="256">
      <c r="E256" s="20"/>
    </row>
    <row r="257">
      <c r="E257" s="20"/>
    </row>
    <row r="258">
      <c r="E258" s="20"/>
    </row>
    <row r="259">
      <c r="E259" s="20"/>
    </row>
    <row r="260">
      <c r="E260" s="20"/>
    </row>
    <row r="261">
      <c r="E261" s="20"/>
    </row>
    <row r="262">
      <c r="E262" s="20"/>
    </row>
    <row r="263">
      <c r="E263" s="20"/>
    </row>
    <row r="264">
      <c r="E264" s="20"/>
    </row>
    <row r="265">
      <c r="E265" s="20"/>
    </row>
    <row r="266">
      <c r="E266" s="20"/>
    </row>
    <row r="267">
      <c r="E267" s="20"/>
    </row>
    <row r="268">
      <c r="E268" s="20"/>
    </row>
    <row r="269">
      <c r="E269" s="20"/>
    </row>
    <row r="270">
      <c r="E270" s="20"/>
    </row>
    <row r="271">
      <c r="E271" s="20"/>
    </row>
    <row r="272">
      <c r="E272" s="20"/>
    </row>
    <row r="273">
      <c r="E273" s="20"/>
    </row>
    <row r="274">
      <c r="E274" s="20"/>
    </row>
    <row r="275">
      <c r="E275" s="20"/>
    </row>
    <row r="276">
      <c r="E276" s="20"/>
    </row>
    <row r="277">
      <c r="E277" s="20"/>
    </row>
    <row r="278">
      <c r="E278" s="20"/>
    </row>
    <row r="279">
      <c r="E279" s="20"/>
    </row>
    <row r="280">
      <c r="E280" s="20"/>
    </row>
    <row r="281">
      <c r="E281" s="20"/>
    </row>
    <row r="282">
      <c r="E282" s="20"/>
    </row>
    <row r="283">
      <c r="E283" s="20"/>
    </row>
    <row r="284">
      <c r="E284" s="20"/>
    </row>
    <row r="285">
      <c r="E285" s="20"/>
    </row>
    <row r="286">
      <c r="E286" s="20"/>
    </row>
    <row r="287">
      <c r="E287" s="20"/>
    </row>
    <row r="288">
      <c r="E288" s="20"/>
    </row>
    <row r="289">
      <c r="E289" s="20"/>
    </row>
    <row r="290">
      <c r="E290" s="20"/>
    </row>
    <row r="291">
      <c r="E291" s="20"/>
    </row>
    <row r="292">
      <c r="E292" s="20"/>
    </row>
    <row r="293">
      <c r="E293" s="20"/>
    </row>
    <row r="294">
      <c r="E294" s="20"/>
    </row>
    <row r="295">
      <c r="E295" s="20"/>
    </row>
    <row r="296">
      <c r="E296" s="20"/>
    </row>
    <row r="297">
      <c r="E297" s="20"/>
    </row>
    <row r="298">
      <c r="E298" s="20"/>
    </row>
    <row r="299">
      <c r="E299" s="20"/>
    </row>
    <row r="300">
      <c r="E300" s="20"/>
    </row>
    <row r="301">
      <c r="E301" s="20"/>
    </row>
    <row r="302">
      <c r="E302" s="20"/>
    </row>
    <row r="303">
      <c r="E303" s="20"/>
    </row>
    <row r="304">
      <c r="E304" s="20"/>
    </row>
    <row r="305">
      <c r="E305" s="20"/>
    </row>
    <row r="306">
      <c r="E306" s="20"/>
    </row>
    <row r="307">
      <c r="E307" s="20"/>
    </row>
    <row r="308">
      <c r="E308" s="20"/>
    </row>
    <row r="309">
      <c r="E309" s="20"/>
    </row>
    <row r="310">
      <c r="E310" s="20"/>
    </row>
    <row r="311">
      <c r="E311" s="20"/>
    </row>
    <row r="312">
      <c r="E312" s="20"/>
    </row>
    <row r="313">
      <c r="E313" s="20"/>
    </row>
    <row r="314">
      <c r="E314" s="20"/>
    </row>
    <row r="315">
      <c r="E315" s="20"/>
    </row>
    <row r="316">
      <c r="E316" s="20"/>
    </row>
    <row r="317">
      <c r="E317" s="20"/>
    </row>
    <row r="318">
      <c r="E318" s="20"/>
    </row>
    <row r="319">
      <c r="E319" s="20"/>
    </row>
    <row r="320">
      <c r="E320" s="20"/>
    </row>
    <row r="321">
      <c r="E321" s="20"/>
    </row>
    <row r="322">
      <c r="E322" s="20"/>
    </row>
    <row r="323">
      <c r="E323" s="20"/>
    </row>
    <row r="324">
      <c r="E324" s="20"/>
    </row>
    <row r="325">
      <c r="E325" s="20"/>
    </row>
    <row r="326">
      <c r="E326" s="20"/>
    </row>
    <row r="327">
      <c r="E327" s="20"/>
    </row>
    <row r="328">
      <c r="E328" s="20"/>
    </row>
    <row r="329">
      <c r="E329" s="20"/>
    </row>
    <row r="330">
      <c r="E330" s="20"/>
    </row>
    <row r="331">
      <c r="E331" s="20"/>
    </row>
    <row r="332">
      <c r="E332" s="20"/>
    </row>
    <row r="333">
      <c r="E333" s="20"/>
    </row>
    <row r="334">
      <c r="E334" s="20"/>
    </row>
    <row r="335">
      <c r="E335" s="20"/>
    </row>
    <row r="336">
      <c r="E336" s="20"/>
    </row>
    <row r="337">
      <c r="E337" s="20"/>
    </row>
    <row r="338">
      <c r="E338" s="20"/>
    </row>
    <row r="339">
      <c r="E339" s="20"/>
    </row>
    <row r="340">
      <c r="E340" s="20"/>
    </row>
    <row r="341">
      <c r="E341" s="20"/>
    </row>
    <row r="342">
      <c r="E342" s="20"/>
    </row>
    <row r="343">
      <c r="E343" s="20"/>
    </row>
    <row r="344">
      <c r="E344" s="20"/>
    </row>
    <row r="345">
      <c r="E345" s="20"/>
    </row>
    <row r="346">
      <c r="E346" s="20"/>
    </row>
    <row r="347">
      <c r="E347" s="20"/>
    </row>
    <row r="348">
      <c r="E348" s="20"/>
    </row>
    <row r="349">
      <c r="E349" s="20"/>
    </row>
    <row r="350">
      <c r="E350" s="20"/>
    </row>
    <row r="351">
      <c r="E351" s="20"/>
    </row>
    <row r="352">
      <c r="E352" s="20"/>
    </row>
    <row r="353">
      <c r="E353" s="20"/>
    </row>
    <row r="354">
      <c r="E354" s="20"/>
    </row>
    <row r="355">
      <c r="E355" s="20"/>
    </row>
    <row r="356">
      <c r="E356" s="20"/>
    </row>
    <row r="357">
      <c r="E357" s="20"/>
    </row>
    <row r="358">
      <c r="E358" s="20"/>
    </row>
    <row r="359">
      <c r="E359" s="20"/>
    </row>
    <row r="360">
      <c r="E360" s="20"/>
    </row>
    <row r="361">
      <c r="E361" s="20"/>
    </row>
    <row r="362">
      <c r="E362" s="20"/>
    </row>
    <row r="363">
      <c r="E363" s="20"/>
    </row>
    <row r="364">
      <c r="E364" s="20"/>
    </row>
    <row r="365">
      <c r="E365" s="20"/>
    </row>
    <row r="366">
      <c r="E366" s="20"/>
    </row>
    <row r="367">
      <c r="E367" s="20"/>
    </row>
    <row r="368">
      <c r="E368" s="20"/>
    </row>
    <row r="369">
      <c r="E369" s="20"/>
    </row>
    <row r="370">
      <c r="E370" s="20"/>
    </row>
    <row r="371">
      <c r="E371" s="20"/>
    </row>
    <row r="372">
      <c r="E372" s="20"/>
    </row>
    <row r="373">
      <c r="E373" s="20"/>
    </row>
    <row r="374">
      <c r="E374" s="20"/>
    </row>
    <row r="375">
      <c r="E375" s="20"/>
    </row>
    <row r="376">
      <c r="E376" s="20"/>
    </row>
    <row r="377">
      <c r="E377" s="20"/>
    </row>
    <row r="378">
      <c r="E378" s="20"/>
    </row>
    <row r="379">
      <c r="E379" s="20"/>
    </row>
    <row r="380">
      <c r="E380" s="20"/>
    </row>
    <row r="381">
      <c r="E381" s="20"/>
    </row>
    <row r="382">
      <c r="E382" s="20"/>
    </row>
    <row r="383">
      <c r="E383" s="20"/>
    </row>
    <row r="384">
      <c r="E384" s="20"/>
    </row>
    <row r="385">
      <c r="E385" s="20"/>
    </row>
    <row r="386">
      <c r="E386" s="20"/>
    </row>
    <row r="387">
      <c r="E387" s="20"/>
    </row>
    <row r="388">
      <c r="E388" s="20"/>
    </row>
    <row r="389">
      <c r="E389" s="20"/>
    </row>
    <row r="390">
      <c r="E390" s="20"/>
    </row>
    <row r="391">
      <c r="E391" s="20"/>
    </row>
    <row r="392">
      <c r="E392" s="20"/>
    </row>
    <row r="393">
      <c r="E393" s="20"/>
    </row>
    <row r="394">
      <c r="E394" s="20"/>
    </row>
    <row r="395">
      <c r="E395" s="20"/>
    </row>
    <row r="396">
      <c r="E396" s="20"/>
    </row>
    <row r="397">
      <c r="E397" s="20"/>
    </row>
    <row r="398">
      <c r="E398" s="20"/>
    </row>
    <row r="399">
      <c r="E399" s="20"/>
    </row>
    <row r="400">
      <c r="E400" s="20"/>
    </row>
    <row r="401">
      <c r="E401" s="20"/>
    </row>
    <row r="402">
      <c r="E402" s="20"/>
    </row>
    <row r="403">
      <c r="E403" s="20"/>
    </row>
    <row r="404">
      <c r="E404" s="20"/>
    </row>
    <row r="405">
      <c r="E405" s="20"/>
    </row>
    <row r="406">
      <c r="E406" s="20"/>
    </row>
    <row r="407">
      <c r="E407" s="20"/>
    </row>
    <row r="408">
      <c r="E408" s="20"/>
    </row>
    <row r="409">
      <c r="E409" s="20"/>
    </row>
    <row r="410">
      <c r="E410" s="20"/>
    </row>
    <row r="411">
      <c r="E411" s="20"/>
    </row>
    <row r="412">
      <c r="E412" s="20"/>
    </row>
    <row r="413">
      <c r="E413" s="20"/>
    </row>
    <row r="414">
      <c r="E414" s="20"/>
    </row>
    <row r="415">
      <c r="E415" s="20"/>
    </row>
    <row r="416">
      <c r="E416" s="20"/>
    </row>
    <row r="417">
      <c r="E417" s="20"/>
    </row>
    <row r="418">
      <c r="E418" s="20"/>
    </row>
    <row r="419">
      <c r="E419" s="20"/>
    </row>
    <row r="420">
      <c r="E420" s="20"/>
    </row>
    <row r="421">
      <c r="E421" s="20"/>
    </row>
    <row r="422">
      <c r="E422" s="20"/>
    </row>
    <row r="423">
      <c r="E423" s="20"/>
    </row>
    <row r="424">
      <c r="E424" s="20"/>
    </row>
    <row r="425">
      <c r="E425" s="20"/>
    </row>
    <row r="426">
      <c r="E426" s="20"/>
    </row>
    <row r="427">
      <c r="E427" s="20"/>
    </row>
    <row r="428">
      <c r="E428" s="20"/>
    </row>
    <row r="429">
      <c r="E429" s="20"/>
    </row>
    <row r="430">
      <c r="E430" s="20"/>
    </row>
    <row r="431">
      <c r="E431" s="20"/>
    </row>
    <row r="432">
      <c r="E432" s="20"/>
    </row>
    <row r="433">
      <c r="E433" s="20"/>
    </row>
    <row r="434">
      <c r="E434" s="20"/>
    </row>
    <row r="435">
      <c r="E435" s="20"/>
    </row>
    <row r="436">
      <c r="E436" s="20"/>
    </row>
    <row r="437">
      <c r="E437" s="20"/>
    </row>
    <row r="438">
      <c r="E438" s="20"/>
    </row>
    <row r="439">
      <c r="E439" s="20"/>
    </row>
    <row r="440">
      <c r="E440" s="20"/>
    </row>
    <row r="441">
      <c r="E441" s="20"/>
    </row>
    <row r="442">
      <c r="E442" s="20"/>
    </row>
    <row r="443">
      <c r="E443" s="20"/>
    </row>
    <row r="444">
      <c r="E444" s="20"/>
    </row>
    <row r="445">
      <c r="E445" s="20"/>
    </row>
    <row r="446">
      <c r="E446" s="20"/>
    </row>
    <row r="447">
      <c r="E447" s="20"/>
    </row>
    <row r="448">
      <c r="E448" s="20"/>
    </row>
    <row r="449">
      <c r="E449" s="20"/>
    </row>
    <row r="450">
      <c r="E450" s="20"/>
    </row>
    <row r="451">
      <c r="E451" s="20"/>
    </row>
    <row r="452">
      <c r="E452" s="20"/>
    </row>
    <row r="453">
      <c r="E453" s="20"/>
    </row>
    <row r="454">
      <c r="E454" s="20"/>
    </row>
    <row r="455">
      <c r="E455" s="20"/>
    </row>
    <row r="456">
      <c r="E456" s="20"/>
    </row>
    <row r="457">
      <c r="E457" s="20"/>
    </row>
    <row r="458">
      <c r="E458" s="20"/>
    </row>
    <row r="459">
      <c r="E459" s="20"/>
    </row>
    <row r="460">
      <c r="E460" s="20"/>
    </row>
    <row r="461">
      <c r="E461" s="20"/>
    </row>
    <row r="462">
      <c r="E462" s="20"/>
    </row>
    <row r="463">
      <c r="E463" s="20"/>
    </row>
    <row r="464">
      <c r="E464" s="20"/>
    </row>
    <row r="465">
      <c r="E465" s="20"/>
    </row>
    <row r="466">
      <c r="E466" s="20"/>
    </row>
    <row r="467">
      <c r="E467" s="20"/>
    </row>
    <row r="468">
      <c r="E468" s="20"/>
    </row>
    <row r="469">
      <c r="E469" s="20"/>
    </row>
    <row r="470">
      <c r="E470" s="20"/>
    </row>
    <row r="471">
      <c r="E471" s="20"/>
    </row>
    <row r="472">
      <c r="E472" s="20"/>
    </row>
    <row r="473">
      <c r="E473" s="20"/>
    </row>
    <row r="474">
      <c r="E474" s="20"/>
    </row>
    <row r="475">
      <c r="E475" s="20"/>
    </row>
    <row r="476">
      <c r="E476" s="20"/>
    </row>
    <row r="477">
      <c r="E477" s="20"/>
    </row>
    <row r="478">
      <c r="E478" s="20"/>
    </row>
    <row r="479">
      <c r="E479" s="20"/>
    </row>
    <row r="480">
      <c r="E480" s="20"/>
    </row>
    <row r="481">
      <c r="E481" s="20"/>
    </row>
    <row r="482">
      <c r="E482" s="20"/>
    </row>
    <row r="483">
      <c r="E483" s="20"/>
    </row>
    <row r="484">
      <c r="E484" s="20"/>
    </row>
    <row r="485">
      <c r="E485" s="20"/>
    </row>
    <row r="486">
      <c r="E486" s="20"/>
    </row>
    <row r="487">
      <c r="E487" s="20"/>
    </row>
    <row r="488">
      <c r="E488" s="20"/>
    </row>
    <row r="489">
      <c r="E489" s="20"/>
    </row>
    <row r="490">
      <c r="E490" s="20"/>
    </row>
    <row r="491">
      <c r="E491" s="20"/>
    </row>
    <row r="492">
      <c r="E492" s="20"/>
    </row>
    <row r="493">
      <c r="E493" s="20"/>
    </row>
    <row r="494">
      <c r="E494" s="20"/>
    </row>
    <row r="495">
      <c r="E495" s="20"/>
    </row>
    <row r="496">
      <c r="E496" s="20"/>
    </row>
    <row r="497">
      <c r="E497" s="20"/>
    </row>
    <row r="498">
      <c r="E498" s="20"/>
    </row>
    <row r="499">
      <c r="E499" s="20"/>
    </row>
    <row r="500">
      <c r="E500" s="20"/>
    </row>
    <row r="501">
      <c r="E501" s="20"/>
    </row>
    <row r="502">
      <c r="E502" s="20"/>
    </row>
    <row r="503">
      <c r="E503" s="20"/>
    </row>
    <row r="504">
      <c r="E504" s="20"/>
    </row>
    <row r="505">
      <c r="E505" s="20"/>
    </row>
    <row r="506">
      <c r="E506" s="20"/>
    </row>
    <row r="507">
      <c r="E507" s="20"/>
    </row>
    <row r="508">
      <c r="E508" s="20"/>
    </row>
    <row r="509">
      <c r="E509" s="20"/>
    </row>
    <row r="510">
      <c r="E510" s="20"/>
    </row>
    <row r="511">
      <c r="E511" s="20"/>
    </row>
    <row r="512">
      <c r="E512" s="20"/>
    </row>
    <row r="513">
      <c r="E513" s="20"/>
    </row>
    <row r="514">
      <c r="E514" s="20"/>
    </row>
    <row r="515">
      <c r="E515" s="20"/>
    </row>
    <row r="516">
      <c r="E516" s="20"/>
    </row>
    <row r="517">
      <c r="E517" s="20"/>
    </row>
    <row r="518">
      <c r="E518" s="20"/>
    </row>
    <row r="519">
      <c r="E519" s="20"/>
    </row>
    <row r="520">
      <c r="E520" s="20"/>
    </row>
    <row r="521">
      <c r="E521" s="20"/>
    </row>
    <row r="522">
      <c r="E522" s="20"/>
    </row>
    <row r="523">
      <c r="E523" s="20"/>
    </row>
    <row r="524">
      <c r="E524" s="20"/>
    </row>
    <row r="525">
      <c r="E525" s="20"/>
    </row>
    <row r="526">
      <c r="E526" s="20"/>
    </row>
    <row r="527">
      <c r="E527" s="20"/>
    </row>
    <row r="528">
      <c r="E528" s="20"/>
    </row>
    <row r="529">
      <c r="E529" s="20"/>
    </row>
    <row r="530">
      <c r="E530" s="20"/>
    </row>
    <row r="531">
      <c r="E531" s="20"/>
    </row>
    <row r="532">
      <c r="E532" s="20"/>
    </row>
    <row r="533">
      <c r="E533" s="20"/>
    </row>
    <row r="534">
      <c r="E534" s="20"/>
    </row>
    <row r="535">
      <c r="E535" s="20"/>
    </row>
    <row r="536">
      <c r="E536" s="20"/>
    </row>
    <row r="537">
      <c r="E537" s="20"/>
    </row>
    <row r="538">
      <c r="E538" s="20"/>
    </row>
    <row r="539">
      <c r="E539" s="20"/>
    </row>
    <row r="540">
      <c r="E540" s="20"/>
    </row>
    <row r="541">
      <c r="E541" s="20"/>
    </row>
    <row r="542">
      <c r="E542" s="20"/>
    </row>
    <row r="543">
      <c r="E543" s="20"/>
    </row>
    <row r="544">
      <c r="E544" s="20"/>
    </row>
    <row r="545">
      <c r="E545" s="20"/>
    </row>
    <row r="546">
      <c r="E546" s="20"/>
    </row>
    <row r="547">
      <c r="E547" s="20"/>
    </row>
    <row r="548">
      <c r="E548" s="20"/>
    </row>
    <row r="549">
      <c r="E549" s="20"/>
    </row>
    <row r="550">
      <c r="E550" s="20"/>
    </row>
    <row r="551">
      <c r="E551" s="20"/>
    </row>
    <row r="552">
      <c r="E552" s="20"/>
    </row>
    <row r="553">
      <c r="E553" s="20"/>
    </row>
    <row r="554">
      <c r="E554" s="20"/>
    </row>
    <row r="555">
      <c r="E555" s="20"/>
    </row>
    <row r="556">
      <c r="E556" s="20"/>
    </row>
    <row r="557">
      <c r="E557" s="20"/>
    </row>
    <row r="558">
      <c r="E558" s="20"/>
    </row>
    <row r="559">
      <c r="E559" s="20"/>
    </row>
    <row r="560">
      <c r="E560" s="20"/>
    </row>
    <row r="561">
      <c r="E561" s="20"/>
    </row>
    <row r="562">
      <c r="E562" s="20"/>
    </row>
    <row r="563">
      <c r="E563" s="20"/>
    </row>
    <row r="564">
      <c r="E564" s="20"/>
    </row>
    <row r="565">
      <c r="E565" s="20"/>
    </row>
    <row r="566">
      <c r="E566" s="20"/>
    </row>
    <row r="567">
      <c r="E567" s="20"/>
    </row>
    <row r="568">
      <c r="E568" s="20"/>
    </row>
    <row r="569">
      <c r="E569" s="20"/>
    </row>
    <row r="570">
      <c r="E570" s="20"/>
    </row>
    <row r="571">
      <c r="E571" s="20"/>
    </row>
    <row r="572">
      <c r="E572" s="20"/>
    </row>
    <row r="573">
      <c r="E573" s="20"/>
    </row>
    <row r="574">
      <c r="E574" s="20"/>
    </row>
    <row r="575">
      <c r="E575" s="20"/>
    </row>
    <row r="576">
      <c r="E576" s="20"/>
    </row>
    <row r="577">
      <c r="E577" s="20"/>
    </row>
    <row r="578">
      <c r="E578" s="20"/>
    </row>
    <row r="579">
      <c r="E579" s="20"/>
    </row>
    <row r="580">
      <c r="E580" s="20"/>
    </row>
    <row r="581">
      <c r="E581" s="20"/>
    </row>
    <row r="582">
      <c r="E582" s="20"/>
    </row>
    <row r="583">
      <c r="E583" s="20"/>
    </row>
    <row r="584">
      <c r="E584" s="20"/>
    </row>
    <row r="585">
      <c r="E585" s="20"/>
    </row>
    <row r="586">
      <c r="E586" s="20"/>
    </row>
    <row r="587">
      <c r="E587" s="20"/>
    </row>
    <row r="588">
      <c r="E588" s="20"/>
    </row>
    <row r="589">
      <c r="E589" s="20"/>
    </row>
    <row r="590">
      <c r="E590" s="20"/>
    </row>
    <row r="591">
      <c r="E591" s="20"/>
    </row>
    <row r="592">
      <c r="E592" s="20"/>
    </row>
    <row r="593">
      <c r="E593" s="20"/>
    </row>
    <row r="594">
      <c r="E594" s="20"/>
    </row>
    <row r="595">
      <c r="E595" s="20"/>
    </row>
    <row r="596">
      <c r="E596" s="20"/>
    </row>
    <row r="597">
      <c r="E597" s="20"/>
    </row>
    <row r="598">
      <c r="E598" s="20"/>
    </row>
    <row r="599">
      <c r="E599" s="20"/>
    </row>
    <row r="600">
      <c r="E600" s="20"/>
    </row>
    <row r="601">
      <c r="E601" s="20"/>
    </row>
    <row r="602">
      <c r="E602" s="20"/>
    </row>
    <row r="603">
      <c r="E603" s="20"/>
    </row>
    <row r="604">
      <c r="E604" s="20"/>
    </row>
    <row r="605">
      <c r="E605" s="20"/>
    </row>
    <row r="606">
      <c r="E606" s="20"/>
    </row>
    <row r="607">
      <c r="E607" s="20"/>
    </row>
    <row r="608">
      <c r="E608" s="20"/>
    </row>
    <row r="609">
      <c r="E609" s="20"/>
    </row>
    <row r="610">
      <c r="E610" s="20"/>
    </row>
    <row r="611">
      <c r="E611" s="20"/>
    </row>
    <row r="612">
      <c r="E612" s="20"/>
    </row>
    <row r="613">
      <c r="E613" s="20"/>
    </row>
    <row r="614">
      <c r="E614" s="20"/>
    </row>
    <row r="615">
      <c r="E615" s="20"/>
    </row>
    <row r="616">
      <c r="E616" s="20"/>
    </row>
    <row r="617">
      <c r="E617" s="20"/>
    </row>
    <row r="618">
      <c r="E618" s="20"/>
    </row>
    <row r="619">
      <c r="E619" s="20"/>
    </row>
    <row r="620">
      <c r="E620" s="20"/>
    </row>
    <row r="621">
      <c r="E621" s="20"/>
    </row>
    <row r="622">
      <c r="E622" s="20"/>
    </row>
    <row r="623">
      <c r="E623" s="20"/>
    </row>
    <row r="624">
      <c r="E624" s="20"/>
    </row>
    <row r="625">
      <c r="E625" s="20"/>
    </row>
    <row r="626">
      <c r="E626" s="20"/>
    </row>
    <row r="627">
      <c r="E627" s="20"/>
    </row>
    <row r="628">
      <c r="E628" s="20"/>
    </row>
    <row r="629">
      <c r="E629" s="20"/>
    </row>
    <row r="630">
      <c r="E630" s="20"/>
    </row>
    <row r="631">
      <c r="E631" s="20"/>
    </row>
    <row r="632">
      <c r="E632" s="20"/>
    </row>
    <row r="633">
      <c r="E633" s="20"/>
    </row>
    <row r="634">
      <c r="E634" s="20"/>
    </row>
    <row r="635">
      <c r="E635" s="20"/>
    </row>
    <row r="636">
      <c r="E636" s="20"/>
    </row>
    <row r="637">
      <c r="E637" s="20"/>
    </row>
    <row r="638">
      <c r="E638" s="20"/>
    </row>
    <row r="639">
      <c r="E639" s="20"/>
    </row>
    <row r="640">
      <c r="E640" s="20"/>
    </row>
    <row r="641">
      <c r="E641" s="20"/>
    </row>
    <row r="642">
      <c r="E642" s="20"/>
    </row>
    <row r="643">
      <c r="E643" s="20"/>
    </row>
    <row r="644">
      <c r="E644" s="20"/>
    </row>
    <row r="645">
      <c r="E645" s="20"/>
    </row>
    <row r="646">
      <c r="E646" s="20"/>
    </row>
    <row r="647">
      <c r="E647" s="20"/>
    </row>
    <row r="648">
      <c r="E648" s="20"/>
    </row>
    <row r="649">
      <c r="E649" s="20"/>
    </row>
    <row r="650">
      <c r="E650" s="20"/>
    </row>
    <row r="651">
      <c r="E651" s="20"/>
    </row>
    <row r="652">
      <c r="E652" s="20"/>
    </row>
    <row r="653">
      <c r="E653" s="20"/>
    </row>
    <row r="654">
      <c r="E654" s="20"/>
    </row>
    <row r="655">
      <c r="E655" s="20"/>
    </row>
    <row r="656">
      <c r="E656" s="20"/>
    </row>
    <row r="657">
      <c r="E657" s="20"/>
    </row>
    <row r="658">
      <c r="E658" s="20"/>
    </row>
    <row r="659">
      <c r="E659" s="20"/>
    </row>
    <row r="660">
      <c r="E660" s="20"/>
    </row>
    <row r="661">
      <c r="E661" s="20"/>
    </row>
    <row r="662">
      <c r="E662" s="20"/>
    </row>
    <row r="663">
      <c r="E663" s="20"/>
    </row>
    <row r="664">
      <c r="E664" s="20"/>
    </row>
    <row r="665">
      <c r="E665" s="20"/>
    </row>
    <row r="666">
      <c r="E666" s="20"/>
    </row>
    <row r="667">
      <c r="E667" s="20"/>
    </row>
    <row r="668">
      <c r="E668" s="20"/>
    </row>
    <row r="669">
      <c r="E669" s="20"/>
    </row>
    <row r="670">
      <c r="E670" s="20"/>
    </row>
    <row r="671">
      <c r="E671" s="20"/>
    </row>
    <row r="672">
      <c r="E672" s="20"/>
    </row>
    <row r="673">
      <c r="E673" s="20"/>
    </row>
    <row r="674">
      <c r="E674" s="20"/>
    </row>
    <row r="675">
      <c r="E675" s="20"/>
    </row>
    <row r="676">
      <c r="E676" s="20"/>
    </row>
    <row r="677">
      <c r="E677" s="20"/>
    </row>
    <row r="678">
      <c r="E678" s="20"/>
    </row>
    <row r="679">
      <c r="E679" s="20"/>
    </row>
    <row r="680">
      <c r="E680" s="20"/>
    </row>
    <row r="681">
      <c r="E681" s="20"/>
    </row>
    <row r="682">
      <c r="E682" s="20"/>
    </row>
    <row r="683">
      <c r="E683" s="20"/>
    </row>
    <row r="684">
      <c r="E684" s="20"/>
    </row>
    <row r="685">
      <c r="E685" s="20"/>
    </row>
    <row r="686">
      <c r="E686" s="20"/>
    </row>
    <row r="687">
      <c r="E687" s="20"/>
    </row>
    <row r="688">
      <c r="E688" s="20"/>
    </row>
    <row r="689">
      <c r="E689" s="20"/>
    </row>
    <row r="690">
      <c r="E690" s="20"/>
    </row>
    <row r="691">
      <c r="E691" s="20"/>
    </row>
    <row r="692">
      <c r="E692" s="20"/>
    </row>
    <row r="693">
      <c r="E693" s="20"/>
    </row>
    <row r="694">
      <c r="E694" s="20"/>
    </row>
    <row r="695">
      <c r="E695" s="20"/>
    </row>
    <row r="696">
      <c r="E696" s="20"/>
    </row>
    <row r="697">
      <c r="E697" s="20"/>
    </row>
    <row r="698">
      <c r="E698" s="20"/>
    </row>
    <row r="699">
      <c r="E699" s="20"/>
    </row>
    <row r="700">
      <c r="E700" s="20"/>
    </row>
    <row r="701">
      <c r="E701" s="20"/>
    </row>
    <row r="702">
      <c r="E702" s="20"/>
    </row>
    <row r="703">
      <c r="E703" s="20"/>
    </row>
    <row r="704">
      <c r="E704" s="20"/>
    </row>
    <row r="705">
      <c r="E705" s="20"/>
    </row>
    <row r="706">
      <c r="E706" s="20"/>
    </row>
    <row r="707">
      <c r="E707" s="20"/>
    </row>
    <row r="708">
      <c r="E708" s="20"/>
    </row>
    <row r="709">
      <c r="E709" s="20"/>
    </row>
    <row r="710">
      <c r="E710" s="20"/>
    </row>
    <row r="711">
      <c r="E711" s="20"/>
    </row>
    <row r="712">
      <c r="E712" s="20"/>
    </row>
    <row r="713">
      <c r="E713" s="20"/>
    </row>
    <row r="714">
      <c r="E714" s="20"/>
    </row>
    <row r="715">
      <c r="E715" s="20"/>
    </row>
    <row r="716">
      <c r="E716" s="20"/>
    </row>
    <row r="717">
      <c r="E717" s="20"/>
    </row>
    <row r="718">
      <c r="E718" s="20"/>
    </row>
    <row r="719">
      <c r="E719" s="20"/>
    </row>
    <row r="720">
      <c r="E720" s="20"/>
    </row>
    <row r="721">
      <c r="E721" s="20"/>
    </row>
    <row r="722">
      <c r="E722" s="20"/>
    </row>
    <row r="723">
      <c r="E723" s="20"/>
    </row>
    <row r="724">
      <c r="E724" s="20"/>
    </row>
    <row r="725">
      <c r="E725" s="20"/>
    </row>
    <row r="726">
      <c r="E726" s="20"/>
    </row>
    <row r="727">
      <c r="E727" s="20"/>
    </row>
    <row r="728">
      <c r="E728" s="20"/>
    </row>
    <row r="729">
      <c r="E729" s="20"/>
    </row>
    <row r="730">
      <c r="E730" s="20"/>
    </row>
    <row r="731">
      <c r="E731" s="20"/>
    </row>
    <row r="732">
      <c r="E732" s="20"/>
    </row>
    <row r="733">
      <c r="E733" s="20"/>
    </row>
    <row r="734">
      <c r="E734" s="20"/>
    </row>
    <row r="735">
      <c r="E735" s="20"/>
    </row>
    <row r="736">
      <c r="E736" s="20"/>
    </row>
    <row r="737">
      <c r="E737" s="20"/>
    </row>
    <row r="738">
      <c r="E738" s="20"/>
    </row>
    <row r="739">
      <c r="E739" s="20"/>
    </row>
    <row r="740">
      <c r="E740" s="20"/>
    </row>
    <row r="741">
      <c r="E741" s="20"/>
    </row>
    <row r="742">
      <c r="E742" s="20"/>
    </row>
    <row r="743">
      <c r="E743" s="20"/>
    </row>
    <row r="744">
      <c r="E744" s="20"/>
    </row>
    <row r="745">
      <c r="E745" s="20"/>
    </row>
    <row r="746">
      <c r="E746" s="20"/>
    </row>
    <row r="747">
      <c r="E747" s="20"/>
    </row>
    <row r="748">
      <c r="E748" s="20"/>
    </row>
    <row r="749">
      <c r="E749" s="20"/>
    </row>
    <row r="750">
      <c r="E750" s="20"/>
    </row>
    <row r="751">
      <c r="E751" s="20"/>
    </row>
    <row r="752">
      <c r="E752" s="20"/>
    </row>
    <row r="753">
      <c r="E753" s="20"/>
    </row>
    <row r="754">
      <c r="E754" s="20"/>
    </row>
    <row r="755">
      <c r="E755" s="20"/>
    </row>
    <row r="756">
      <c r="E756" s="20"/>
    </row>
    <row r="757">
      <c r="E757" s="20"/>
    </row>
    <row r="758">
      <c r="E758" s="20"/>
    </row>
    <row r="759">
      <c r="E759" s="20"/>
    </row>
    <row r="760">
      <c r="E760" s="20"/>
    </row>
    <row r="761">
      <c r="E761" s="20"/>
    </row>
    <row r="762">
      <c r="E762" s="20"/>
    </row>
    <row r="763">
      <c r="E763" s="20"/>
    </row>
    <row r="764">
      <c r="E764" s="20"/>
    </row>
    <row r="765">
      <c r="E765" s="20"/>
    </row>
    <row r="766">
      <c r="E766" s="20"/>
    </row>
    <row r="767">
      <c r="E767" s="20"/>
    </row>
    <row r="768">
      <c r="E768" s="20"/>
    </row>
    <row r="769">
      <c r="E769" s="20"/>
    </row>
    <row r="770">
      <c r="E770" s="20"/>
    </row>
    <row r="771">
      <c r="E771" s="20"/>
    </row>
    <row r="772">
      <c r="E772" s="20"/>
    </row>
    <row r="773">
      <c r="E773" s="20"/>
    </row>
    <row r="774">
      <c r="E774" s="20"/>
    </row>
    <row r="775">
      <c r="E775" s="20"/>
    </row>
    <row r="776">
      <c r="E776" s="20"/>
    </row>
    <row r="777">
      <c r="E777" s="20"/>
    </row>
    <row r="778">
      <c r="E778" s="20"/>
    </row>
    <row r="779">
      <c r="E779" s="20"/>
    </row>
    <row r="780">
      <c r="E780" s="20"/>
    </row>
    <row r="781">
      <c r="E781" s="20"/>
    </row>
    <row r="782">
      <c r="E782" s="20"/>
    </row>
    <row r="783">
      <c r="E783" s="20"/>
    </row>
    <row r="784">
      <c r="E784" s="20"/>
    </row>
    <row r="785">
      <c r="E785" s="20"/>
    </row>
    <row r="786">
      <c r="E786" s="20"/>
    </row>
    <row r="787">
      <c r="E787" s="20"/>
    </row>
    <row r="788">
      <c r="E788" s="20"/>
    </row>
    <row r="789">
      <c r="E789" s="20"/>
    </row>
    <row r="790">
      <c r="E790" s="20"/>
    </row>
    <row r="791">
      <c r="E791" s="20"/>
    </row>
    <row r="792">
      <c r="E792" s="20"/>
    </row>
    <row r="793">
      <c r="E793" s="20"/>
    </row>
    <row r="794">
      <c r="E794" s="20"/>
    </row>
    <row r="795">
      <c r="E795" s="20"/>
    </row>
    <row r="796">
      <c r="E796" s="20"/>
    </row>
    <row r="797">
      <c r="E797" s="20"/>
    </row>
    <row r="798">
      <c r="E798" s="20"/>
    </row>
    <row r="799">
      <c r="E799" s="20"/>
    </row>
    <row r="800">
      <c r="E800" s="20"/>
    </row>
    <row r="801">
      <c r="E801" s="20"/>
    </row>
    <row r="802">
      <c r="E802" s="20"/>
    </row>
    <row r="803">
      <c r="E803" s="20"/>
    </row>
    <row r="804">
      <c r="E804" s="20"/>
    </row>
    <row r="805">
      <c r="E805" s="20"/>
    </row>
    <row r="806">
      <c r="E806" s="20"/>
    </row>
    <row r="807">
      <c r="E807" s="20"/>
    </row>
    <row r="808">
      <c r="E808" s="20"/>
    </row>
    <row r="809">
      <c r="E809" s="20"/>
    </row>
    <row r="810">
      <c r="E810" s="20"/>
    </row>
    <row r="811">
      <c r="E811" s="20"/>
    </row>
    <row r="812">
      <c r="E812" s="20"/>
    </row>
    <row r="813">
      <c r="E813" s="20"/>
    </row>
    <row r="814">
      <c r="E814" s="20"/>
    </row>
    <row r="815">
      <c r="E815" s="20"/>
    </row>
    <row r="816">
      <c r="E816" s="20"/>
    </row>
    <row r="817">
      <c r="E817" s="20"/>
    </row>
    <row r="818">
      <c r="E818" s="20"/>
    </row>
    <row r="819">
      <c r="E819" s="20"/>
    </row>
    <row r="820">
      <c r="E820" s="20"/>
    </row>
    <row r="821">
      <c r="E821" s="20"/>
    </row>
    <row r="822">
      <c r="E822" s="20"/>
    </row>
    <row r="823">
      <c r="E823" s="20"/>
    </row>
    <row r="824">
      <c r="E824" s="20"/>
    </row>
    <row r="825">
      <c r="E825" s="20"/>
    </row>
    <row r="826">
      <c r="E826" s="20"/>
    </row>
    <row r="827">
      <c r="E827" s="20"/>
    </row>
    <row r="828">
      <c r="E828" s="20"/>
    </row>
    <row r="829">
      <c r="E829" s="20"/>
    </row>
    <row r="830">
      <c r="E830" s="20"/>
    </row>
    <row r="831">
      <c r="E831" s="20"/>
    </row>
    <row r="832">
      <c r="E832" s="20"/>
    </row>
    <row r="833">
      <c r="E833" s="20"/>
    </row>
    <row r="834">
      <c r="E834" s="20"/>
    </row>
    <row r="835">
      <c r="E835" s="20"/>
    </row>
    <row r="836">
      <c r="E836" s="20"/>
    </row>
    <row r="837">
      <c r="E837" s="20"/>
    </row>
    <row r="838">
      <c r="E838" s="20"/>
    </row>
    <row r="839">
      <c r="E839" s="20"/>
    </row>
    <row r="840">
      <c r="E840" s="20"/>
    </row>
    <row r="841">
      <c r="E841" s="20"/>
    </row>
    <row r="842">
      <c r="E842" s="20"/>
    </row>
    <row r="843">
      <c r="E843" s="20"/>
    </row>
    <row r="844">
      <c r="E844" s="20"/>
    </row>
    <row r="845">
      <c r="E845" s="20"/>
    </row>
    <row r="846">
      <c r="E846" s="20"/>
    </row>
    <row r="847">
      <c r="E847" s="20"/>
    </row>
    <row r="848">
      <c r="E848" s="20"/>
    </row>
    <row r="849">
      <c r="E849" s="20"/>
    </row>
    <row r="850">
      <c r="E850" s="20"/>
    </row>
    <row r="851">
      <c r="E851" s="20"/>
    </row>
    <row r="852">
      <c r="E852" s="20"/>
    </row>
    <row r="853">
      <c r="E853" s="20"/>
    </row>
    <row r="854">
      <c r="E854" s="20"/>
    </row>
    <row r="855">
      <c r="E855" s="20"/>
    </row>
    <row r="856">
      <c r="E856" s="20"/>
    </row>
    <row r="857">
      <c r="E857" s="20"/>
    </row>
    <row r="858">
      <c r="E858" s="20"/>
    </row>
    <row r="859">
      <c r="E859" s="20"/>
    </row>
    <row r="860">
      <c r="E860" s="20"/>
    </row>
    <row r="861">
      <c r="E861" s="20"/>
    </row>
    <row r="862">
      <c r="E862" s="20"/>
    </row>
    <row r="863">
      <c r="E863" s="20"/>
    </row>
    <row r="864">
      <c r="E864" s="20"/>
    </row>
    <row r="865">
      <c r="E865" s="20"/>
    </row>
    <row r="866">
      <c r="E866" s="20"/>
    </row>
    <row r="867">
      <c r="E867" s="20"/>
    </row>
    <row r="868">
      <c r="E868" s="20"/>
    </row>
    <row r="869">
      <c r="E869" s="20"/>
    </row>
    <row r="870">
      <c r="E870" s="20"/>
    </row>
    <row r="871">
      <c r="E871" s="20"/>
    </row>
    <row r="872">
      <c r="E872" s="20"/>
    </row>
    <row r="873">
      <c r="E873" s="20"/>
    </row>
    <row r="874">
      <c r="E874" s="20"/>
    </row>
    <row r="875">
      <c r="E875" s="20"/>
    </row>
    <row r="876">
      <c r="E876" s="20"/>
    </row>
    <row r="877">
      <c r="E877" s="20"/>
    </row>
    <row r="878">
      <c r="E878" s="20"/>
    </row>
    <row r="879">
      <c r="E879" s="20"/>
    </row>
    <row r="880">
      <c r="E880" s="20"/>
    </row>
    <row r="881">
      <c r="E881" s="20"/>
    </row>
    <row r="882">
      <c r="E882" s="20"/>
    </row>
    <row r="883">
      <c r="E883" s="20"/>
    </row>
    <row r="884">
      <c r="E884" s="20"/>
    </row>
    <row r="885">
      <c r="E885" s="20"/>
    </row>
    <row r="886">
      <c r="E886" s="20"/>
    </row>
    <row r="887">
      <c r="E887" s="20"/>
    </row>
    <row r="888">
      <c r="E888" s="20"/>
    </row>
    <row r="889">
      <c r="E889" s="20"/>
    </row>
    <row r="890">
      <c r="E890" s="20"/>
    </row>
    <row r="891">
      <c r="E891" s="20"/>
    </row>
    <row r="892">
      <c r="E892" s="20"/>
    </row>
    <row r="893">
      <c r="E893" s="20"/>
    </row>
    <row r="894">
      <c r="E894" s="20"/>
    </row>
    <row r="895">
      <c r="E895" s="20"/>
    </row>
    <row r="896">
      <c r="E896" s="20"/>
    </row>
    <row r="897">
      <c r="E897" s="20"/>
    </row>
    <row r="898">
      <c r="E898" s="20"/>
    </row>
    <row r="899">
      <c r="E899" s="20"/>
    </row>
    <row r="900">
      <c r="E900" s="20"/>
    </row>
    <row r="901">
      <c r="E901" s="20"/>
    </row>
    <row r="902">
      <c r="E902" s="20"/>
    </row>
    <row r="903">
      <c r="E903" s="20"/>
    </row>
    <row r="904">
      <c r="E904" s="20"/>
    </row>
    <row r="905">
      <c r="E905" s="20"/>
    </row>
    <row r="906">
      <c r="E906" s="20"/>
    </row>
    <row r="907">
      <c r="E907" s="20"/>
    </row>
    <row r="908">
      <c r="E908" s="20"/>
    </row>
    <row r="909">
      <c r="E909" s="20"/>
    </row>
    <row r="910">
      <c r="E910" s="20"/>
    </row>
    <row r="911">
      <c r="E911" s="20"/>
    </row>
    <row r="912">
      <c r="E912" s="20"/>
    </row>
    <row r="913">
      <c r="E913" s="20"/>
    </row>
    <row r="914">
      <c r="E914" s="20"/>
    </row>
    <row r="915">
      <c r="E915" s="20"/>
    </row>
    <row r="916">
      <c r="E916" s="20"/>
    </row>
    <row r="917">
      <c r="E917" s="20"/>
    </row>
    <row r="918">
      <c r="E918" s="20"/>
    </row>
    <row r="919">
      <c r="E919" s="20"/>
    </row>
    <row r="920">
      <c r="E920" s="20"/>
    </row>
    <row r="921">
      <c r="E921" s="20"/>
    </row>
    <row r="922">
      <c r="E922" s="20"/>
    </row>
    <row r="923">
      <c r="E923" s="20"/>
    </row>
    <row r="924">
      <c r="E924" s="20"/>
    </row>
    <row r="925">
      <c r="E925" s="20"/>
    </row>
    <row r="926">
      <c r="E926" s="20"/>
    </row>
    <row r="927">
      <c r="E927" s="20"/>
    </row>
    <row r="928">
      <c r="E928" s="20"/>
    </row>
    <row r="929">
      <c r="E929" s="20"/>
    </row>
    <row r="930">
      <c r="E930" s="20"/>
    </row>
    <row r="931">
      <c r="E931" s="20"/>
    </row>
    <row r="932">
      <c r="E932" s="20"/>
    </row>
    <row r="933">
      <c r="E933" s="20"/>
    </row>
    <row r="934">
      <c r="E934" s="20"/>
    </row>
    <row r="935">
      <c r="E935" s="20"/>
    </row>
    <row r="936">
      <c r="E936" s="20"/>
    </row>
    <row r="937">
      <c r="E937" s="20"/>
    </row>
    <row r="938">
      <c r="E938" s="20"/>
    </row>
    <row r="939">
      <c r="E939" s="20"/>
    </row>
    <row r="940">
      <c r="E940" s="20"/>
    </row>
    <row r="941">
      <c r="E941" s="20"/>
    </row>
    <row r="942">
      <c r="E942" s="20"/>
    </row>
    <row r="943">
      <c r="E943" s="20"/>
    </row>
    <row r="944">
      <c r="E944" s="20"/>
    </row>
    <row r="945">
      <c r="E945" s="20"/>
    </row>
    <row r="946">
      <c r="E946" s="20"/>
    </row>
    <row r="947">
      <c r="E947" s="20"/>
    </row>
    <row r="948">
      <c r="E948" s="20"/>
    </row>
    <row r="949">
      <c r="E949" s="20"/>
    </row>
    <row r="950">
      <c r="E950" s="20"/>
    </row>
    <row r="951">
      <c r="E951" s="20"/>
    </row>
    <row r="952">
      <c r="E952" s="20"/>
    </row>
    <row r="953">
      <c r="E953" s="20"/>
    </row>
    <row r="954">
      <c r="E954" s="20"/>
    </row>
    <row r="955">
      <c r="E955" s="20"/>
    </row>
    <row r="956">
      <c r="E956" s="20"/>
    </row>
    <row r="957">
      <c r="E957" s="20"/>
    </row>
    <row r="958">
      <c r="E958" s="20"/>
    </row>
    <row r="959">
      <c r="E959" s="20"/>
    </row>
    <row r="960">
      <c r="E960" s="20"/>
    </row>
    <row r="961">
      <c r="E961" s="20"/>
    </row>
    <row r="962">
      <c r="E962" s="20"/>
    </row>
    <row r="963">
      <c r="E963" s="20"/>
    </row>
    <row r="964">
      <c r="E964" s="20"/>
    </row>
    <row r="965">
      <c r="E965" s="20"/>
    </row>
    <row r="966">
      <c r="E966" s="20"/>
    </row>
    <row r="967">
      <c r="E967" s="20"/>
    </row>
    <row r="968">
      <c r="E968" s="20"/>
    </row>
    <row r="969">
      <c r="E969" s="20"/>
    </row>
    <row r="970">
      <c r="E970" s="20"/>
    </row>
    <row r="971">
      <c r="E971" s="20"/>
    </row>
    <row r="972">
      <c r="E972" s="20"/>
    </row>
    <row r="973">
      <c r="E973" s="20"/>
    </row>
    <row r="974">
      <c r="E974" s="20"/>
    </row>
    <row r="975">
      <c r="E975" s="20"/>
    </row>
    <row r="976">
      <c r="E976" s="20"/>
    </row>
    <row r="977">
      <c r="E977" s="20"/>
    </row>
    <row r="978">
      <c r="E978" s="20"/>
    </row>
    <row r="979">
      <c r="E979" s="20"/>
    </row>
    <row r="980">
      <c r="E980" s="20"/>
    </row>
    <row r="981">
      <c r="E981" s="20"/>
    </row>
    <row r="982">
      <c r="E982" s="20"/>
    </row>
    <row r="983">
      <c r="E983" s="20"/>
    </row>
    <row r="984">
      <c r="E984" s="20"/>
    </row>
    <row r="985">
      <c r="E985" s="20"/>
    </row>
    <row r="986">
      <c r="E986" s="20"/>
    </row>
    <row r="987">
      <c r="E987" s="20"/>
    </row>
    <row r="988">
      <c r="E988" s="20"/>
    </row>
    <row r="989">
      <c r="E989" s="20"/>
    </row>
    <row r="990">
      <c r="E990" s="20"/>
    </row>
    <row r="991">
      <c r="E991" s="20"/>
    </row>
    <row r="992">
      <c r="E992" s="20"/>
    </row>
    <row r="993">
      <c r="E993" s="20"/>
    </row>
    <row r="994">
      <c r="E994" s="20"/>
    </row>
    <row r="995">
      <c r="E995" s="20"/>
    </row>
    <row r="996">
      <c r="E996" s="20"/>
    </row>
    <row r="997">
      <c r="E997" s="20"/>
    </row>
    <row r="998">
      <c r="E998" s="20"/>
    </row>
    <row r="999">
      <c r="E999" s="20"/>
    </row>
    <row r="1000">
      <c r="E1000" s="20"/>
    </row>
    <row r="1001">
      <c r="E1001" s="20"/>
    </row>
  </sheetData>
  <conditionalFormatting sqref="C38:Z67 B105:AB134">
    <cfRule type="cellIs" dxfId="1" priority="1" operator="greaterThan">
      <formula>"109%"</formula>
    </cfRule>
  </conditionalFormatting>
  <conditionalFormatting sqref="C38:Z67 B105:AB134">
    <cfRule type="cellIs" dxfId="2" priority="2" operator="lessThan">
      <formula>"91%"</formula>
    </cfRule>
  </conditionalFormatting>
  <conditionalFormatting sqref="C38:Z67 B105:AB134">
    <cfRule type="cellIs" dxfId="1" priority="3" operator="greaterThanOrEqual">
      <formula>"105%"</formula>
    </cfRule>
  </conditionalFormatting>
  <conditionalFormatting sqref="E37:E67 C38:D67 F38:Z67 B105:AB134">
    <cfRule type="cellIs" dxfId="2" priority="4" operator="lessThanOrEqual">
      <formula>"95%"</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hidden="1" min="4" max="4" width="12.63"/>
  </cols>
  <sheetData>
    <row r="1">
      <c r="A1" s="59" t="s">
        <v>2005</v>
      </c>
      <c r="B1" s="162">
        <v>45383.0</v>
      </c>
      <c r="C1" s="63"/>
      <c r="D1" s="63"/>
      <c r="E1" s="63"/>
      <c r="F1" s="63"/>
      <c r="G1" s="63"/>
      <c r="H1" s="63"/>
      <c r="I1" s="63"/>
      <c r="J1" s="63"/>
      <c r="K1" s="63"/>
      <c r="L1" s="63"/>
      <c r="M1" s="63"/>
      <c r="N1" s="59" t="s">
        <v>2006</v>
      </c>
      <c r="O1" s="63"/>
      <c r="P1" s="63"/>
      <c r="Q1" s="63"/>
      <c r="R1" s="63"/>
      <c r="S1" s="63"/>
      <c r="T1" s="63"/>
      <c r="U1" s="63"/>
      <c r="V1" s="63"/>
      <c r="W1" s="63"/>
      <c r="X1" s="63"/>
    </row>
    <row r="2">
      <c r="A2" s="59" t="s">
        <v>2007</v>
      </c>
      <c r="B2" s="163" t="s">
        <v>1</v>
      </c>
      <c r="C2" s="163" t="s">
        <v>2</v>
      </c>
      <c r="D2" s="164" t="s">
        <v>2008</v>
      </c>
      <c r="E2" s="163" t="s">
        <v>2009</v>
      </c>
      <c r="F2" s="163" t="s">
        <v>2010</v>
      </c>
      <c r="G2" s="163" t="s">
        <v>1820</v>
      </c>
      <c r="H2" s="163" t="s">
        <v>2011</v>
      </c>
      <c r="I2" s="163" t="s">
        <v>2012</v>
      </c>
      <c r="J2" s="163" t="s">
        <v>2013</v>
      </c>
      <c r="K2" s="163" t="s">
        <v>2014</v>
      </c>
      <c r="L2" s="163" t="s">
        <v>2015</v>
      </c>
      <c r="M2" s="163" t="s">
        <v>2016</v>
      </c>
      <c r="N2" s="165" t="s">
        <v>2009</v>
      </c>
      <c r="O2" s="165" t="s">
        <v>2010</v>
      </c>
      <c r="P2" s="165" t="s">
        <v>2012</v>
      </c>
      <c r="Q2" s="165" t="s">
        <v>2013</v>
      </c>
      <c r="R2" s="63"/>
      <c r="S2" s="63"/>
      <c r="T2" s="63"/>
      <c r="U2" s="63"/>
      <c r="V2" s="63"/>
      <c r="W2" s="63"/>
      <c r="X2" s="63"/>
    </row>
    <row r="3">
      <c r="A3" s="63" t="str">
        <f t="shared" ref="A3:A32" si="3">B3&amp;C3</f>
        <v>PGLAC</v>
      </c>
      <c r="B3" s="163" t="s">
        <v>105</v>
      </c>
      <c r="C3" s="163" t="s">
        <v>113</v>
      </c>
      <c r="D3" s="163">
        <v>4.0</v>
      </c>
      <c r="E3" s="163">
        <f t="array" ref="E3">XLOOKUP(A3,'Hashtag Bball Data Sheet'!A:A,'Hashtag Bball Data Sheet'!D:D)</f>
        <v>24</v>
      </c>
      <c r="F3" s="163">
        <v>45.7</v>
      </c>
      <c r="G3" s="163">
        <v>77.8</v>
      </c>
      <c r="H3" s="163">
        <v>1.0</v>
      </c>
      <c r="I3" s="163">
        <v>4.2</v>
      </c>
      <c r="J3" s="163">
        <v>5.2</v>
      </c>
      <c r="K3" s="163">
        <v>0.8</v>
      </c>
      <c r="L3" s="163">
        <v>0.0</v>
      </c>
      <c r="M3" s="163">
        <v>4.4</v>
      </c>
      <c r="N3" s="166">
        <f t="shared" ref="N3:O3" si="1">E3/E$33</f>
        <v>1.023454158</v>
      </c>
      <c r="O3" s="166">
        <f t="shared" si="1"/>
        <v>1.042982122</v>
      </c>
      <c r="P3" s="166">
        <f t="shared" ref="P3:Q3" si="2">I3/I$33</f>
        <v>0.6844106464</v>
      </c>
      <c r="Q3" s="166">
        <f t="shared" si="2"/>
        <v>0.6215139442</v>
      </c>
      <c r="R3" s="63"/>
      <c r="S3" s="63"/>
      <c r="T3" s="63"/>
      <c r="U3" s="63"/>
      <c r="V3" s="63"/>
      <c r="W3" s="63"/>
      <c r="X3" s="63"/>
    </row>
    <row r="4">
      <c r="A4" s="63" t="str">
        <f t="shared" si="3"/>
        <v>PGSAC</v>
      </c>
      <c r="B4" s="163" t="s">
        <v>105</v>
      </c>
      <c r="C4" s="163" t="s">
        <v>116</v>
      </c>
      <c r="D4" s="163">
        <v>16.0</v>
      </c>
      <c r="E4" s="163">
        <f t="array" ref="E4">XLOOKUP(A4,'Hashtag Bball Data Sheet'!A:A,'Hashtag Bball Data Sheet'!D:D)</f>
        <v>22.7</v>
      </c>
      <c r="F4" s="163">
        <v>42.2</v>
      </c>
      <c r="G4" s="163">
        <v>84.4</v>
      </c>
      <c r="H4" s="163">
        <v>2.5</v>
      </c>
      <c r="I4" s="163">
        <v>4.8</v>
      </c>
      <c r="J4" s="163">
        <v>7.8</v>
      </c>
      <c r="K4" s="163">
        <v>1.4</v>
      </c>
      <c r="L4" s="163">
        <v>0.3</v>
      </c>
      <c r="M4" s="163">
        <v>3.9</v>
      </c>
      <c r="N4" s="166">
        <f t="shared" ref="N4:O4" si="4">E4/E$33</f>
        <v>0.9680170576</v>
      </c>
      <c r="O4" s="166">
        <f t="shared" si="4"/>
        <v>0.9631038418</v>
      </c>
      <c r="P4" s="166">
        <f t="shared" ref="P4:Q4" si="5">I4/I$33</f>
        <v>0.7821835959</v>
      </c>
      <c r="Q4" s="166">
        <f t="shared" si="5"/>
        <v>0.9322709163</v>
      </c>
      <c r="R4" s="63"/>
      <c r="S4" s="63"/>
      <c r="T4" s="63"/>
      <c r="U4" s="63"/>
      <c r="V4" s="63"/>
      <c r="W4" s="63"/>
      <c r="X4" s="63"/>
    </row>
    <row r="5">
      <c r="A5" s="63" t="str">
        <f t="shared" si="3"/>
        <v>PGMIN</v>
      </c>
      <c r="B5" s="163" t="s">
        <v>105</v>
      </c>
      <c r="C5" s="163" t="s">
        <v>94</v>
      </c>
      <c r="D5" s="163">
        <v>17.0</v>
      </c>
      <c r="E5" s="163">
        <v>21.6</v>
      </c>
      <c r="F5" s="163">
        <v>36.4</v>
      </c>
      <c r="G5" s="163">
        <v>87.5</v>
      </c>
      <c r="H5" s="163">
        <v>2.3</v>
      </c>
      <c r="I5" s="163">
        <v>4.5</v>
      </c>
      <c r="J5" s="163">
        <v>10.1</v>
      </c>
      <c r="K5" s="163">
        <v>1.6</v>
      </c>
      <c r="L5" s="163">
        <v>0.7</v>
      </c>
      <c r="M5" s="163">
        <v>4.7</v>
      </c>
      <c r="N5" s="166">
        <f t="shared" ref="N5:O5" si="6">E5/E$33</f>
        <v>0.921108742</v>
      </c>
      <c r="O5" s="166">
        <f t="shared" si="6"/>
        <v>0.8307341194</v>
      </c>
      <c r="P5" s="166">
        <f t="shared" ref="P5:Q5" si="7">I5/I$33</f>
        <v>0.7332971211</v>
      </c>
      <c r="Q5" s="166">
        <f t="shared" si="7"/>
        <v>1.207171315</v>
      </c>
      <c r="R5" s="63"/>
      <c r="S5" s="63"/>
      <c r="T5" s="63"/>
      <c r="U5" s="63"/>
      <c r="V5" s="63"/>
      <c r="W5" s="63"/>
      <c r="X5" s="63"/>
    </row>
    <row r="6">
      <c r="A6" s="63" t="str">
        <f t="shared" si="3"/>
        <v>PGORL</v>
      </c>
      <c r="B6" s="163" t="s">
        <v>105</v>
      </c>
      <c r="C6" s="163" t="s">
        <v>73</v>
      </c>
      <c r="D6" s="163">
        <v>19.0</v>
      </c>
      <c r="E6" s="163">
        <f t="array" ref="E6">XLOOKUP(A6,'Hashtag Bball Data Sheet'!A:A,'Hashtag Bball Data Sheet'!D:D)</f>
        <v>23</v>
      </c>
      <c r="F6" s="163">
        <v>39.8</v>
      </c>
      <c r="G6" s="163">
        <v>78.9</v>
      </c>
      <c r="H6" s="163">
        <v>2.6</v>
      </c>
      <c r="I6" s="163">
        <v>4.2</v>
      </c>
      <c r="J6" s="163">
        <v>6.5</v>
      </c>
      <c r="K6" s="163">
        <v>1.8</v>
      </c>
      <c r="L6" s="163">
        <v>0.4</v>
      </c>
      <c r="M6" s="163">
        <v>3.9</v>
      </c>
      <c r="N6" s="166">
        <f t="shared" ref="N6:O6" si="8">E6/E$33</f>
        <v>0.9808102345</v>
      </c>
      <c r="O6" s="166">
        <f t="shared" si="8"/>
        <v>0.9083301636</v>
      </c>
      <c r="P6" s="166">
        <f t="shared" ref="P6:Q6" si="9">I6/I$33</f>
        <v>0.6844106464</v>
      </c>
      <c r="Q6" s="166">
        <f t="shared" si="9"/>
        <v>0.7768924303</v>
      </c>
      <c r="R6" s="63"/>
      <c r="S6" s="63"/>
      <c r="T6" s="63"/>
      <c r="U6" s="63"/>
      <c r="V6" s="63"/>
      <c r="W6" s="63"/>
      <c r="X6" s="63"/>
    </row>
    <row r="7">
      <c r="A7" s="63" t="str">
        <f t="shared" si="3"/>
        <v>PGNYK</v>
      </c>
      <c r="B7" s="163" t="s">
        <v>105</v>
      </c>
      <c r="C7" s="163" t="s">
        <v>88</v>
      </c>
      <c r="D7" s="163">
        <v>29.0</v>
      </c>
      <c r="E7" s="163">
        <f t="array" ref="E7">XLOOKUP(A7,'Hashtag Bball Data Sheet'!A:A,'Hashtag Bball Data Sheet'!D:D)</f>
        <v>19.7</v>
      </c>
      <c r="F7" s="163">
        <v>34.6</v>
      </c>
      <c r="G7" s="163">
        <v>76.5</v>
      </c>
      <c r="H7" s="163">
        <v>1.9</v>
      </c>
      <c r="I7" s="163">
        <v>5.6</v>
      </c>
      <c r="J7" s="163">
        <v>6.9</v>
      </c>
      <c r="K7" s="163">
        <v>2.6</v>
      </c>
      <c r="L7" s="163">
        <v>1.1</v>
      </c>
      <c r="M7" s="163">
        <v>3.9</v>
      </c>
      <c r="N7" s="166">
        <f t="shared" ref="N7:O7" si="10">E7/E$33</f>
        <v>0.8400852878</v>
      </c>
      <c r="O7" s="166">
        <f t="shared" si="10"/>
        <v>0.7896538608</v>
      </c>
      <c r="P7" s="166">
        <f t="shared" ref="P7:Q7" si="11">I7/I$33</f>
        <v>0.9125475285</v>
      </c>
      <c r="Q7" s="166">
        <f t="shared" si="11"/>
        <v>0.8247011952</v>
      </c>
      <c r="R7" s="63"/>
      <c r="S7" s="63"/>
      <c r="T7" s="63"/>
      <c r="U7" s="63"/>
      <c r="V7" s="63"/>
      <c r="W7" s="63"/>
      <c r="X7" s="63"/>
    </row>
    <row r="8">
      <c r="A8" s="63" t="str">
        <f t="shared" si="3"/>
        <v>PGPOR</v>
      </c>
      <c r="B8" s="163" t="s">
        <v>105</v>
      </c>
      <c r="C8" s="163" t="s">
        <v>110</v>
      </c>
      <c r="D8" s="163">
        <v>43.0</v>
      </c>
      <c r="E8" s="163">
        <f t="array" ref="E8">XLOOKUP(A8,'Hashtag Bball Data Sheet'!A:A,'Hashtag Bball Data Sheet'!D:D)</f>
        <v>26.9</v>
      </c>
      <c r="F8" s="163">
        <v>44.0</v>
      </c>
      <c r="G8" s="163">
        <v>86.4</v>
      </c>
      <c r="H8" s="163">
        <v>2.4</v>
      </c>
      <c r="I8" s="163">
        <v>5.1</v>
      </c>
      <c r="J8" s="163">
        <v>7.9</v>
      </c>
      <c r="K8" s="163">
        <v>1.7</v>
      </c>
      <c r="L8" s="163">
        <v>0.7</v>
      </c>
      <c r="M8" s="163">
        <v>3.6</v>
      </c>
      <c r="N8" s="166">
        <f t="shared" ref="N8:O8" si="12">E8/E$33</f>
        <v>1.147121535</v>
      </c>
      <c r="O8" s="166">
        <f t="shared" si="12"/>
        <v>1.0041841</v>
      </c>
      <c r="P8" s="166">
        <f t="shared" ref="P8:Q8" si="13">I8/I$33</f>
        <v>0.8310700706</v>
      </c>
      <c r="Q8" s="166">
        <f t="shared" si="13"/>
        <v>0.9442231076</v>
      </c>
      <c r="R8" s="63"/>
      <c r="S8" s="63"/>
      <c r="T8" s="63"/>
      <c r="U8" s="63"/>
      <c r="V8" s="63"/>
      <c r="W8" s="63"/>
      <c r="X8" s="63"/>
    </row>
    <row r="9">
      <c r="A9" s="63" t="str">
        <f t="shared" si="3"/>
        <v>PGATL</v>
      </c>
      <c r="B9" s="163" t="s">
        <v>105</v>
      </c>
      <c r="C9" s="163" t="s">
        <v>93</v>
      </c>
      <c r="D9" s="163">
        <v>45.0</v>
      </c>
      <c r="E9" s="163">
        <f t="array" ref="E9">XLOOKUP(A9,'Hashtag Bball Data Sheet'!A:A,'Hashtag Bball Data Sheet'!D:D)</f>
        <v>20.7</v>
      </c>
      <c r="F9" s="163">
        <v>38.4</v>
      </c>
      <c r="G9" s="163">
        <v>70.8</v>
      </c>
      <c r="H9" s="163">
        <v>3.8</v>
      </c>
      <c r="I9" s="163">
        <v>5.2</v>
      </c>
      <c r="J9" s="163">
        <v>9.2</v>
      </c>
      <c r="K9" s="163">
        <v>1.6</v>
      </c>
      <c r="L9" s="163">
        <v>0.7</v>
      </c>
      <c r="M9" s="163">
        <v>3.1</v>
      </c>
      <c r="N9" s="166">
        <f t="shared" ref="N9:O9" si="14">E9/E$33</f>
        <v>0.8827292111</v>
      </c>
      <c r="O9" s="166">
        <f t="shared" si="14"/>
        <v>0.8763788513</v>
      </c>
      <c r="P9" s="166">
        <f t="shared" ref="P9:Q9" si="15">I9/I$33</f>
        <v>0.8473655622</v>
      </c>
      <c r="Q9" s="166">
        <f t="shared" si="15"/>
        <v>1.099601594</v>
      </c>
      <c r="R9" s="63"/>
      <c r="S9" s="63"/>
      <c r="T9" s="63"/>
      <c r="U9" s="63"/>
      <c r="V9" s="63"/>
      <c r="W9" s="63"/>
      <c r="X9" s="63"/>
    </row>
    <row r="10">
      <c r="A10" s="63" t="str">
        <f t="shared" si="3"/>
        <v>PGTOR</v>
      </c>
      <c r="B10" s="163" t="s">
        <v>105</v>
      </c>
      <c r="C10" s="163" t="s">
        <v>70</v>
      </c>
      <c r="D10" s="163">
        <v>46.0</v>
      </c>
      <c r="E10" s="163">
        <f t="array" ref="E10">XLOOKUP(A10,'Hashtag Bball Data Sheet'!A:A,'Hashtag Bball Data Sheet'!D:D)</f>
        <v>23.6</v>
      </c>
      <c r="F10" s="163">
        <v>41.4</v>
      </c>
      <c r="G10" s="163">
        <v>86.4</v>
      </c>
      <c r="H10" s="163">
        <v>1.6</v>
      </c>
      <c r="I10" s="163">
        <v>5.7</v>
      </c>
      <c r="J10" s="163">
        <v>6.5</v>
      </c>
      <c r="K10" s="163">
        <v>1.6</v>
      </c>
      <c r="L10" s="163">
        <v>0.6</v>
      </c>
      <c r="M10" s="163">
        <v>2.8</v>
      </c>
      <c r="N10" s="166">
        <f t="shared" ref="N10:O10" si="16">E10/E$33</f>
        <v>1.006396588</v>
      </c>
      <c r="O10" s="166">
        <f t="shared" si="16"/>
        <v>0.944845949</v>
      </c>
      <c r="P10" s="166">
        <f t="shared" ref="P10:Q10" si="17">I10/I$33</f>
        <v>0.9288430201</v>
      </c>
      <c r="Q10" s="166">
        <f t="shared" si="17"/>
        <v>0.7768924303</v>
      </c>
      <c r="R10" s="63"/>
      <c r="S10" s="63"/>
      <c r="T10" s="63"/>
      <c r="U10" s="63"/>
      <c r="V10" s="63"/>
      <c r="W10" s="63"/>
      <c r="X10" s="63"/>
    </row>
    <row r="11">
      <c r="A11" s="63" t="str">
        <f t="shared" si="3"/>
        <v>PGUTA</v>
      </c>
      <c r="B11" s="163" t="s">
        <v>105</v>
      </c>
      <c r="C11" s="163" t="s">
        <v>112</v>
      </c>
      <c r="D11" s="163">
        <v>47.0</v>
      </c>
      <c r="E11" s="163">
        <f t="array" ref="E11">XLOOKUP(A11,'Hashtag Bball Data Sheet'!A:A,'Hashtag Bball Data Sheet'!D:D)</f>
        <v>25.5</v>
      </c>
      <c r="F11" s="163">
        <v>39.8</v>
      </c>
      <c r="G11" s="163">
        <v>83.3</v>
      </c>
      <c r="H11" s="163">
        <v>1.9</v>
      </c>
      <c r="I11" s="163">
        <v>7.3</v>
      </c>
      <c r="J11" s="163">
        <v>9.1</v>
      </c>
      <c r="K11" s="163">
        <v>2.3</v>
      </c>
      <c r="L11" s="163">
        <v>0.9</v>
      </c>
      <c r="M11" s="163">
        <v>3.9</v>
      </c>
      <c r="N11" s="166">
        <f t="shared" ref="N11:O11" si="18">E11/E$33</f>
        <v>1.087420043</v>
      </c>
      <c r="O11" s="166">
        <f t="shared" si="18"/>
        <v>0.9083301636</v>
      </c>
      <c r="P11" s="166">
        <f t="shared" ref="P11:Q11" si="19">I11/I$33</f>
        <v>1.189570885</v>
      </c>
      <c r="Q11" s="166">
        <f t="shared" si="19"/>
        <v>1.087649402</v>
      </c>
      <c r="R11" s="63"/>
      <c r="S11" s="63"/>
      <c r="T11" s="63"/>
      <c r="U11" s="63"/>
      <c r="V11" s="63"/>
      <c r="W11" s="63"/>
      <c r="X11" s="63"/>
    </row>
    <row r="12">
      <c r="A12" s="63" t="str">
        <f t="shared" si="3"/>
        <v>PGCHI</v>
      </c>
      <c r="B12" s="163" t="s">
        <v>105</v>
      </c>
      <c r="C12" s="163" t="s">
        <v>76</v>
      </c>
      <c r="D12" s="163">
        <v>51.0</v>
      </c>
      <c r="E12" s="163">
        <f t="array" ref="E12">XLOOKUP(A12,'Hashtag Bball Data Sheet'!A:A,'Hashtag Bball Data Sheet'!D:D)</f>
        <v>24.4</v>
      </c>
      <c r="F12" s="163">
        <v>46.5</v>
      </c>
      <c r="G12" s="163">
        <v>81.8</v>
      </c>
      <c r="H12" s="163">
        <v>2.3</v>
      </c>
      <c r="I12" s="163">
        <v>5.9</v>
      </c>
      <c r="J12" s="163">
        <v>10.0</v>
      </c>
      <c r="K12" s="163">
        <v>1.6</v>
      </c>
      <c r="L12" s="163">
        <v>0.6</v>
      </c>
      <c r="M12" s="163">
        <v>4.2</v>
      </c>
      <c r="N12" s="166">
        <f t="shared" ref="N12:O12" si="20">E12/E$33</f>
        <v>1.040511727</v>
      </c>
      <c r="O12" s="166">
        <f t="shared" si="20"/>
        <v>1.061240015</v>
      </c>
      <c r="P12" s="166">
        <f t="shared" ref="P12:Q12" si="21">I12/I$33</f>
        <v>0.9614340033</v>
      </c>
      <c r="Q12" s="166">
        <f t="shared" si="21"/>
        <v>1.195219124</v>
      </c>
      <c r="R12" s="63"/>
      <c r="S12" s="63"/>
      <c r="T12" s="63"/>
      <c r="U12" s="63"/>
      <c r="V12" s="63"/>
      <c r="W12" s="63"/>
      <c r="X12" s="63"/>
    </row>
    <row r="13">
      <c r="A13" s="63" t="str">
        <f t="shared" si="3"/>
        <v>PGDET</v>
      </c>
      <c r="B13" s="163" t="s">
        <v>105</v>
      </c>
      <c r="C13" s="163" t="s">
        <v>102</v>
      </c>
      <c r="D13" s="163">
        <v>76.0</v>
      </c>
      <c r="E13" s="163">
        <f t="array" ref="E13">XLOOKUP(A13,'Hashtag Bball Data Sheet'!A:A,'Hashtag Bball Data Sheet'!D:D)</f>
        <v>23.9</v>
      </c>
      <c r="F13" s="163">
        <v>39.7</v>
      </c>
      <c r="G13" s="163">
        <v>92.5</v>
      </c>
      <c r="H13" s="163">
        <v>1.8</v>
      </c>
      <c r="I13" s="163">
        <v>8.2</v>
      </c>
      <c r="J13" s="163">
        <v>7.1</v>
      </c>
      <c r="K13" s="163">
        <v>2.0</v>
      </c>
      <c r="L13" s="163">
        <v>0.5</v>
      </c>
      <c r="M13" s="163">
        <v>3.6</v>
      </c>
      <c r="N13" s="166">
        <f t="shared" ref="N13:O13" si="22">E13/E$33</f>
        <v>1.019189765</v>
      </c>
      <c r="O13" s="166">
        <f t="shared" si="22"/>
        <v>0.906047927</v>
      </c>
      <c r="P13" s="166">
        <f t="shared" ref="P13:Q13" si="23">I13/I$33</f>
        <v>1.33623031</v>
      </c>
      <c r="Q13" s="166">
        <f t="shared" si="23"/>
        <v>0.8486055777</v>
      </c>
      <c r="R13" s="63"/>
      <c r="S13" s="63"/>
      <c r="T13" s="63"/>
      <c r="U13" s="63"/>
      <c r="V13" s="63"/>
      <c r="W13" s="63"/>
      <c r="X13" s="63"/>
    </row>
    <row r="14">
      <c r="A14" s="63" t="str">
        <f t="shared" si="3"/>
        <v>PGGSW</v>
      </c>
      <c r="B14" s="163" t="s">
        <v>105</v>
      </c>
      <c r="C14" s="163" t="s">
        <v>107</v>
      </c>
      <c r="D14" s="163">
        <v>77.0</v>
      </c>
      <c r="E14" s="163">
        <f t="array" ref="E14">XLOOKUP(A14,'Hashtag Bball Data Sheet'!A:A,'Hashtag Bball Data Sheet'!D:D)</f>
        <v>22.7</v>
      </c>
      <c r="F14" s="163">
        <v>42.4</v>
      </c>
      <c r="G14" s="163">
        <v>87.5</v>
      </c>
      <c r="H14" s="163">
        <v>2.6</v>
      </c>
      <c r="I14" s="163">
        <v>5.2</v>
      </c>
      <c r="J14" s="163">
        <v>5.8</v>
      </c>
      <c r="K14" s="163">
        <v>1.8</v>
      </c>
      <c r="L14" s="163">
        <v>0.0</v>
      </c>
      <c r="M14" s="163">
        <v>2.4</v>
      </c>
      <c r="N14" s="166">
        <f t="shared" ref="N14:O14" si="24">E14/E$33</f>
        <v>0.9680170576</v>
      </c>
      <c r="O14" s="166">
        <f t="shared" si="24"/>
        <v>0.9676683149</v>
      </c>
      <c r="P14" s="166">
        <f t="shared" ref="P14:Q14" si="25">I14/I$33</f>
        <v>0.8473655622</v>
      </c>
      <c r="Q14" s="166">
        <f t="shared" si="25"/>
        <v>0.6932270916</v>
      </c>
      <c r="R14" s="63"/>
      <c r="S14" s="63"/>
      <c r="T14" s="63"/>
      <c r="U14" s="63"/>
      <c r="V14" s="63"/>
      <c r="W14" s="63"/>
      <c r="X14" s="63"/>
    </row>
    <row r="15">
      <c r="A15" s="63" t="str">
        <f t="shared" si="3"/>
        <v>PGMIA</v>
      </c>
      <c r="B15" s="163" t="s">
        <v>105</v>
      </c>
      <c r="C15" s="163" t="s">
        <v>71</v>
      </c>
      <c r="D15" s="163">
        <v>78.0</v>
      </c>
      <c r="E15" s="163">
        <f t="array" ref="E15">XLOOKUP(A15,'Hashtag Bball Data Sheet'!A:A,'Hashtag Bball Data Sheet'!D:D)</f>
        <v>24</v>
      </c>
      <c r="F15" s="163">
        <v>52.0</v>
      </c>
      <c r="G15" s="163">
        <v>65.0</v>
      </c>
      <c r="H15" s="163">
        <v>3.5</v>
      </c>
      <c r="I15" s="163">
        <v>6.2</v>
      </c>
      <c r="J15" s="163">
        <v>7.5</v>
      </c>
      <c r="K15" s="163">
        <v>1.4</v>
      </c>
      <c r="L15" s="163">
        <v>0.6</v>
      </c>
      <c r="M15" s="163">
        <v>3.2</v>
      </c>
      <c r="N15" s="166">
        <f t="shared" ref="N15:O15" si="26">E15/E$33</f>
        <v>1.023454158</v>
      </c>
      <c r="O15" s="166">
        <f t="shared" si="26"/>
        <v>1.186763028</v>
      </c>
      <c r="P15" s="166">
        <f t="shared" ref="P15:Q15" si="27">I15/I$33</f>
        <v>1.010320478</v>
      </c>
      <c r="Q15" s="166">
        <f t="shared" si="27"/>
        <v>0.8964143426</v>
      </c>
      <c r="R15" s="63"/>
      <c r="S15" s="63"/>
      <c r="T15" s="63"/>
      <c r="U15" s="63"/>
      <c r="V15" s="63"/>
      <c r="W15" s="63"/>
      <c r="X15" s="63"/>
    </row>
    <row r="16">
      <c r="A16" s="63" t="str">
        <f t="shared" si="3"/>
        <v>PGCLE</v>
      </c>
      <c r="B16" s="163" t="s">
        <v>105</v>
      </c>
      <c r="C16" s="163" t="s">
        <v>85</v>
      </c>
      <c r="D16" s="163">
        <v>89.0</v>
      </c>
      <c r="E16" s="163">
        <f t="array" ref="E16">XLOOKUP(A16,'Hashtag Bball Data Sheet'!A:A,'Hashtag Bball Data Sheet'!D:D)</f>
        <v>19.9</v>
      </c>
      <c r="F16" s="163">
        <v>44.8</v>
      </c>
      <c r="G16" s="163">
        <v>86.8</v>
      </c>
      <c r="H16" s="163">
        <v>2.6</v>
      </c>
      <c r="I16" s="163">
        <v>6.8</v>
      </c>
      <c r="J16" s="163">
        <v>8.0</v>
      </c>
      <c r="K16" s="163">
        <v>1.8</v>
      </c>
      <c r="L16" s="163">
        <v>0.2</v>
      </c>
      <c r="M16" s="163">
        <v>3.5</v>
      </c>
      <c r="N16" s="166">
        <f t="shared" ref="N16:O16" si="28">E16/E$33</f>
        <v>0.8486140725</v>
      </c>
      <c r="O16" s="166">
        <f t="shared" si="28"/>
        <v>1.022441993</v>
      </c>
      <c r="P16" s="166">
        <f t="shared" ref="P16:Q16" si="29">I16/I$33</f>
        <v>1.108093427</v>
      </c>
      <c r="Q16" s="166">
        <f t="shared" si="29"/>
        <v>0.9561752988</v>
      </c>
      <c r="R16" s="63"/>
      <c r="S16" s="63"/>
      <c r="T16" s="63"/>
      <c r="U16" s="63"/>
      <c r="V16" s="63"/>
      <c r="W16" s="63"/>
      <c r="X16" s="63"/>
    </row>
    <row r="17">
      <c r="A17" s="63" t="str">
        <f t="shared" si="3"/>
        <v>PGWAS</v>
      </c>
      <c r="B17" s="163" t="s">
        <v>105</v>
      </c>
      <c r="C17" s="163" t="s">
        <v>77</v>
      </c>
      <c r="D17" s="163">
        <v>90.0</v>
      </c>
      <c r="E17" s="163">
        <f t="array" ref="E17">XLOOKUP(A17,'Hashtag Bball Data Sheet'!A:A,'Hashtag Bball Data Sheet'!D:D)</f>
        <v>23.9</v>
      </c>
      <c r="F17" s="163">
        <v>44.6</v>
      </c>
      <c r="G17" s="163">
        <v>90.9</v>
      </c>
      <c r="H17" s="163">
        <v>1.5</v>
      </c>
      <c r="I17" s="163">
        <v>7.0</v>
      </c>
      <c r="J17" s="163">
        <v>12.9</v>
      </c>
      <c r="K17" s="163">
        <v>2.5</v>
      </c>
      <c r="L17" s="163">
        <v>1.5</v>
      </c>
      <c r="M17" s="163">
        <v>4.4</v>
      </c>
      <c r="N17" s="166">
        <f t="shared" ref="N17:O17" si="30">E17/E$33</f>
        <v>1.019189765</v>
      </c>
      <c r="O17" s="166">
        <f t="shared" si="30"/>
        <v>1.01787752</v>
      </c>
      <c r="P17" s="166">
        <f t="shared" ref="P17:Q17" si="31">I17/I$33</f>
        <v>1.140684411</v>
      </c>
      <c r="Q17" s="166">
        <f t="shared" si="31"/>
        <v>1.541832669</v>
      </c>
      <c r="R17" s="63"/>
      <c r="S17" s="63"/>
      <c r="T17" s="63"/>
      <c r="U17" s="63"/>
      <c r="V17" s="63"/>
      <c r="W17" s="63"/>
      <c r="X17" s="63"/>
    </row>
    <row r="18">
      <c r="A18" s="63" t="str">
        <f t="shared" si="3"/>
        <v>PGPHX</v>
      </c>
      <c r="B18" s="163" t="s">
        <v>105</v>
      </c>
      <c r="C18" s="163" t="s">
        <v>115</v>
      </c>
      <c r="D18" s="163">
        <v>91.0</v>
      </c>
      <c r="E18" s="163">
        <f t="array" ref="E18">XLOOKUP(A18,'Hashtag Bball Data Sheet'!A:A,'Hashtag Bball Data Sheet'!D:D)</f>
        <v>23.3</v>
      </c>
      <c r="F18" s="163">
        <v>41.9</v>
      </c>
      <c r="G18" s="163">
        <v>90.5</v>
      </c>
      <c r="H18" s="163">
        <v>1.7</v>
      </c>
      <c r="I18" s="163">
        <v>5.8</v>
      </c>
      <c r="J18" s="163">
        <v>8.5</v>
      </c>
      <c r="K18" s="163">
        <v>1.9</v>
      </c>
      <c r="L18" s="163">
        <v>0.6</v>
      </c>
      <c r="M18" s="163">
        <v>2.3</v>
      </c>
      <c r="N18" s="166">
        <f t="shared" ref="N18:O18" si="32">E18/E$33</f>
        <v>0.9936034115</v>
      </c>
      <c r="O18" s="166">
        <f t="shared" si="32"/>
        <v>0.956257132</v>
      </c>
      <c r="P18" s="166">
        <f t="shared" ref="P18:Q18" si="33">I18/I$33</f>
        <v>0.9451385117</v>
      </c>
      <c r="Q18" s="166">
        <f t="shared" si="33"/>
        <v>1.015936255</v>
      </c>
      <c r="R18" s="63"/>
      <c r="S18" s="63"/>
      <c r="T18" s="63"/>
      <c r="U18" s="63"/>
      <c r="V18" s="63"/>
      <c r="W18" s="63"/>
      <c r="X18" s="63"/>
    </row>
    <row r="19">
      <c r="A19" s="63" t="str">
        <f t="shared" si="3"/>
        <v>PGOKC</v>
      </c>
      <c r="B19" s="163" t="s">
        <v>105</v>
      </c>
      <c r="C19" s="163" t="s">
        <v>97</v>
      </c>
      <c r="D19" s="163">
        <v>97.0</v>
      </c>
      <c r="E19" s="163">
        <f t="array" ref="E19">XLOOKUP(A19,'Hashtag Bball Data Sheet'!A:A,'Hashtag Bball Data Sheet'!D:D)</f>
        <v>24.2</v>
      </c>
      <c r="F19" s="163">
        <v>47.4</v>
      </c>
      <c r="G19" s="163">
        <v>66.7</v>
      </c>
      <c r="H19" s="163">
        <v>3.6</v>
      </c>
      <c r="I19" s="163">
        <v>6.1</v>
      </c>
      <c r="J19" s="163">
        <v>9.2</v>
      </c>
      <c r="K19" s="163">
        <v>2.3</v>
      </c>
      <c r="L19" s="163">
        <v>0.6</v>
      </c>
      <c r="M19" s="163">
        <v>3.6</v>
      </c>
      <c r="N19" s="166">
        <f t="shared" ref="N19:O19" si="34">E19/E$33</f>
        <v>1.031982942</v>
      </c>
      <c r="O19" s="166">
        <f t="shared" si="34"/>
        <v>1.081780145</v>
      </c>
      <c r="P19" s="166">
        <f t="shared" ref="P19:Q19" si="35">I19/I$33</f>
        <v>0.9940249864</v>
      </c>
      <c r="Q19" s="166">
        <f t="shared" si="35"/>
        <v>1.099601594</v>
      </c>
      <c r="R19" s="63"/>
      <c r="S19" s="63"/>
      <c r="T19" s="63"/>
      <c r="U19" s="63"/>
      <c r="V19" s="63"/>
      <c r="W19" s="63"/>
      <c r="X19" s="63"/>
    </row>
    <row r="20">
      <c r="A20" s="63" t="str">
        <f t="shared" si="3"/>
        <v>PGCHA</v>
      </c>
      <c r="B20" s="163" t="s">
        <v>105</v>
      </c>
      <c r="C20" s="163" t="s">
        <v>80</v>
      </c>
      <c r="D20" s="163">
        <v>103.0</v>
      </c>
      <c r="E20" s="163">
        <f t="array" ref="E20">XLOOKUP(A20,'Hashtag Bball Data Sheet'!A:A,'Hashtag Bball Data Sheet'!D:D)</f>
        <v>21.9</v>
      </c>
      <c r="F20" s="163">
        <v>41.2</v>
      </c>
      <c r="G20" s="163">
        <v>88.6</v>
      </c>
      <c r="H20" s="163">
        <v>3.4</v>
      </c>
      <c r="I20" s="163">
        <v>6.2</v>
      </c>
      <c r="J20" s="163">
        <v>10.5</v>
      </c>
      <c r="K20" s="163">
        <v>1.2</v>
      </c>
      <c r="L20" s="163">
        <v>0.7</v>
      </c>
      <c r="M20" s="163">
        <v>4.3</v>
      </c>
      <c r="N20" s="166">
        <f t="shared" ref="N20:O20" si="36">E20/E$33</f>
        <v>0.933901919</v>
      </c>
      <c r="O20" s="166">
        <f t="shared" si="36"/>
        <v>0.9402814758</v>
      </c>
      <c r="P20" s="166">
        <f t="shared" ref="P20:Q20" si="37">I20/I$33</f>
        <v>1.010320478</v>
      </c>
      <c r="Q20" s="166">
        <f t="shared" si="37"/>
        <v>1.25498008</v>
      </c>
      <c r="R20" s="63"/>
      <c r="S20" s="63"/>
      <c r="T20" s="63"/>
      <c r="U20" s="63"/>
      <c r="V20" s="63"/>
      <c r="W20" s="63"/>
      <c r="X20" s="63"/>
    </row>
    <row r="21">
      <c r="A21" s="63" t="str">
        <f t="shared" si="3"/>
        <v>PGSAS</v>
      </c>
      <c r="B21" s="163" t="s">
        <v>105</v>
      </c>
      <c r="C21" s="163" t="s">
        <v>100</v>
      </c>
      <c r="D21" s="163">
        <v>107.0</v>
      </c>
      <c r="E21" s="163">
        <f t="array" ref="E21">XLOOKUP(A21,'Hashtag Bball Data Sheet'!A:A,'Hashtag Bball Data Sheet'!D:D)</f>
        <v>26.1</v>
      </c>
      <c r="F21" s="163">
        <v>49.3</v>
      </c>
      <c r="G21" s="163">
        <v>56.5</v>
      </c>
      <c r="H21" s="163">
        <v>2.9</v>
      </c>
      <c r="I21" s="163">
        <v>8.6</v>
      </c>
      <c r="J21" s="163">
        <v>8.8</v>
      </c>
      <c r="K21" s="163">
        <v>1.7</v>
      </c>
      <c r="L21" s="163">
        <v>0.7</v>
      </c>
      <c r="M21" s="163">
        <v>3.7</v>
      </c>
      <c r="N21" s="166">
        <f t="shared" ref="N21:O21" si="38">E21/E$33</f>
        <v>1.113006397</v>
      </c>
      <c r="O21" s="166">
        <f t="shared" si="38"/>
        <v>1.12514264</v>
      </c>
      <c r="P21" s="166">
        <f t="shared" ref="P21:Q21" si="39">I21/I$33</f>
        <v>1.401412276</v>
      </c>
      <c r="Q21" s="166">
        <f t="shared" si="39"/>
        <v>1.051792829</v>
      </c>
      <c r="R21" s="63"/>
      <c r="S21" s="63"/>
      <c r="T21" s="63"/>
      <c r="U21" s="63"/>
      <c r="V21" s="63"/>
      <c r="W21" s="63"/>
      <c r="X21" s="63"/>
    </row>
    <row r="22">
      <c r="A22" s="63" t="str">
        <f t="shared" si="3"/>
        <v>PGPHI</v>
      </c>
      <c r="B22" s="163" t="s">
        <v>105</v>
      </c>
      <c r="C22" s="163" t="s">
        <v>74</v>
      </c>
      <c r="D22" s="163">
        <v>108.0</v>
      </c>
      <c r="E22" s="163">
        <f t="array" ref="E22">XLOOKUP(A22,'Hashtag Bball Data Sheet'!A:A,'Hashtag Bball Data Sheet'!D:D)</f>
        <v>22.8</v>
      </c>
      <c r="F22" s="163">
        <v>37.0</v>
      </c>
      <c r="G22" s="163">
        <v>85.7</v>
      </c>
      <c r="H22" s="163">
        <v>3.6</v>
      </c>
      <c r="I22" s="163">
        <v>6.1</v>
      </c>
      <c r="J22" s="163">
        <v>7.9</v>
      </c>
      <c r="K22" s="163">
        <v>2.3</v>
      </c>
      <c r="L22" s="163">
        <v>0.8</v>
      </c>
      <c r="M22" s="163">
        <v>3.1</v>
      </c>
      <c r="N22" s="166">
        <f t="shared" ref="N22:O22" si="40">E22/E$33</f>
        <v>0.9722814499</v>
      </c>
      <c r="O22" s="166">
        <f t="shared" si="40"/>
        <v>0.844427539</v>
      </c>
      <c r="P22" s="166">
        <f t="shared" ref="P22:Q22" si="41">I22/I$33</f>
        <v>0.9940249864</v>
      </c>
      <c r="Q22" s="166">
        <f t="shared" si="41"/>
        <v>0.9442231076</v>
      </c>
      <c r="R22" s="63"/>
      <c r="S22" s="63"/>
      <c r="T22" s="63"/>
      <c r="U22" s="63"/>
      <c r="V22" s="63"/>
      <c r="W22" s="63"/>
      <c r="X22" s="63"/>
    </row>
    <row r="23">
      <c r="A23" s="63" t="str">
        <f t="shared" si="3"/>
        <v>PGMIL</v>
      </c>
      <c r="B23" s="163" t="s">
        <v>105</v>
      </c>
      <c r="C23" s="163" t="s">
        <v>96</v>
      </c>
      <c r="D23" s="163">
        <v>110.0</v>
      </c>
      <c r="E23" s="163">
        <f t="array" ref="E23">XLOOKUP(A23,'Hashtag Bball Data Sheet'!A:A,'Hashtag Bball Data Sheet'!D:D)</f>
        <v>25.2</v>
      </c>
      <c r="F23" s="163">
        <v>50.0</v>
      </c>
      <c r="G23" s="163">
        <v>82.1</v>
      </c>
      <c r="H23" s="163">
        <v>2.7</v>
      </c>
      <c r="I23" s="163">
        <v>6.1</v>
      </c>
      <c r="J23" s="163">
        <v>9.4</v>
      </c>
      <c r="K23" s="163">
        <v>2.0</v>
      </c>
      <c r="L23" s="163">
        <v>0.0</v>
      </c>
      <c r="M23" s="163">
        <v>3.1</v>
      </c>
      <c r="N23" s="166">
        <f t="shared" ref="N23:O23" si="42">E23/E$33</f>
        <v>1.074626866</v>
      </c>
      <c r="O23" s="166">
        <f t="shared" si="42"/>
        <v>1.141118296</v>
      </c>
      <c r="P23" s="166">
        <f t="shared" ref="P23:Q23" si="43">I23/I$33</f>
        <v>0.9940249864</v>
      </c>
      <c r="Q23" s="166">
        <f t="shared" si="43"/>
        <v>1.123505976</v>
      </c>
      <c r="R23" s="63"/>
      <c r="S23" s="63"/>
      <c r="T23" s="63"/>
      <c r="U23" s="63"/>
      <c r="V23" s="63"/>
      <c r="W23" s="63"/>
      <c r="X23" s="63"/>
    </row>
    <row r="24">
      <c r="A24" s="63" t="str">
        <f t="shared" si="3"/>
        <v>PGLAL</v>
      </c>
      <c r="B24" s="163" t="s">
        <v>105</v>
      </c>
      <c r="C24" s="163" t="s">
        <v>90</v>
      </c>
      <c r="D24" s="163">
        <v>112.0</v>
      </c>
      <c r="E24" s="163">
        <f t="array" ref="E24">XLOOKUP(A24,'Hashtag Bball Data Sheet'!A:A,'Hashtag Bball Data Sheet'!D:D)</f>
        <v>26.5</v>
      </c>
      <c r="F24" s="163">
        <v>46.7</v>
      </c>
      <c r="G24" s="163">
        <v>73.1</v>
      </c>
      <c r="H24" s="163">
        <v>2.8</v>
      </c>
      <c r="I24" s="163">
        <v>6.7</v>
      </c>
      <c r="J24" s="163">
        <v>6.7</v>
      </c>
      <c r="K24" s="163">
        <v>2.1</v>
      </c>
      <c r="L24" s="163">
        <v>0.6</v>
      </c>
      <c r="M24" s="163">
        <v>2.7</v>
      </c>
      <c r="N24" s="166">
        <f t="shared" ref="N24:O24" si="44">E24/E$33</f>
        <v>1.130063966</v>
      </c>
      <c r="O24" s="166">
        <f t="shared" si="44"/>
        <v>1.065804488</v>
      </c>
      <c r="P24" s="166">
        <f t="shared" ref="P24:Q24" si="45">I24/I$33</f>
        <v>1.091797936</v>
      </c>
      <c r="Q24" s="166">
        <f t="shared" si="45"/>
        <v>0.8007968127</v>
      </c>
      <c r="R24" s="63"/>
      <c r="S24" s="63"/>
      <c r="T24" s="63"/>
      <c r="U24" s="63"/>
      <c r="V24" s="63"/>
      <c r="W24" s="63"/>
      <c r="X24" s="63"/>
    </row>
    <row r="25">
      <c r="A25" s="63" t="str">
        <f t="shared" si="3"/>
        <v>PGNOP</v>
      </c>
      <c r="B25" s="163" t="s">
        <v>105</v>
      </c>
      <c r="C25" s="163" t="s">
        <v>106</v>
      </c>
      <c r="D25" s="163">
        <v>113.0</v>
      </c>
      <c r="E25" s="163">
        <f t="array" ref="E25">XLOOKUP(A25,'Hashtag Bball Data Sheet'!A:A,'Hashtag Bball Data Sheet'!D:D)</f>
        <v>20.2</v>
      </c>
      <c r="F25" s="163">
        <v>46.8</v>
      </c>
      <c r="G25" s="163">
        <v>78.0</v>
      </c>
      <c r="H25" s="163">
        <v>3.7</v>
      </c>
      <c r="I25" s="163">
        <v>5.8</v>
      </c>
      <c r="J25" s="163">
        <v>8.7</v>
      </c>
      <c r="K25" s="163">
        <v>1.9</v>
      </c>
      <c r="L25" s="163">
        <v>0.1</v>
      </c>
      <c r="M25" s="163">
        <v>3.3</v>
      </c>
      <c r="N25" s="166">
        <f t="shared" ref="N25:O25" si="46">E25/E$33</f>
        <v>0.8614072495</v>
      </c>
      <c r="O25" s="166">
        <f t="shared" si="46"/>
        <v>1.068086725</v>
      </c>
      <c r="P25" s="166">
        <f t="shared" ref="P25:Q25" si="47">I25/I$33</f>
        <v>0.9451385117</v>
      </c>
      <c r="Q25" s="166">
        <f t="shared" si="47"/>
        <v>1.039840637</v>
      </c>
      <c r="R25" s="63"/>
      <c r="S25" s="63"/>
      <c r="T25" s="63"/>
      <c r="U25" s="63"/>
      <c r="V25" s="63"/>
      <c r="W25" s="63"/>
      <c r="X25" s="63"/>
    </row>
    <row r="26">
      <c r="A26" s="63" t="str">
        <f t="shared" si="3"/>
        <v>PGDEN</v>
      </c>
      <c r="B26" s="163" t="s">
        <v>105</v>
      </c>
      <c r="C26" s="163" t="s">
        <v>99</v>
      </c>
      <c r="D26" s="163">
        <v>116.0</v>
      </c>
      <c r="E26" s="163">
        <f t="array" ref="E26">XLOOKUP(A26,'Hashtag Bball Data Sheet'!A:A,'Hashtag Bball Data Sheet'!D:D)</f>
        <v>20.9</v>
      </c>
      <c r="F26" s="163">
        <v>45.0</v>
      </c>
      <c r="G26" s="163">
        <v>84.0</v>
      </c>
      <c r="H26" s="163">
        <v>3.0</v>
      </c>
      <c r="I26" s="163">
        <v>5.7</v>
      </c>
      <c r="J26" s="163">
        <v>7.5</v>
      </c>
      <c r="K26" s="163">
        <v>2.5</v>
      </c>
      <c r="L26" s="163">
        <v>0.6</v>
      </c>
      <c r="M26" s="163">
        <v>3.9</v>
      </c>
      <c r="N26" s="166">
        <f t="shared" ref="N26:O26" si="48">E26/E$33</f>
        <v>0.8912579957</v>
      </c>
      <c r="O26" s="166">
        <f t="shared" si="48"/>
        <v>1.027006466</v>
      </c>
      <c r="P26" s="166">
        <f t="shared" ref="P26:Q26" si="49">I26/I$33</f>
        <v>0.9288430201</v>
      </c>
      <c r="Q26" s="166">
        <f t="shared" si="49"/>
        <v>0.8964143426</v>
      </c>
      <c r="R26" s="63"/>
      <c r="S26" s="63"/>
      <c r="T26" s="63"/>
      <c r="U26" s="63"/>
      <c r="V26" s="63"/>
      <c r="W26" s="63"/>
      <c r="X26" s="63"/>
    </row>
    <row r="27">
      <c r="A27" s="63" t="str">
        <f t="shared" si="3"/>
        <v>PGDAL</v>
      </c>
      <c r="B27" s="163" t="s">
        <v>105</v>
      </c>
      <c r="C27" s="163" t="s">
        <v>103</v>
      </c>
      <c r="D27" s="163">
        <v>120.0</v>
      </c>
      <c r="E27" s="163">
        <f t="array" ref="E27">XLOOKUP(A27,'Hashtag Bball Data Sheet'!A:A,'Hashtag Bball Data Sheet'!D:D)</f>
        <v>25.3</v>
      </c>
      <c r="F27" s="163">
        <v>44.9</v>
      </c>
      <c r="G27" s="163">
        <v>84.2</v>
      </c>
      <c r="H27" s="163">
        <v>4.0</v>
      </c>
      <c r="I27" s="163">
        <v>6.5</v>
      </c>
      <c r="J27" s="163">
        <v>10.8</v>
      </c>
      <c r="K27" s="163">
        <v>1.8</v>
      </c>
      <c r="L27" s="163">
        <v>0.5</v>
      </c>
      <c r="M27" s="163">
        <v>3.7</v>
      </c>
      <c r="N27" s="166">
        <f t="shared" ref="N27:O27" si="50">E27/E$33</f>
        <v>1.078891258</v>
      </c>
      <c r="O27" s="166">
        <f t="shared" si="50"/>
        <v>1.02472423</v>
      </c>
      <c r="P27" s="166">
        <f t="shared" ref="P27:Q27" si="51">I27/I$33</f>
        <v>1.059206953</v>
      </c>
      <c r="Q27" s="166">
        <f t="shared" si="51"/>
        <v>1.290836653</v>
      </c>
      <c r="R27" s="63"/>
      <c r="S27" s="63"/>
      <c r="T27" s="63"/>
      <c r="U27" s="63"/>
      <c r="V27" s="63"/>
      <c r="W27" s="63"/>
      <c r="X27" s="63"/>
    </row>
    <row r="28">
      <c r="A28" s="63" t="str">
        <f t="shared" si="3"/>
        <v>PGBOS</v>
      </c>
      <c r="B28" s="163" t="s">
        <v>105</v>
      </c>
      <c r="C28" s="163" t="s">
        <v>81</v>
      </c>
      <c r="D28" s="163">
        <v>124.0</v>
      </c>
      <c r="E28" s="163">
        <f t="array" ref="E28">XLOOKUP(A28,'Hashtag Bball Data Sheet'!A:A,'Hashtag Bball Data Sheet'!D:D)</f>
        <v>22</v>
      </c>
      <c r="F28" s="163">
        <v>47.4</v>
      </c>
      <c r="G28" s="163">
        <v>56.3</v>
      </c>
      <c r="H28" s="163">
        <v>3.6</v>
      </c>
      <c r="I28" s="163">
        <v>7.4</v>
      </c>
      <c r="J28" s="163">
        <v>7.3</v>
      </c>
      <c r="K28" s="163">
        <v>2.2</v>
      </c>
      <c r="L28" s="163">
        <v>0.9</v>
      </c>
      <c r="M28" s="163">
        <v>2.6</v>
      </c>
      <c r="N28" s="166">
        <f t="shared" ref="N28:O28" si="52">E28/E$33</f>
        <v>0.9381663113</v>
      </c>
      <c r="O28" s="166">
        <f t="shared" si="52"/>
        <v>1.081780145</v>
      </c>
      <c r="P28" s="166">
        <f t="shared" ref="P28:Q28" si="53">I28/I$33</f>
        <v>1.205866377</v>
      </c>
      <c r="Q28" s="166">
        <f t="shared" si="53"/>
        <v>0.8725099602</v>
      </c>
      <c r="R28" s="63"/>
      <c r="S28" s="63"/>
      <c r="T28" s="63"/>
      <c r="U28" s="63"/>
      <c r="V28" s="63"/>
      <c r="W28" s="63"/>
      <c r="X28" s="63"/>
    </row>
    <row r="29">
      <c r="A29" s="63" t="str">
        <f t="shared" si="3"/>
        <v>PGIND</v>
      </c>
      <c r="B29" s="163" t="s">
        <v>105</v>
      </c>
      <c r="C29" s="163" t="s">
        <v>84</v>
      </c>
      <c r="D29" s="163">
        <v>126.0</v>
      </c>
      <c r="E29" s="163">
        <f t="array" ref="E29">XLOOKUP(A29,'Hashtag Bball Data Sheet'!A:A,'Hashtag Bball Data Sheet'!D:D)</f>
        <v>23.4</v>
      </c>
      <c r="F29" s="163">
        <v>46.7</v>
      </c>
      <c r="G29" s="163">
        <v>90.5</v>
      </c>
      <c r="H29" s="163">
        <v>2.4</v>
      </c>
      <c r="I29" s="163">
        <v>6.2</v>
      </c>
      <c r="J29" s="163">
        <v>9.5</v>
      </c>
      <c r="K29" s="163">
        <v>2.0</v>
      </c>
      <c r="L29" s="163">
        <v>1.1</v>
      </c>
      <c r="M29" s="163">
        <v>3.3</v>
      </c>
      <c r="N29" s="166">
        <f t="shared" ref="N29:O29" si="54">E29/E$33</f>
        <v>0.9978678038</v>
      </c>
      <c r="O29" s="166">
        <f t="shared" si="54"/>
        <v>1.065804488</v>
      </c>
      <c r="P29" s="166">
        <f t="shared" ref="P29:Q29" si="55">I29/I$33</f>
        <v>1.010320478</v>
      </c>
      <c r="Q29" s="166">
        <f t="shared" si="55"/>
        <v>1.135458167</v>
      </c>
      <c r="R29" s="63"/>
      <c r="S29" s="63"/>
      <c r="T29" s="63"/>
      <c r="U29" s="63"/>
      <c r="V29" s="63"/>
      <c r="W29" s="63"/>
      <c r="X29" s="63"/>
    </row>
    <row r="30">
      <c r="A30" s="63" t="str">
        <f t="shared" si="3"/>
        <v>PGBKN</v>
      </c>
      <c r="B30" s="163" t="s">
        <v>105</v>
      </c>
      <c r="C30" s="163" t="s">
        <v>87</v>
      </c>
      <c r="D30" s="163">
        <v>140.0</v>
      </c>
      <c r="E30" s="163">
        <f t="array" ref="E30">XLOOKUP(A30,'Hashtag Bball Data Sheet'!A:A,'Hashtag Bball Data Sheet'!D:D)</f>
        <v>22.6</v>
      </c>
      <c r="F30" s="163">
        <v>43.8</v>
      </c>
      <c r="G30" s="163">
        <v>92.3</v>
      </c>
      <c r="H30" s="163">
        <v>3.2</v>
      </c>
      <c r="I30" s="163">
        <v>6.4</v>
      </c>
      <c r="J30" s="163">
        <v>8.8</v>
      </c>
      <c r="K30" s="163">
        <v>1.7</v>
      </c>
      <c r="L30" s="163">
        <v>0.7</v>
      </c>
      <c r="M30" s="163">
        <v>2.9</v>
      </c>
      <c r="N30" s="166">
        <f t="shared" ref="N30:O30" si="56">E30/E$33</f>
        <v>0.9637526652</v>
      </c>
      <c r="O30" s="166">
        <f t="shared" si="56"/>
        <v>0.9996196272</v>
      </c>
      <c r="P30" s="166">
        <f t="shared" ref="P30:Q30" si="57">I30/I$33</f>
        <v>1.042911461</v>
      </c>
      <c r="Q30" s="166">
        <f t="shared" si="57"/>
        <v>1.051792829</v>
      </c>
      <c r="R30" s="63"/>
      <c r="S30" s="63"/>
      <c r="T30" s="63"/>
      <c r="U30" s="63"/>
      <c r="V30" s="63"/>
      <c r="W30" s="63"/>
      <c r="X30" s="63"/>
    </row>
    <row r="31">
      <c r="A31" s="63" t="str">
        <f t="shared" si="3"/>
        <v>PGMEM</v>
      </c>
      <c r="B31" s="163" t="s">
        <v>105</v>
      </c>
      <c r="C31" s="163" t="s">
        <v>91</v>
      </c>
      <c r="D31" s="163">
        <v>145.0</v>
      </c>
      <c r="E31" s="163">
        <f t="array" ref="E31">XLOOKUP(A31,'Hashtag Bball Data Sheet'!A:A,'Hashtag Bball Data Sheet'!D:D)</f>
        <v>23.8</v>
      </c>
      <c r="F31" s="163">
        <v>45.4</v>
      </c>
      <c r="G31" s="163">
        <v>84.4</v>
      </c>
      <c r="H31" s="163">
        <v>5.2</v>
      </c>
      <c r="I31" s="163">
        <v>6.7</v>
      </c>
      <c r="J31" s="163">
        <v>9.3</v>
      </c>
      <c r="K31" s="163">
        <v>1.7</v>
      </c>
      <c r="L31" s="163">
        <v>1.2</v>
      </c>
      <c r="M31" s="163">
        <v>3.7</v>
      </c>
      <c r="N31" s="166">
        <f t="shared" ref="N31:O31" si="58">E31/E$33</f>
        <v>1.014925373</v>
      </c>
      <c r="O31" s="166">
        <f t="shared" si="58"/>
        <v>1.036135413</v>
      </c>
      <c r="P31" s="166">
        <f t="shared" ref="P31:Q31" si="59">I31/I$33</f>
        <v>1.091797936</v>
      </c>
      <c r="Q31" s="166">
        <f t="shared" si="59"/>
        <v>1.111553785</v>
      </c>
      <c r="R31" s="63"/>
      <c r="S31" s="63"/>
      <c r="T31" s="63"/>
      <c r="U31" s="63"/>
      <c r="V31" s="63"/>
      <c r="W31" s="63"/>
      <c r="X31" s="63"/>
    </row>
    <row r="32">
      <c r="A32" s="63" t="str">
        <f t="shared" si="3"/>
        <v>PGHOU</v>
      </c>
      <c r="B32" s="163" t="s">
        <v>105</v>
      </c>
      <c r="C32" s="163" t="s">
        <v>109</v>
      </c>
      <c r="D32" s="163">
        <v>147.0</v>
      </c>
      <c r="E32" s="163">
        <f t="array" ref="E32">XLOOKUP(A32,'Hashtag Bball Data Sheet'!A:A,'Hashtag Bball Data Sheet'!D:D)</f>
        <v>28.8</v>
      </c>
      <c r="F32" s="163">
        <v>48.7</v>
      </c>
      <c r="G32" s="163">
        <v>94.4</v>
      </c>
      <c r="H32" s="163">
        <v>2.5</v>
      </c>
      <c r="I32" s="163">
        <v>7.9</v>
      </c>
      <c r="J32" s="163">
        <v>7.6</v>
      </c>
      <c r="K32" s="163">
        <v>2.0</v>
      </c>
      <c r="L32" s="163">
        <v>0.8</v>
      </c>
      <c r="M32" s="163">
        <v>2.4</v>
      </c>
      <c r="N32" s="166">
        <f t="shared" ref="N32:O32" si="60">E32/E$33</f>
        <v>1.228144989</v>
      </c>
      <c r="O32" s="166">
        <f t="shared" si="60"/>
        <v>1.11144922</v>
      </c>
      <c r="P32" s="166">
        <f t="shared" ref="P32:Q32" si="61">I32/I$33</f>
        <v>1.287343835</v>
      </c>
      <c r="Q32" s="166">
        <f t="shared" si="61"/>
        <v>0.9083665339</v>
      </c>
      <c r="R32" s="63"/>
      <c r="S32" s="63"/>
      <c r="T32" s="63"/>
      <c r="U32" s="63"/>
      <c r="V32" s="63"/>
      <c r="W32" s="63"/>
      <c r="X32" s="63"/>
    </row>
    <row r="33">
      <c r="A33" s="59" t="s">
        <v>2002</v>
      </c>
      <c r="B33" s="59" t="s">
        <v>105</v>
      </c>
      <c r="C33" s="59" t="s">
        <v>2017</v>
      </c>
      <c r="D33" s="63"/>
      <c r="E33" s="167">
        <f t="shared" ref="E33:M33" si="62">AVERAGE(E2:E32)</f>
        <v>23.45</v>
      </c>
      <c r="F33" s="167">
        <f t="shared" si="62"/>
        <v>43.81666667</v>
      </c>
      <c r="G33" s="167">
        <f t="shared" si="62"/>
        <v>81.46</v>
      </c>
      <c r="H33" s="167">
        <f t="shared" si="62"/>
        <v>2.753333333</v>
      </c>
      <c r="I33" s="167">
        <f t="shared" si="62"/>
        <v>6.136666667</v>
      </c>
      <c r="J33" s="167">
        <f t="shared" si="62"/>
        <v>8.366666667</v>
      </c>
      <c r="K33" s="167">
        <f t="shared" si="62"/>
        <v>1.86</v>
      </c>
      <c r="L33" s="167">
        <f t="shared" si="62"/>
        <v>0.6233333333</v>
      </c>
      <c r="M33" s="167">
        <f t="shared" si="62"/>
        <v>3.47</v>
      </c>
      <c r="N33" s="166">
        <f t="shared" ref="N33:O33" si="63">E33/E$33</f>
        <v>1</v>
      </c>
      <c r="O33" s="166">
        <f t="shared" si="63"/>
        <v>1</v>
      </c>
      <c r="P33" s="166">
        <f t="shared" ref="P33:Q33" si="64">I33/I$33</f>
        <v>1</v>
      </c>
      <c r="Q33" s="166">
        <f t="shared" si="64"/>
        <v>1</v>
      </c>
      <c r="R33" s="63"/>
      <c r="S33" s="63"/>
      <c r="T33" s="63"/>
      <c r="U33" s="63"/>
      <c r="V33" s="63"/>
      <c r="W33" s="63"/>
      <c r="X33" s="63"/>
    </row>
    <row r="34">
      <c r="A34" s="63"/>
      <c r="B34" s="63"/>
      <c r="C34" s="63"/>
      <c r="D34" s="63"/>
      <c r="E34" s="63"/>
      <c r="F34" s="63"/>
      <c r="G34" s="63"/>
      <c r="H34" s="63"/>
      <c r="I34" s="63"/>
      <c r="J34" s="63"/>
      <c r="K34" s="63"/>
      <c r="L34" s="63"/>
      <c r="M34" s="63"/>
      <c r="N34" s="168"/>
      <c r="O34" s="168"/>
      <c r="P34" s="168"/>
      <c r="Q34" s="168"/>
      <c r="R34" s="63"/>
      <c r="S34" s="63"/>
      <c r="T34" s="63"/>
      <c r="U34" s="63"/>
      <c r="V34" s="63"/>
      <c r="W34" s="63"/>
      <c r="X34" s="63"/>
    </row>
    <row r="35">
      <c r="A35" s="63"/>
      <c r="B35" s="163" t="s">
        <v>1</v>
      </c>
      <c r="C35" s="163" t="s">
        <v>2</v>
      </c>
      <c r="D35" s="164" t="s">
        <v>2008</v>
      </c>
      <c r="E35" s="163" t="s">
        <v>2009</v>
      </c>
      <c r="F35" s="163" t="s">
        <v>2010</v>
      </c>
      <c r="G35" s="163" t="s">
        <v>1820</v>
      </c>
      <c r="H35" s="163" t="s">
        <v>2011</v>
      </c>
      <c r="I35" s="163" t="s">
        <v>2012</v>
      </c>
      <c r="J35" s="163" t="s">
        <v>2013</v>
      </c>
      <c r="K35" s="163" t="s">
        <v>2014</v>
      </c>
      <c r="L35" s="163" t="s">
        <v>2015</v>
      </c>
      <c r="M35" s="163" t="s">
        <v>2016</v>
      </c>
      <c r="N35" s="165" t="s">
        <v>2009</v>
      </c>
      <c r="O35" s="165" t="s">
        <v>2010</v>
      </c>
      <c r="P35" s="165" t="s">
        <v>2012</v>
      </c>
      <c r="Q35" s="165" t="s">
        <v>2013</v>
      </c>
      <c r="R35" s="63"/>
      <c r="S35" s="63"/>
      <c r="T35" s="63"/>
      <c r="U35" s="63"/>
      <c r="V35" s="63"/>
      <c r="W35" s="63"/>
      <c r="X35" s="63"/>
    </row>
    <row r="36">
      <c r="A36" s="63" t="str">
        <f t="shared" ref="A36:A65" si="67">B36&amp;C36</f>
        <v>SGPHI</v>
      </c>
      <c r="B36" s="163" t="s">
        <v>83</v>
      </c>
      <c r="C36" s="163" t="s">
        <v>74</v>
      </c>
      <c r="D36" s="163">
        <v>1.0</v>
      </c>
      <c r="E36" s="169">
        <f t="array" ref="E36">XLOOKUP(A36,'Hashtag Bball Data Sheet'!A:A,'Hashtag Bball Data Sheet'!D:D)</f>
        <v>19.1</v>
      </c>
      <c r="F36" s="163">
        <v>41.1</v>
      </c>
      <c r="G36" s="163">
        <v>73.7</v>
      </c>
      <c r="H36" s="163">
        <v>2.6</v>
      </c>
      <c r="I36" s="163">
        <v>4.9</v>
      </c>
      <c r="J36" s="163">
        <v>3.0</v>
      </c>
      <c r="K36" s="163">
        <v>1.2</v>
      </c>
      <c r="L36" s="163">
        <v>0.3</v>
      </c>
      <c r="M36" s="163">
        <v>2.6</v>
      </c>
      <c r="N36" s="166">
        <f t="shared" ref="N36:O36" si="65">E36/E$66</f>
        <v>0.8675246026</v>
      </c>
      <c r="O36" s="166">
        <f t="shared" si="65"/>
        <v>0.951903034</v>
      </c>
      <c r="P36" s="166">
        <f t="shared" ref="P36:Q36" si="66">I36/I$66</f>
        <v>0.7515337423</v>
      </c>
      <c r="Q36" s="166">
        <f t="shared" si="66"/>
        <v>0.6139154161</v>
      </c>
      <c r="R36" s="63"/>
      <c r="S36" s="63"/>
      <c r="T36" s="63"/>
      <c r="U36" s="63"/>
      <c r="V36" s="63"/>
      <c r="W36" s="63"/>
      <c r="X36" s="63"/>
    </row>
    <row r="37">
      <c r="A37" s="63" t="str">
        <f t="shared" si="67"/>
        <v>SGSAC</v>
      </c>
      <c r="B37" s="163" t="s">
        <v>83</v>
      </c>
      <c r="C37" s="163" t="s">
        <v>116</v>
      </c>
      <c r="D37" s="163">
        <v>2.0</v>
      </c>
      <c r="E37" s="169">
        <f t="array" ref="E37">XLOOKUP(A37,'Hashtag Bball Data Sheet'!A:A,'Hashtag Bball Data Sheet'!D:D)</f>
        <v>22.2</v>
      </c>
      <c r="F37" s="163">
        <v>40.9</v>
      </c>
      <c r="G37" s="163">
        <v>65.2</v>
      </c>
      <c r="H37" s="163">
        <v>2.3</v>
      </c>
      <c r="I37" s="163">
        <v>4.7</v>
      </c>
      <c r="J37" s="163">
        <v>4.9</v>
      </c>
      <c r="K37" s="163">
        <v>0.9</v>
      </c>
      <c r="L37" s="163">
        <v>0.9</v>
      </c>
      <c r="M37" s="163">
        <v>3.0</v>
      </c>
      <c r="N37" s="166">
        <f t="shared" ref="N37:O37" si="68">E37/E$66</f>
        <v>1.008327025</v>
      </c>
      <c r="O37" s="166">
        <f t="shared" si="68"/>
        <v>0.9472709025</v>
      </c>
      <c r="P37" s="166">
        <f t="shared" ref="P37:Q37" si="69">I37/I$66</f>
        <v>0.7208588957</v>
      </c>
      <c r="Q37" s="166">
        <f t="shared" si="69"/>
        <v>1.002728513</v>
      </c>
      <c r="R37" s="63"/>
      <c r="S37" s="63"/>
      <c r="T37" s="63"/>
      <c r="U37" s="63"/>
      <c r="V37" s="63"/>
      <c r="W37" s="63"/>
      <c r="X37" s="63"/>
    </row>
    <row r="38">
      <c r="A38" s="63" t="str">
        <f t="shared" si="67"/>
        <v>SGCLE</v>
      </c>
      <c r="B38" s="163" t="s">
        <v>83</v>
      </c>
      <c r="C38" s="163" t="s">
        <v>85</v>
      </c>
      <c r="D38" s="163">
        <v>8.0</v>
      </c>
      <c r="E38" s="169">
        <f t="array" ref="E38">XLOOKUP(A38,'Hashtag Bball Data Sheet'!A:A,'Hashtag Bball Data Sheet'!D:D)</f>
        <v>25.6</v>
      </c>
      <c r="F38" s="163">
        <v>40.7</v>
      </c>
      <c r="G38" s="163">
        <v>61.3</v>
      </c>
      <c r="H38" s="163">
        <v>2.6</v>
      </c>
      <c r="I38" s="163">
        <v>5.8</v>
      </c>
      <c r="J38" s="163">
        <v>4.3</v>
      </c>
      <c r="K38" s="163">
        <v>1.6</v>
      </c>
      <c r="L38" s="163">
        <v>0.3</v>
      </c>
      <c r="M38" s="163">
        <v>2.5</v>
      </c>
      <c r="N38" s="166">
        <f t="shared" ref="N38:O38" si="70">E38/E$66</f>
        <v>1.162755488</v>
      </c>
      <c r="O38" s="166">
        <f t="shared" si="70"/>
        <v>0.9426387709</v>
      </c>
      <c r="P38" s="166">
        <f t="shared" ref="P38:Q38" si="71">I38/I$66</f>
        <v>0.8895705521</v>
      </c>
      <c r="Q38" s="166">
        <f t="shared" si="71"/>
        <v>0.8799454297</v>
      </c>
      <c r="R38" s="63"/>
      <c r="S38" s="63"/>
      <c r="T38" s="63"/>
      <c r="U38" s="63"/>
      <c r="V38" s="63"/>
      <c r="W38" s="63"/>
      <c r="X38" s="63"/>
    </row>
    <row r="39">
      <c r="A39" s="63" t="str">
        <f t="shared" si="67"/>
        <v>SGORL</v>
      </c>
      <c r="B39" s="163" t="s">
        <v>83</v>
      </c>
      <c r="C39" s="163" t="s">
        <v>73</v>
      </c>
      <c r="D39" s="163">
        <v>9.0</v>
      </c>
      <c r="E39" s="169">
        <f t="array" ref="E39">XLOOKUP(A39,'Hashtag Bball Data Sheet'!A:A,'Hashtag Bball Data Sheet'!D:D)</f>
        <v>18.3</v>
      </c>
      <c r="F39" s="163">
        <v>40.9</v>
      </c>
      <c r="G39" s="163">
        <v>80.0</v>
      </c>
      <c r="H39" s="163">
        <v>2.3</v>
      </c>
      <c r="I39" s="163">
        <v>5.6</v>
      </c>
      <c r="J39" s="163">
        <v>4.3</v>
      </c>
      <c r="K39" s="163">
        <v>1.4</v>
      </c>
      <c r="L39" s="163">
        <v>0.6</v>
      </c>
      <c r="M39" s="163">
        <v>3.9</v>
      </c>
      <c r="N39" s="166">
        <f t="shared" ref="N39:O39" si="72">E39/E$66</f>
        <v>0.8311884936</v>
      </c>
      <c r="O39" s="166">
        <f t="shared" si="72"/>
        <v>0.9472709025</v>
      </c>
      <c r="P39" s="166">
        <f t="shared" ref="P39:Q39" si="73">I39/I$66</f>
        <v>0.8588957055</v>
      </c>
      <c r="Q39" s="166">
        <f t="shared" si="73"/>
        <v>0.8799454297</v>
      </c>
      <c r="R39" s="63"/>
      <c r="S39" s="63"/>
      <c r="T39" s="63"/>
      <c r="U39" s="63"/>
      <c r="V39" s="63"/>
      <c r="W39" s="63"/>
      <c r="X39" s="63"/>
    </row>
    <row r="40">
      <c r="A40" s="63" t="str">
        <f t="shared" si="67"/>
        <v>SGMIA</v>
      </c>
      <c r="B40" s="163" t="s">
        <v>83</v>
      </c>
      <c r="C40" s="163" t="s">
        <v>71</v>
      </c>
      <c r="D40" s="163">
        <v>11.0</v>
      </c>
      <c r="E40" s="169">
        <f t="array" ref="E40">XLOOKUP(A40,'Hashtag Bball Data Sheet'!A:A,'Hashtag Bball Data Sheet'!D:D)</f>
        <v>20.8</v>
      </c>
      <c r="F40" s="163">
        <v>39.0</v>
      </c>
      <c r="G40" s="163">
        <v>60.0</v>
      </c>
      <c r="H40" s="163">
        <v>3.0</v>
      </c>
      <c r="I40" s="163">
        <v>6.1</v>
      </c>
      <c r="J40" s="163">
        <v>4.4</v>
      </c>
      <c r="K40" s="163">
        <v>1.3</v>
      </c>
      <c r="L40" s="163">
        <v>1.8</v>
      </c>
      <c r="M40" s="163">
        <v>3.1</v>
      </c>
      <c r="N40" s="166">
        <f t="shared" ref="N40:O40" si="74">E40/E$66</f>
        <v>0.9447388342</v>
      </c>
      <c r="O40" s="166">
        <f t="shared" si="74"/>
        <v>0.9032656527</v>
      </c>
      <c r="P40" s="166">
        <f t="shared" ref="P40:Q40" si="75">I40/I$66</f>
        <v>0.9355828221</v>
      </c>
      <c r="Q40" s="166">
        <f t="shared" si="75"/>
        <v>0.9004092769</v>
      </c>
      <c r="R40" s="63"/>
      <c r="S40" s="63"/>
      <c r="T40" s="63"/>
      <c r="U40" s="63"/>
      <c r="V40" s="63"/>
      <c r="W40" s="63"/>
      <c r="X40" s="63"/>
    </row>
    <row r="41">
      <c r="A41" s="63" t="str">
        <f t="shared" si="67"/>
        <v>SGDEN</v>
      </c>
      <c r="B41" s="163" t="s">
        <v>83</v>
      </c>
      <c r="C41" s="163" t="s">
        <v>99</v>
      </c>
      <c r="D41" s="163">
        <v>14.0</v>
      </c>
      <c r="E41" s="169">
        <f t="array" ref="E41">XLOOKUP(A41,'Hashtag Bball Data Sheet'!A:A,'Hashtag Bball Data Sheet'!D:D)</f>
        <v>22.2</v>
      </c>
      <c r="F41" s="163">
        <v>36.2</v>
      </c>
      <c r="G41" s="163">
        <v>73.5</v>
      </c>
      <c r="H41" s="163">
        <v>2.0</v>
      </c>
      <c r="I41" s="163">
        <v>4.9</v>
      </c>
      <c r="J41" s="163">
        <v>5.7</v>
      </c>
      <c r="K41" s="163">
        <v>2.2</v>
      </c>
      <c r="L41" s="163">
        <v>0.5</v>
      </c>
      <c r="M41" s="163">
        <v>2.9</v>
      </c>
      <c r="N41" s="166">
        <f t="shared" ref="N41:O41" si="76">E41/E$66</f>
        <v>1.008327025</v>
      </c>
      <c r="O41" s="166">
        <f t="shared" si="76"/>
        <v>0.838415811</v>
      </c>
      <c r="P41" s="166">
        <f t="shared" ref="P41:Q41" si="77">I41/I$66</f>
        <v>0.7515337423</v>
      </c>
      <c r="Q41" s="166">
        <f t="shared" si="77"/>
        <v>1.166439291</v>
      </c>
      <c r="R41" s="63"/>
      <c r="S41" s="63"/>
      <c r="T41" s="63"/>
      <c r="U41" s="63"/>
      <c r="V41" s="63"/>
      <c r="W41" s="63"/>
      <c r="X41" s="63"/>
    </row>
    <row r="42">
      <c r="A42" s="63" t="str">
        <f t="shared" si="67"/>
        <v>SGCHI</v>
      </c>
      <c r="B42" s="163" t="s">
        <v>83</v>
      </c>
      <c r="C42" s="163" t="s">
        <v>76</v>
      </c>
      <c r="D42" s="163">
        <v>20.0</v>
      </c>
      <c r="E42" s="169">
        <f t="array" ref="E42">XLOOKUP(A42,'Hashtag Bball Data Sheet'!A:A,'Hashtag Bball Data Sheet'!D:D)</f>
        <v>23.2</v>
      </c>
      <c r="F42" s="163">
        <v>43.6</v>
      </c>
      <c r="G42" s="163">
        <v>72.0</v>
      </c>
      <c r="H42" s="163">
        <v>3.6</v>
      </c>
      <c r="I42" s="163">
        <v>7.8</v>
      </c>
      <c r="J42" s="163">
        <v>3.9</v>
      </c>
      <c r="K42" s="163">
        <v>1.0</v>
      </c>
      <c r="L42" s="163">
        <v>0.4</v>
      </c>
      <c r="M42" s="163">
        <v>2.5</v>
      </c>
      <c r="N42" s="166">
        <f t="shared" ref="N42:O42" si="78">E42/E$66</f>
        <v>1.053747161</v>
      </c>
      <c r="O42" s="166">
        <f t="shared" si="78"/>
        <v>1.009804678</v>
      </c>
      <c r="P42" s="166">
        <f t="shared" ref="P42:Q42" si="79">I42/I$66</f>
        <v>1.196319018</v>
      </c>
      <c r="Q42" s="166">
        <f t="shared" si="79"/>
        <v>0.7980900409</v>
      </c>
      <c r="R42" s="63"/>
      <c r="S42" s="63"/>
      <c r="T42" s="63"/>
      <c r="U42" s="63"/>
      <c r="V42" s="63"/>
      <c r="W42" s="63"/>
      <c r="X42" s="63"/>
    </row>
    <row r="43">
      <c r="A43" s="63" t="str">
        <f t="shared" si="67"/>
        <v>SGBOS</v>
      </c>
      <c r="B43" s="163" t="s">
        <v>83</v>
      </c>
      <c r="C43" s="163" t="s">
        <v>81</v>
      </c>
      <c r="D43" s="163">
        <v>24.0</v>
      </c>
      <c r="E43" s="169">
        <f t="array" ref="E43">XLOOKUP(A43,'Hashtag Bball Data Sheet'!A:A,'Hashtag Bball Data Sheet'!D:D)</f>
        <v>21.4</v>
      </c>
      <c r="F43" s="163">
        <v>41.2</v>
      </c>
      <c r="G43" s="163">
        <v>80.8</v>
      </c>
      <c r="H43" s="163">
        <v>2.8</v>
      </c>
      <c r="I43" s="163">
        <v>5.1</v>
      </c>
      <c r="J43" s="163">
        <v>3.3</v>
      </c>
      <c r="K43" s="163">
        <v>1.6</v>
      </c>
      <c r="L43" s="163">
        <v>0.5</v>
      </c>
      <c r="M43" s="163">
        <v>1.7</v>
      </c>
      <c r="N43" s="166">
        <f t="shared" ref="N43:O43" si="80">E43/E$66</f>
        <v>0.971990916</v>
      </c>
      <c r="O43" s="166">
        <f t="shared" si="80"/>
        <v>0.9542190998</v>
      </c>
      <c r="P43" s="166">
        <f t="shared" ref="P43:Q43" si="81">I43/I$66</f>
        <v>0.782208589</v>
      </c>
      <c r="Q43" s="166">
        <f t="shared" si="81"/>
        <v>0.6753069577</v>
      </c>
      <c r="R43" s="63"/>
      <c r="S43" s="63"/>
      <c r="T43" s="63"/>
      <c r="U43" s="63"/>
      <c r="V43" s="63"/>
      <c r="W43" s="63"/>
      <c r="X43" s="63"/>
    </row>
    <row r="44">
      <c r="A44" s="63" t="str">
        <f t="shared" si="67"/>
        <v>SGPHX</v>
      </c>
      <c r="B44" s="163" t="s">
        <v>83</v>
      </c>
      <c r="C44" s="163" t="s">
        <v>115</v>
      </c>
      <c r="D44" s="163">
        <v>35.0</v>
      </c>
      <c r="E44" s="169">
        <f t="array" ref="E44">XLOOKUP(A44,'Hashtag Bball Data Sheet'!A:A,'Hashtag Bball Data Sheet'!D:D)</f>
        <v>23.6</v>
      </c>
      <c r="F44" s="163">
        <v>36.8</v>
      </c>
      <c r="G44" s="163">
        <v>53.3</v>
      </c>
      <c r="H44" s="163">
        <v>2.9</v>
      </c>
      <c r="I44" s="163">
        <v>6.5</v>
      </c>
      <c r="J44" s="163">
        <v>4.7</v>
      </c>
      <c r="K44" s="163">
        <v>2.2</v>
      </c>
      <c r="L44" s="163">
        <v>1.4</v>
      </c>
      <c r="M44" s="163">
        <v>2.9</v>
      </c>
      <c r="N44" s="166">
        <f t="shared" ref="N44:O44" si="82">E44/E$66</f>
        <v>1.071915216</v>
      </c>
      <c r="O44" s="166">
        <f t="shared" si="82"/>
        <v>0.8523122057</v>
      </c>
      <c r="P44" s="166">
        <f t="shared" ref="P44:Q44" si="83">I44/I$66</f>
        <v>0.9969325153</v>
      </c>
      <c r="Q44" s="166">
        <f t="shared" si="83"/>
        <v>0.9618008186</v>
      </c>
      <c r="R44" s="63"/>
      <c r="S44" s="63"/>
      <c r="T44" s="63"/>
      <c r="U44" s="63"/>
      <c r="V44" s="63"/>
      <c r="W44" s="63"/>
      <c r="X44" s="63"/>
    </row>
    <row r="45">
      <c r="A45" s="63" t="str">
        <f t="shared" si="67"/>
        <v>SGMIN</v>
      </c>
      <c r="B45" s="163" t="s">
        <v>83</v>
      </c>
      <c r="C45" s="163" t="s">
        <v>94</v>
      </c>
      <c r="D45" s="163">
        <v>38.0</v>
      </c>
      <c r="E45" s="169">
        <f t="array" ref="E45">XLOOKUP(A45,'Hashtag Bball Data Sheet'!A:A,'Hashtag Bball Data Sheet'!D:D)</f>
        <v>19.8</v>
      </c>
      <c r="F45" s="163">
        <v>41.6</v>
      </c>
      <c r="G45" s="163">
        <v>80.0</v>
      </c>
      <c r="H45" s="163">
        <v>2.8</v>
      </c>
      <c r="I45" s="163">
        <v>5.9</v>
      </c>
      <c r="J45" s="163">
        <v>5.0</v>
      </c>
      <c r="K45" s="163">
        <v>1.2</v>
      </c>
      <c r="L45" s="163">
        <v>0.6</v>
      </c>
      <c r="M45" s="163">
        <v>1.9</v>
      </c>
      <c r="N45" s="166">
        <f t="shared" ref="N45:O45" si="84">E45/E$66</f>
        <v>0.899318698</v>
      </c>
      <c r="O45" s="166">
        <f t="shared" si="84"/>
        <v>0.9634833629</v>
      </c>
      <c r="P45" s="166">
        <f t="shared" ref="P45:Q45" si="85">I45/I$66</f>
        <v>0.9049079755</v>
      </c>
      <c r="Q45" s="166">
        <f t="shared" si="85"/>
        <v>1.02319236</v>
      </c>
      <c r="R45" s="63"/>
      <c r="S45" s="63"/>
      <c r="T45" s="63"/>
      <c r="U45" s="63"/>
      <c r="V45" s="63"/>
      <c r="W45" s="63"/>
      <c r="X45" s="63"/>
    </row>
    <row r="46">
      <c r="A46" s="63" t="str">
        <f t="shared" si="67"/>
        <v>SGDET</v>
      </c>
      <c r="B46" s="163" t="s">
        <v>83</v>
      </c>
      <c r="C46" s="163" t="s">
        <v>102</v>
      </c>
      <c r="D46" s="163">
        <v>42.0</v>
      </c>
      <c r="E46" s="169">
        <f t="array" ref="E46">XLOOKUP(A46,'Hashtag Bball Data Sheet'!A:A,'Hashtag Bball Data Sheet'!D:D)</f>
        <v>25.1</v>
      </c>
      <c r="F46" s="163">
        <v>43.0</v>
      </c>
      <c r="G46" s="163">
        <v>78.4</v>
      </c>
      <c r="H46" s="163">
        <v>2.7</v>
      </c>
      <c r="I46" s="163">
        <v>6.0</v>
      </c>
      <c r="J46" s="163">
        <v>3.8</v>
      </c>
      <c r="K46" s="163">
        <v>1.8</v>
      </c>
      <c r="L46" s="163">
        <v>0.5</v>
      </c>
      <c r="M46" s="163">
        <v>2.2</v>
      </c>
      <c r="N46" s="166">
        <f t="shared" ref="N46:O46" si="86">E46/E$66</f>
        <v>1.14004542</v>
      </c>
      <c r="O46" s="166">
        <f t="shared" si="86"/>
        <v>0.9959082838</v>
      </c>
      <c r="P46" s="166">
        <f t="shared" ref="P46:Q46" si="87">I46/I$66</f>
        <v>0.9202453988</v>
      </c>
      <c r="Q46" s="166">
        <f t="shared" si="87"/>
        <v>0.7776261937</v>
      </c>
      <c r="R46" s="63"/>
      <c r="S46" s="63"/>
      <c r="T46" s="63"/>
      <c r="U46" s="63"/>
      <c r="V46" s="63"/>
      <c r="W46" s="63"/>
      <c r="X46" s="63"/>
    </row>
    <row r="47">
      <c r="A47" s="63" t="str">
        <f t="shared" si="67"/>
        <v>SGTOR</v>
      </c>
      <c r="B47" s="163" t="s">
        <v>83</v>
      </c>
      <c r="C47" s="163" t="s">
        <v>70</v>
      </c>
      <c r="D47" s="163">
        <v>49.0</v>
      </c>
      <c r="E47" s="169">
        <f t="array" ref="E47">XLOOKUP(A47,'Hashtag Bball Data Sheet'!A:A,'Hashtag Bball Data Sheet'!D:D)</f>
        <v>18</v>
      </c>
      <c r="F47" s="163">
        <v>41.0</v>
      </c>
      <c r="G47" s="163">
        <v>85.2</v>
      </c>
      <c r="H47" s="163">
        <v>2.8</v>
      </c>
      <c r="I47" s="163">
        <v>8.0</v>
      </c>
      <c r="J47" s="163">
        <v>4.5</v>
      </c>
      <c r="K47" s="163">
        <v>1.4</v>
      </c>
      <c r="L47" s="163">
        <v>0.5</v>
      </c>
      <c r="M47" s="163">
        <v>2.2</v>
      </c>
      <c r="N47" s="166">
        <f t="shared" ref="N47:O47" si="88">E47/E$66</f>
        <v>0.8175624527</v>
      </c>
      <c r="O47" s="166">
        <f t="shared" si="88"/>
        <v>0.9495869683</v>
      </c>
      <c r="P47" s="166">
        <f t="shared" ref="P47:Q47" si="89">I47/I$66</f>
        <v>1.226993865</v>
      </c>
      <c r="Q47" s="166">
        <f t="shared" si="89"/>
        <v>0.9208731241</v>
      </c>
      <c r="R47" s="63"/>
      <c r="S47" s="63"/>
      <c r="T47" s="63"/>
      <c r="U47" s="63"/>
      <c r="V47" s="63"/>
      <c r="W47" s="63"/>
      <c r="X47" s="63"/>
    </row>
    <row r="48">
      <c r="A48" s="63" t="str">
        <f t="shared" si="67"/>
        <v>SGMIL</v>
      </c>
      <c r="B48" s="163" t="s">
        <v>83</v>
      </c>
      <c r="C48" s="163" t="s">
        <v>96</v>
      </c>
      <c r="D48" s="163">
        <v>54.0</v>
      </c>
      <c r="E48" s="169">
        <f t="array" ref="E48">XLOOKUP(A48,'Hashtag Bball Data Sheet'!A:A,'Hashtag Bball Data Sheet'!D:D)</f>
        <v>25.1</v>
      </c>
      <c r="F48" s="163">
        <v>43.8</v>
      </c>
      <c r="G48" s="163">
        <v>94.1</v>
      </c>
      <c r="H48" s="163">
        <v>3.2</v>
      </c>
      <c r="I48" s="163">
        <v>5.0</v>
      </c>
      <c r="J48" s="163">
        <v>4.2</v>
      </c>
      <c r="K48" s="163">
        <v>1.3</v>
      </c>
      <c r="L48" s="163">
        <v>0.5</v>
      </c>
      <c r="M48" s="163">
        <v>2.0</v>
      </c>
      <c r="N48" s="166">
        <f t="shared" ref="N48:O48" si="90">E48/E$66</f>
        <v>1.14004542</v>
      </c>
      <c r="O48" s="166">
        <f t="shared" si="90"/>
        <v>1.01443681</v>
      </c>
      <c r="P48" s="166">
        <f t="shared" ref="P48:Q48" si="91">I48/I$66</f>
        <v>0.7668711656</v>
      </c>
      <c r="Q48" s="166">
        <f t="shared" si="91"/>
        <v>0.8594815825</v>
      </c>
      <c r="R48" s="63"/>
      <c r="S48" s="63"/>
      <c r="T48" s="63"/>
      <c r="U48" s="63"/>
      <c r="V48" s="63"/>
      <c r="W48" s="63"/>
      <c r="X48" s="63"/>
    </row>
    <row r="49">
      <c r="A49" s="63" t="str">
        <f t="shared" si="67"/>
        <v>SGHOU</v>
      </c>
      <c r="B49" s="163" t="s">
        <v>83</v>
      </c>
      <c r="C49" s="163" t="s">
        <v>109</v>
      </c>
      <c r="D49" s="163">
        <v>58.0</v>
      </c>
      <c r="E49" s="169">
        <f t="array" ref="E49">XLOOKUP(A49,'Hashtag Bball Data Sheet'!A:A,'Hashtag Bball Data Sheet'!D:D)</f>
        <v>20.9</v>
      </c>
      <c r="F49" s="163">
        <v>42.2</v>
      </c>
      <c r="G49" s="163">
        <v>76.5</v>
      </c>
      <c r="H49" s="163">
        <v>4.1</v>
      </c>
      <c r="I49" s="163">
        <v>7.4</v>
      </c>
      <c r="J49" s="163">
        <v>3.9</v>
      </c>
      <c r="K49" s="163">
        <v>0.5</v>
      </c>
      <c r="L49" s="163">
        <v>0.9</v>
      </c>
      <c r="M49" s="163">
        <v>1.8</v>
      </c>
      <c r="N49" s="166">
        <f t="shared" ref="N49:O49" si="92">E49/E$66</f>
        <v>0.9492808478</v>
      </c>
      <c r="O49" s="166">
        <f t="shared" si="92"/>
        <v>0.9773797576</v>
      </c>
      <c r="P49" s="166">
        <f t="shared" ref="P49:Q49" si="93">I49/I$66</f>
        <v>1.134969325</v>
      </c>
      <c r="Q49" s="166">
        <f t="shared" si="93"/>
        <v>0.7980900409</v>
      </c>
      <c r="R49" s="63"/>
      <c r="S49" s="63"/>
      <c r="T49" s="63"/>
      <c r="U49" s="63"/>
      <c r="V49" s="63"/>
      <c r="W49" s="63"/>
      <c r="X49" s="63"/>
    </row>
    <row r="50">
      <c r="A50" s="63" t="str">
        <f t="shared" si="67"/>
        <v>SGMEM</v>
      </c>
      <c r="B50" s="163" t="s">
        <v>83</v>
      </c>
      <c r="C50" s="163" t="s">
        <v>91</v>
      </c>
      <c r="D50" s="163">
        <v>59.0</v>
      </c>
      <c r="E50" s="169">
        <f t="array" ref="E50">XLOOKUP(A50,'Hashtag Bball Data Sheet'!A:A,'Hashtag Bball Data Sheet'!D:D)</f>
        <v>23.3</v>
      </c>
      <c r="F50" s="163">
        <v>38.8</v>
      </c>
      <c r="G50" s="163">
        <v>76.5</v>
      </c>
      <c r="H50" s="163">
        <v>3.1</v>
      </c>
      <c r="I50" s="163">
        <v>6.2</v>
      </c>
      <c r="J50" s="163">
        <v>6.1</v>
      </c>
      <c r="K50" s="163">
        <v>2.2</v>
      </c>
      <c r="L50" s="163">
        <v>1.1</v>
      </c>
      <c r="M50" s="163">
        <v>3.3</v>
      </c>
      <c r="N50" s="166">
        <f t="shared" ref="N50:O50" si="94">E50/E$66</f>
        <v>1.058289175</v>
      </c>
      <c r="O50" s="166">
        <f t="shared" si="94"/>
        <v>0.8986335212</v>
      </c>
      <c r="P50" s="166">
        <f t="shared" ref="P50:Q50" si="95">I50/I$66</f>
        <v>0.9509202454</v>
      </c>
      <c r="Q50" s="166">
        <f t="shared" si="95"/>
        <v>1.248294679</v>
      </c>
      <c r="R50" s="63"/>
      <c r="S50" s="63"/>
      <c r="T50" s="63"/>
      <c r="U50" s="63"/>
      <c r="V50" s="63"/>
      <c r="W50" s="63"/>
      <c r="X50" s="63"/>
    </row>
    <row r="51">
      <c r="A51" s="63" t="str">
        <f t="shared" si="67"/>
        <v>SGSAS</v>
      </c>
      <c r="B51" s="163" t="s">
        <v>83</v>
      </c>
      <c r="C51" s="163" t="s">
        <v>100</v>
      </c>
      <c r="D51" s="163">
        <v>73.0</v>
      </c>
      <c r="E51" s="169">
        <f t="array" ref="E51">XLOOKUP(A51,'Hashtag Bball Data Sheet'!A:A,'Hashtag Bball Data Sheet'!D:D)</f>
        <v>23.4</v>
      </c>
      <c r="F51" s="163">
        <v>44.4</v>
      </c>
      <c r="G51" s="163">
        <v>84.6</v>
      </c>
      <c r="H51" s="163">
        <v>3.2</v>
      </c>
      <c r="I51" s="163">
        <v>6.1</v>
      </c>
      <c r="J51" s="163">
        <v>6.4</v>
      </c>
      <c r="K51" s="163">
        <v>1.3</v>
      </c>
      <c r="L51" s="163">
        <v>0.8</v>
      </c>
      <c r="M51" s="163">
        <v>3.2</v>
      </c>
      <c r="N51" s="166">
        <f t="shared" ref="N51:O51" si="96">E51/E$66</f>
        <v>1.062831188</v>
      </c>
      <c r="O51" s="166">
        <f t="shared" si="96"/>
        <v>1.028333205</v>
      </c>
      <c r="P51" s="166">
        <f t="shared" ref="P51:Q51" si="97">I51/I$66</f>
        <v>0.9355828221</v>
      </c>
      <c r="Q51" s="166">
        <f t="shared" si="97"/>
        <v>1.309686221</v>
      </c>
      <c r="R51" s="63"/>
      <c r="S51" s="63"/>
      <c r="T51" s="63"/>
      <c r="U51" s="63"/>
      <c r="V51" s="63"/>
      <c r="W51" s="63"/>
      <c r="X51" s="63"/>
    </row>
    <row r="52">
      <c r="A52" s="63" t="str">
        <f t="shared" si="67"/>
        <v>SGNYK</v>
      </c>
      <c r="B52" s="163" t="s">
        <v>83</v>
      </c>
      <c r="C52" s="163" t="s">
        <v>88</v>
      </c>
      <c r="D52" s="163">
        <v>74.0</v>
      </c>
      <c r="E52" s="169">
        <f t="array" ref="E52">XLOOKUP(A52,'Hashtag Bball Data Sheet'!A:A,'Hashtag Bball Data Sheet'!D:D)</f>
        <v>19.1</v>
      </c>
      <c r="F52" s="163">
        <v>45.0</v>
      </c>
      <c r="G52" s="163">
        <v>81.5</v>
      </c>
      <c r="H52" s="163">
        <v>2.7</v>
      </c>
      <c r="I52" s="163">
        <v>6.5</v>
      </c>
      <c r="J52" s="163">
        <v>5.4</v>
      </c>
      <c r="K52" s="163">
        <v>1.5</v>
      </c>
      <c r="L52" s="163">
        <v>0.7</v>
      </c>
      <c r="M52" s="163">
        <v>2.8</v>
      </c>
      <c r="N52" s="166">
        <f t="shared" ref="N52:O52" si="98">E52/E$66</f>
        <v>0.8675246026</v>
      </c>
      <c r="O52" s="166">
        <f t="shared" si="98"/>
        <v>1.042229599</v>
      </c>
      <c r="P52" s="166">
        <f t="shared" ref="P52:Q52" si="99">I52/I$66</f>
        <v>0.9969325153</v>
      </c>
      <c r="Q52" s="166">
        <f t="shared" si="99"/>
        <v>1.105047749</v>
      </c>
      <c r="R52" s="63"/>
      <c r="S52" s="63"/>
      <c r="T52" s="63"/>
      <c r="U52" s="63"/>
      <c r="V52" s="63"/>
      <c r="W52" s="63"/>
      <c r="X52" s="63"/>
    </row>
    <row r="53">
      <c r="A53" s="63" t="str">
        <f t="shared" si="67"/>
        <v>SGLAC</v>
      </c>
      <c r="B53" s="163" t="s">
        <v>83</v>
      </c>
      <c r="C53" s="163" t="s">
        <v>113</v>
      </c>
      <c r="D53" s="163">
        <v>79.0</v>
      </c>
      <c r="E53" s="169">
        <f t="array" ref="E53">XLOOKUP(A53,'Hashtag Bball Data Sheet'!A:A,'Hashtag Bball Data Sheet'!D:D)</f>
        <v>21.5</v>
      </c>
      <c r="F53" s="163">
        <v>41.1</v>
      </c>
      <c r="G53" s="163">
        <v>84.6</v>
      </c>
      <c r="H53" s="163">
        <v>3.1</v>
      </c>
      <c r="I53" s="163">
        <v>5.8</v>
      </c>
      <c r="J53" s="163">
        <v>6.2</v>
      </c>
      <c r="K53" s="163">
        <v>2.3</v>
      </c>
      <c r="L53" s="163">
        <v>0.5</v>
      </c>
      <c r="M53" s="163">
        <v>3.0</v>
      </c>
      <c r="N53" s="166">
        <f t="shared" ref="N53:O53" si="100">E53/E$66</f>
        <v>0.9765329296</v>
      </c>
      <c r="O53" s="166">
        <f t="shared" si="100"/>
        <v>0.951903034</v>
      </c>
      <c r="P53" s="166">
        <f t="shared" ref="P53:Q53" si="101">I53/I$66</f>
        <v>0.8895705521</v>
      </c>
      <c r="Q53" s="166">
        <f t="shared" si="101"/>
        <v>1.268758527</v>
      </c>
      <c r="R53" s="63"/>
      <c r="S53" s="63"/>
      <c r="T53" s="63"/>
      <c r="U53" s="63"/>
      <c r="V53" s="63"/>
      <c r="W53" s="63"/>
      <c r="X53" s="63"/>
    </row>
    <row r="54">
      <c r="A54" s="63" t="str">
        <f t="shared" si="67"/>
        <v>SGNOP</v>
      </c>
      <c r="B54" s="163" t="s">
        <v>83</v>
      </c>
      <c r="C54" s="163" t="s">
        <v>106</v>
      </c>
      <c r="D54" s="163">
        <v>80.0</v>
      </c>
      <c r="E54" s="169">
        <f t="array" ref="E54">XLOOKUP(A54,'Hashtag Bball Data Sheet'!A:A,'Hashtag Bball Data Sheet'!D:D)</f>
        <v>23.7</v>
      </c>
      <c r="F54" s="163">
        <v>38.7</v>
      </c>
      <c r="G54" s="163">
        <v>85.7</v>
      </c>
      <c r="H54" s="163">
        <v>2.6</v>
      </c>
      <c r="I54" s="163">
        <v>9.5</v>
      </c>
      <c r="J54" s="163">
        <v>5.1</v>
      </c>
      <c r="K54" s="163">
        <v>1.2</v>
      </c>
      <c r="L54" s="163">
        <v>0.9</v>
      </c>
      <c r="M54" s="163">
        <v>3.0</v>
      </c>
      <c r="N54" s="166">
        <f t="shared" ref="N54:O54" si="102">E54/E$66</f>
        <v>1.076457229</v>
      </c>
      <c r="O54" s="166">
        <f t="shared" si="102"/>
        <v>0.8963174554</v>
      </c>
      <c r="P54" s="166">
        <f t="shared" ref="P54:Q54" si="103">I54/I$66</f>
        <v>1.457055215</v>
      </c>
      <c r="Q54" s="166">
        <f t="shared" si="103"/>
        <v>1.043656207</v>
      </c>
      <c r="R54" s="63"/>
      <c r="S54" s="63"/>
      <c r="T54" s="63"/>
      <c r="U54" s="63"/>
      <c r="V54" s="63"/>
      <c r="W54" s="63"/>
      <c r="X54" s="63"/>
    </row>
    <row r="55">
      <c r="A55" s="63" t="str">
        <f t="shared" si="67"/>
        <v>SGATL</v>
      </c>
      <c r="B55" s="163" t="s">
        <v>83</v>
      </c>
      <c r="C55" s="163" t="s">
        <v>93</v>
      </c>
      <c r="D55" s="163">
        <v>86.0</v>
      </c>
      <c r="E55" s="169">
        <f t="array" ref="E55">XLOOKUP(A55,'Hashtag Bball Data Sheet'!A:A,'Hashtag Bball Data Sheet'!D:D)</f>
        <v>22</v>
      </c>
      <c r="F55" s="163">
        <v>52.2</v>
      </c>
      <c r="G55" s="163">
        <v>59.1</v>
      </c>
      <c r="H55" s="163">
        <v>4.9</v>
      </c>
      <c r="I55" s="163">
        <v>5.5</v>
      </c>
      <c r="J55" s="163">
        <v>4.4</v>
      </c>
      <c r="K55" s="163">
        <v>2.6</v>
      </c>
      <c r="L55" s="163">
        <v>0.3</v>
      </c>
      <c r="M55" s="163">
        <v>3.4</v>
      </c>
      <c r="N55" s="166">
        <f t="shared" ref="N55:O55" si="104">E55/E$66</f>
        <v>0.9992429977</v>
      </c>
      <c r="O55" s="166">
        <f t="shared" si="104"/>
        <v>1.208986335</v>
      </c>
      <c r="P55" s="166">
        <f t="shared" ref="P55:Q55" si="105">I55/I$66</f>
        <v>0.8435582822</v>
      </c>
      <c r="Q55" s="166">
        <f t="shared" si="105"/>
        <v>0.9004092769</v>
      </c>
      <c r="R55" s="63"/>
      <c r="S55" s="63"/>
      <c r="T55" s="63"/>
      <c r="U55" s="63"/>
      <c r="V55" s="63"/>
      <c r="W55" s="63"/>
      <c r="X55" s="63"/>
    </row>
    <row r="56">
      <c r="A56" s="63" t="str">
        <f t="shared" si="67"/>
        <v>SGBKN</v>
      </c>
      <c r="B56" s="163" t="s">
        <v>83</v>
      </c>
      <c r="C56" s="163" t="s">
        <v>87</v>
      </c>
      <c r="D56" s="163">
        <v>87.0</v>
      </c>
      <c r="E56" s="169">
        <f t="array" ref="E56">XLOOKUP(A56,'Hashtag Bball Data Sheet'!A:A,'Hashtag Bball Data Sheet'!D:D)</f>
        <v>20.6</v>
      </c>
      <c r="F56" s="163">
        <v>43.8</v>
      </c>
      <c r="G56" s="163">
        <v>80.0</v>
      </c>
      <c r="H56" s="163">
        <v>3.9</v>
      </c>
      <c r="I56" s="163">
        <v>6.6</v>
      </c>
      <c r="J56" s="163">
        <v>4.8</v>
      </c>
      <c r="K56" s="163">
        <v>1.2</v>
      </c>
      <c r="L56" s="163">
        <v>0.9</v>
      </c>
      <c r="M56" s="163">
        <v>1.9</v>
      </c>
      <c r="N56" s="166">
        <f t="shared" ref="N56:O56" si="106">E56/E$66</f>
        <v>0.935654807</v>
      </c>
      <c r="O56" s="166">
        <f t="shared" si="106"/>
        <v>1.01443681</v>
      </c>
      <c r="P56" s="166">
        <f t="shared" ref="P56:Q56" si="107">I56/I$66</f>
        <v>1.012269939</v>
      </c>
      <c r="Q56" s="166">
        <f t="shared" si="107"/>
        <v>0.9822646658</v>
      </c>
      <c r="R56" s="63"/>
      <c r="S56" s="63"/>
      <c r="T56" s="63"/>
      <c r="U56" s="63"/>
      <c r="V56" s="63"/>
      <c r="W56" s="63"/>
      <c r="X56" s="63"/>
    </row>
    <row r="57">
      <c r="A57" s="63" t="str">
        <f t="shared" si="67"/>
        <v>SGCHA</v>
      </c>
      <c r="B57" s="163" t="s">
        <v>83</v>
      </c>
      <c r="C57" s="163" t="s">
        <v>80</v>
      </c>
      <c r="D57" s="163">
        <v>92.0</v>
      </c>
      <c r="E57" s="169">
        <f t="array" ref="E57">XLOOKUP(A57,'Hashtag Bball Data Sheet'!A:A,'Hashtag Bball Data Sheet'!D:D)</f>
        <v>23.1</v>
      </c>
      <c r="F57" s="163">
        <v>39.8</v>
      </c>
      <c r="G57" s="163">
        <v>90.2</v>
      </c>
      <c r="H57" s="163">
        <v>2.1</v>
      </c>
      <c r="I57" s="163">
        <v>6.6</v>
      </c>
      <c r="J57" s="163">
        <v>6.4</v>
      </c>
      <c r="K57" s="163">
        <v>1.8</v>
      </c>
      <c r="L57" s="163">
        <v>0.3</v>
      </c>
      <c r="M57" s="163">
        <v>2.0</v>
      </c>
      <c r="N57" s="166">
        <f t="shared" ref="N57:O57" si="108">E57/E$66</f>
        <v>1.049205148</v>
      </c>
      <c r="O57" s="166">
        <f t="shared" si="108"/>
        <v>0.921794179</v>
      </c>
      <c r="P57" s="166">
        <f t="shared" ref="P57:Q57" si="109">I57/I$66</f>
        <v>1.012269939</v>
      </c>
      <c r="Q57" s="166">
        <f t="shared" si="109"/>
        <v>1.309686221</v>
      </c>
      <c r="R57" s="63"/>
      <c r="S57" s="63"/>
      <c r="T57" s="63"/>
      <c r="U57" s="63"/>
      <c r="V57" s="63"/>
      <c r="W57" s="63"/>
      <c r="X57" s="63"/>
    </row>
    <row r="58">
      <c r="A58" s="63" t="str">
        <f t="shared" si="67"/>
        <v>SGIND</v>
      </c>
      <c r="B58" s="163" t="s">
        <v>83</v>
      </c>
      <c r="C58" s="163" t="s">
        <v>84</v>
      </c>
      <c r="D58" s="163">
        <v>99.0</v>
      </c>
      <c r="E58" s="169">
        <f t="array" ref="E58">XLOOKUP(A58,'Hashtag Bball Data Sheet'!A:A,'Hashtag Bball Data Sheet'!D:D)</f>
        <v>24.1</v>
      </c>
      <c r="F58" s="163">
        <v>47.5</v>
      </c>
      <c r="G58" s="163">
        <v>81.3</v>
      </c>
      <c r="H58" s="163">
        <v>3.0</v>
      </c>
      <c r="I58" s="163">
        <v>7.8</v>
      </c>
      <c r="J58" s="163">
        <v>5.4</v>
      </c>
      <c r="K58" s="163">
        <v>0.8</v>
      </c>
      <c r="L58" s="163">
        <v>1.0</v>
      </c>
      <c r="M58" s="163">
        <v>3.3</v>
      </c>
      <c r="N58" s="166">
        <f t="shared" ref="N58:O58" si="110">E58/E$66</f>
        <v>1.094625284</v>
      </c>
      <c r="O58" s="166">
        <f t="shared" si="110"/>
        <v>1.100131244</v>
      </c>
      <c r="P58" s="166">
        <f t="shared" ref="P58:Q58" si="111">I58/I$66</f>
        <v>1.196319018</v>
      </c>
      <c r="Q58" s="166">
        <f t="shared" si="111"/>
        <v>1.105047749</v>
      </c>
      <c r="R58" s="63"/>
      <c r="S58" s="63"/>
      <c r="T58" s="63"/>
      <c r="U58" s="63"/>
      <c r="V58" s="63"/>
      <c r="W58" s="63"/>
      <c r="X58" s="63"/>
    </row>
    <row r="59">
      <c r="A59" s="63" t="str">
        <f t="shared" si="67"/>
        <v>SGLAL</v>
      </c>
      <c r="B59" s="163" t="s">
        <v>83</v>
      </c>
      <c r="C59" s="163" t="s">
        <v>90</v>
      </c>
      <c r="D59" s="163">
        <v>102.0</v>
      </c>
      <c r="E59" s="169">
        <f t="array" ref="E59">XLOOKUP(A59,'Hashtag Bball Data Sheet'!A:A,'Hashtag Bball Data Sheet'!D:D)</f>
        <v>22.5</v>
      </c>
      <c r="F59" s="163">
        <v>46.4</v>
      </c>
      <c r="G59" s="163">
        <v>83.3</v>
      </c>
      <c r="H59" s="163">
        <v>3.4</v>
      </c>
      <c r="I59" s="163">
        <v>7.9</v>
      </c>
      <c r="J59" s="163">
        <v>4.9</v>
      </c>
      <c r="K59" s="163">
        <v>0.9</v>
      </c>
      <c r="L59" s="163">
        <v>1.3</v>
      </c>
      <c r="M59" s="163">
        <v>2.2</v>
      </c>
      <c r="N59" s="166">
        <f t="shared" ref="N59:O59" si="112">E59/E$66</f>
        <v>1.021953066</v>
      </c>
      <c r="O59" s="166">
        <f t="shared" si="112"/>
        <v>1.07465452</v>
      </c>
      <c r="P59" s="166">
        <f t="shared" ref="P59:Q59" si="113">I59/I$66</f>
        <v>1.211656442</v>
      </c>
      <c r="Q59" s="166">
        <f t="shared" si="113"/>
        <v>1.002728513</v>
      </c>
      <c r="R59" s="63"/>
      <c r="S59" s="63"/>
      <c r="T59" s="63"/>
      <c r="U59" s="63"/>
      <c r="V59" s="63"/>
      <c r="W59" s="63"/>
      <c r="X59" s="63"/>
    </row>
    <row r="60">
      <c r="A60" s="63" t="str">
        <f t="shared" si="67"/>
        <v>SGUTA</v>
      </c>
      <c r="B60" s="163" t="s">
        <v>83</v>
      </c>
      <c r="C60" s="163" t="s">
        <v>112</v>
      </c>
      <c r="D60" s="163">
        <v>109.0</v>
      </c>
      <c r="E60" s="169">
        <f t="array" ref="E60">XLOOKUP(A60,'Hashtag Bball Data Sheet'!A:A,'Hashtag Bball Data Sheet'!D:D)</f>
        <v>25.1</v>
      </c>
      <c r="F60" s="163">
        <v>42.4</v>
      </c>
      <c r="G60" s="163">
        <v>85.7</v>
      </c>
      <c r="H60" s="163">
        <v>2.5</v>
      </c>
      <c r="I60" s="163">
        <v>7.4</v>
      </c>
      <c r="J60" s="163">
        <v>4.5</v>
      </c>
      <c r="K60" s="163">
        <v>2.0</v>
      </c>
      <c r="L60" s="163">
        <v>1.6</v>
      </c>
      <c r="M60" s="163">
        <v>2.7</v>
      </c>
      <c r="N60" s="166">
        <f t="shared" ref="N60:O60" si="114">E60/E$66</f>
        <v>1.14004542</v>
      </c>
      <c r="O60" s="166">
        <f t="shared" si="114"/>
        <v>0.9820118891</v>
      </c>
      <c r="P60" s="166">
        <f t="shared" ref="P60:Q60" si="115">I60/I$66</f>
        <v>1.134969325</v>
      </c>
      <c r="Q60" s="166">
        <f t="shared" si="115"/>
        <v>0.9208731241</v>
      </c>
      <c r="R60" s="63"/>
      <c r="S60" s="63"/>
      <c r="T60" s="63"/>
      <c r="U60" s="63"/>
      <c r="V60" s="63"/>
      <c r="W60" s="63"/>
      <c r="X60" s="63"/>
    </row>
    <row r="61">
      <c r="A61" s="63" t="str">
        <f t="shared" si="67"/>
        <v>SGPOR</v>
      </c>
      <c r="B61" s="163" t="s">
        <v>83</v>
      </c>
      <c r="C61" s="163" t="s">
        <v>110</v>
      </c>
      <c r="D61" s="163">
        <v>114.0</v>
      </c>
      <c r="E61" s="169">
        <f t="array" ref="E61">XLOOKUP(A61,'Hashtag Bball Data Sheet'!A:A,'Hashtag Bball Data Sheet'!D:D)</f>
        <v>21.6</v>
      </c>
      <c r="F61" s="163">
        <v>44.8</v>
      </c>
      <c r="G61" s="163">
        <v>82.6</v>
      </c>
      <c r="H61" s="163">
        <v>2.5</v>
      </c>
      <c r="I61" s="163">
        <v>8.1</v>
      </c>
      <c r="J61" s="163">
        <v>4.8</v>
      </c>
      <c r="K61" s="163">
        <v>2.2</v>
      </c>
      <c r="L61" s="163">
        <v>1.0</v>
      </c>
      <c r="M61" s="163">
        <v>2.1</v>
      </c>
      <c r="N61" s="166">
        <f t="shared" ref="N61:O61" si="116">E61/E$66</f>
        <v>0.9810749432</v>
      </c>
      <c r="O61" s="166">
        <f t="shared" si="116"/>
        <v>1.037597468</v>
      </c>
      <c r="P61" s="166">
        <f t="shared" ref="P61:Q61" si="117">I61/I$66</f>
        <v>1.242331288</v>
      </c>
      <c r="Q61" s="166">
        <f t="shared" si="117"/>
        <v>0.9822646658</v>
      </c>
      <c r="R61" s="63"/>
      <c r="S61" s="63"/>
      <c r="T61" s="63"/>
      <c r="U61" s="63"/>
      <c r="V61" s="63"/>
      <c r="W61" s="63"/>
      <c r="X61" s="63"/>
    </row>
    <row r="62">
      <c r="A62" s="63" t="str">
        <f t="shared" si="67"/>
        <v>SGDAL</v>
      </c>
      <c r="B62" s="163" t="s">
        <v>83</v>
      </c>
      <c r="C62" s="163" t="s">
        <v>103</v>
      </c>
      <c r="D62" s="163">
        <v>115.0</v>
      </c>
      <c r="E62" s="169">
        <f t="array" ref="E62">XLOOKUP(A62,'Hashtag Bball Data Sheet'!A:A,'Hashtag Bball Data Sheet'!D:D)</f>
        <v>19.6</v>
      </c>
      <c r="F62" s="163">
        <v>53.4</v>
      </c>
      <c r="G62" s="163">
        <v>84.0</v>
      </c>
      <c r="H62" s="163">
        <v>2.5</v>
      </c>
      <c r="I62" s="163">
        <v>6.8</v>
      </c>
      <c r="J62" s="163">
        <v>3.1</v>
      </c>
      <c r="K62" s="163">
        <v>2.5</v>
      </c>
      <c r="L62" s="163">
        <v>0.5</v>
      </c>
      <c r="M62" s="163">
        <v>2.0</v>
      </c>
      <c r="N62" s="166">
        <f t="shared" ref="N62:O62" si="118">E62/E$66</f>
        <v>0.8902346707</v>
      </c>
      <c r="O62" s="166">
        <f t="shared" si="118"/>
        <v>1.236779125</v>
      </c>
      <c r="P62" s="166">
        <f t="shared" ref="P62:Q62" si="119">I62/I$66</f>
        <v>1.042944785</v>
      </c>
      <c r="Q62" s="166">
        <f t="shared" si="119"/>
        <v>0.6343792633</v>
      </c>
      <c r="R62" s="63"/>
      <c r="S62" s="63"/>
      <c r="T62" s="63"/>
      <c r="U62" s="63"/>
      <c r="V62" s="63"/>
      <c r="W62" s="63"/>
      <c r="X62" s="63"/>
    </row>
    <row r="63">
      <c r="A63" s="63" t="str">
        <f t="shared" si="67"/>
        <v>SGGSW</v>
      </c>
      <c r="B63" s="163" t="s">
        <v>83</v>
      </c>
      <c r="C63" s="163" t="s">
        <v>107</v>
      </c>
      <c r="D63" s="163">
        <v>122.0</v>
      </c>
      <c r="E63" s="169">
        <f t="array" ref="E63">XLOOKUP(A63,'Hashtag Bball Data Sheet'!A:A,'Hashtag Bball Data Sheet'!D:D)</f>
        <v>18.1</v>
      </c>
      <c r="F63" s="163">
        <v>51.0</v>
      </c>
      <c r="G63" s="163">
        <v>87.9</v>
      </c>
      <c r="H63" s="163">
        <v>3.0</v>
      </c>
      <c r="I63" s="163">
        <v>6.8</v>
      </c>
      <c r="J63" s="163">
        <v>5.2</v>
      </c>
      <c r="K63" s="163">
        <v>1.2</v>
      </c>
      <c r="L63" s="163">
        <v>0.7</v>
      </c>
      <c r="M63" s="163">
        <v>3.7</v>
      </c>
      <c r="N63" s="166">
        <f t="shared" ref="N63:O63" si="120">E63/E$66</f>
        <v>0.8221044663</v>
      </c>
      <c r="O63" s="166">
        <f t="shared" si="120"/>
        <v>1.181193546</v>
      </c>
      <c r="P63" s="166">
        <f t="shared" ref="P63:Q63" si="121">I63/I$66</f>
        <v>1.042944785</v>
      </c>
      <c r="Q63" s="166">
        <f t="shared" si="121"/>
        <v>1.064120055</v>
      </c>
      <c r="R63" s="63"/>
      <c r="S63" s="63"/>
      <c r="T63" s="63"/>
      <c r="U63" s="63"/>
      <c r="V63" s="63"/>
      <c r="W63" s="63"/>
      <c r="X63" s="63"/>
    </row>
    <row r="64">
      <c r="A64" s="63" t="str">
        <f t="shared" si="67"/>
        <v>SGOKC</v>
      </c>
      <c r="B64" s="163" t="s">
        <v>83</v>
      </c>
      <c r="C64" s="163" t="s">
        <v>97</v>
      </c>
      <c r="D64" s="163">
        <v>127.0</v>
      </c>
      <c r="E64" s="169">
        <f t="array" ref="E64">XLOOKUP(A64,'Hashtag Bball Data Sheet'!A:A,'Hashtag Bball Data Sheet'!D:D)</f>
        <v>23.1</v>
      </c>
      <c r="F64" s="163">
        <v>38.9</v>
      </c>
      <c r="G64" s="163">
        <v>87.5</v>
      </c>
      <c r="H64" s="163">
        <v>3.4</v>
      </c>
      <c r="I64" s="163">
        <v>7.2</v>
      </c>
      <c r="J64" s="163">
        <v>6.2</v>
      </c>
      <c r="K64" s="163">
        <v>1.9</v>
      </c>
      <c r="L64" s="163">
        <v>1.0</v>
      </c>
      <c r="M64" s="163">
        <v>2.6</v>
      </c>
      <c r="N64" s="166">
        <f t="shared" ref="N64:O64" si="122">E64/E$66</f>
        <v>1.049205148</v>
      </c>
      <c r="O64" s="166">
        <f t="shared" si="122"/>
        <v>0.900949587</v>
      </c>
      <c r="P64" s="166">
        <f t="shared" ref="P64:Q64" si="123">I64/I$66</f>
        <v>1.104294479</v>
      </c>
      <c r="Q64" s="166">
        <f t="shared" si="123"/>
        <v>1.268758527</v>
      </c>
      <c r="R64" s="63"/>
      <c r="S64" s="63"/>
      <c r="T64" s="63"/>
      <c r="U64" s="63"/>
      <c r="V64" s="63"/>
      <c r="W64" s="63"/>
      <c r="X64" s="63"/>
    </row>
    <row r="65">
      <c r="A65" s="63" t="str">
        <f t="shared" si="67"/>
        <v>SGWAS</v>
      </c>
      <c r="B65" s="163" t="s">
        <v>83</v>
      </c>
      <c r="C65" s="163" t="s">
        <v>77</v>
      </c>
      <c r="D65" s="163">
        <v>150.0</v>
      </c>
      <c r="E65" s="169">
        <f t="array" ref="E65">XLOOKUP(A65,'Hashtag Bball Data Sheet'!A:A,'Hashtag Bball Data Sheet'!D:D)</f>
        <v>24.4</v>
      </c>
      <c r="F65" s="163">
        <v>55.1</v>
      </c>
      <c r="G65" s="163">
        <v>85.0</v>
      </c>
      <c r="H65" s="163">
        <v>5.4</v>
      </c>
      <c r="I65" s="163">
        <v>7.1</v>
      </c>
      <c r="J65" s="163">
        <v>7.8</v>
      </c>
      <c r="K65" s="163">
        <v>2.5</v>
      </c>
      <c r="L65" s="163">
        <v>1.1</v>
      </c>
      <c r="M65" s="163">
        <v>3.5</v>
      </c>
      <c r="N65" s="166">
        <f t="shared" ref="N65:O65" si="124">E65/E$66</f>
        <v>1.108251325</v>
      </c>
      <c r="O65" s="166">
        <f t="shared" si="124"/>
        <v>1.276152243</v>
      </c>
      <c r="P65" s="166">
        <f t="shared" ref="P65:Q65" si="125">I65/I$66</f>
        <v>1.088957055</v>
      </c>
      <c r="Q65" s="166">
        <f t="shared" si="125"/>
        <v>1.596180082</v>
      </c>
      <c r="R65" s="63"/>
      <c r="S65" s="63"/>
      <c r="T65" s="63"/>
      <c r="U65" s="63"/>
      <c r="V65" s="63"/>
      <c r="W65" s="63"/>
      <c r="X65" s="63"/>
    </row>
    <row r="66">
      <c r="A66" s="59" t="s">
        <v>2002</v>
      </c>
      <c r="B66" s="59" t="s">
        <v>83</v>
      </c>
      <c r="C66" s="163" t="s">
        <v>2018</v>
      </c>
      <c r="D66" s="163">
        <v>147.0</v>
      </c>
      <c r="E66" s="170">
        <f>AVERAGE(E36:E65)</f>
        <v>22.01666667</v>
      </c>
      <c r="F66" s="167">
        <f t="shared" ref="F66:J66" si="126">AVERAGE(F35:F65)</f>
        <v>43.17666667</v>
      </c>
      <c r="G66" s="167">
        <f t="shared" si="126"/>
        <v>78.45</v>
      </c>
      <c r="H66" s="167">
        <f t="shared" si="126"/>
        <v>3.033333333</v>
      </c>
      <c r="I66" s="167">
        <f t="shared" si="126"/>
        <v>6.52</v>
      </c>
      <c r="J66" s="167">
        <f t="shared" si="126"/>
        <v>4.886666667</v>
      </c>
      <c r="K66" s="63"/>
      <c r="L66" s="63"/>
      <c r="M66" s="63"/>
      <c r="N66" s="166">
        <f t="shared" ref="N66:O66" si="127">E66/E$66</f>
        <v>1</v>
      </c>
      <c r="O66" s="166">
        <f t="shared" si="127"/>
        <v>1</v>
      </c>
      <c r="P66" s="166">
        <f t="shared" ref="P66:Q66" si="128">I66/I$66</f>
        <v>1</v>
      </c>
      <c r="Q66" s="166">
        <f t="shared" si="128"/>
        <v>1</v>
      </c>
      <c r="R66" s="63"/>
      <c r="S66" s="63"/>
      <c r="T66" s="63"/>
      <c r="U66" s="63"/>
      <c r="V66" s="63"/>
      <c r="W66" s="63"/>
      <c r="X66" s="63"/>
    </row>
    <row r="67">
      <c r="A67" s="63"/>
      <c r="B67" s="63"/>
      <c r="C67" s="63"/>
      <c r="D67" s="63"/>
      <c r="E67" s="63"/>
      <c r="F67" s="63"/>
      <c r="G67" s="63"/>
      <c r="H67" s="63"/>
      <c r="I67" s="63"/>
      <c r="J67" s="63"/>
      <c r="K67" s="63"/>
      <c r="L67" s="63"/>
      <c r="M67" s="63"/>
      <c r="N67" s="168"/>
      <c r="O67" s="168"/>
      <c r="P67" s="168"/>
      <c r="Q67" s="168"/>
      <c r="R67" s="63"/>
      <c r="S67" s="63"/>
      <c r="T67" s="63"/>
      <c r="U67" s="63"/>
      <c r="V67" s="63"/>
      <c r="W67" s="63"/>
      <c r="X67" s="63"/>
    </row>
    <row r="68">
      <c r="A68" s="63"/>
      <c r="B68" s="163" t="s">
        <v>1</v>
      </c>
      <c r="C68" s="163" t="s">
        <v>2</v>
      </c>
      <c r="D68" s="164" t="s">
        <v>2008</v>
      </c>
      <c r="E68" s="163" t="s">
        <v>2009</v>
      </c>
      <c r="F68" s="163" t="s">
        <v>2010</v>
      </c>
      <c r="G68" s="163" t="s">
        <v>1820</v>
      </c>
      <c r="H68" s="163" t="s">
        <v>2011</v>
      </c>
      <c r="I68" s="163" t="s">
        <v>2012</v>
      </c>
      <c r="J68" s="163" t="s">
        <v>2013</v>
      </c>
      <c r="K68" s="163" t="s">
        <v>2014</v>
      </c>
      <c r="L68" s="163" t="s">
        <v>2015</v>
      </c>
      <c r="M68" s="163" t="s">
        <v>2016</v>
      </c>
      <c r="N68" s="165" t="s">
        <v>2009</v>
      </c>
      <c r="O68" s="165" t="s">
        <v>2010</v>
      </c>
      <c r="P68" s="165" t="s">
        <v>2012</v>
      </c>
      <c r="Q68" s="165" t="s">
        <v>2013</v>
      </c>
      <c r="R68" s="63"/>
      <c r="S68" s="63"/>
      <c r="T68" s="63"/>
      <c r="U68" s="63"/>
      <c r="V68" s="63"/>
      <c r="W68" s="63"/>
      <c r="X68" s="63"/>
    </row>
    <row r="69">
      <c r="A69" s="63" t="str">
        <f t="shared" ref="A69:A98" si="131">B69&amp;C69</f>
        <v>SFNOP</v>
      </c>
      <c r="B69" s="163" t="s">
        <v>61</v>
      </c>
      <c r="C69" s="163" t="s">
        <v>106</v>
      </c>
      <c r="D69" s="163">
        <v>3.0</v>
      </c>
      <c r="E69" s="169">
        <f t="array" ref="E69">XLOOKUP(A69,'Hashtag Bball Data Sheet'!A:A,'Hashtag Bball Data Sheet'!D:D)</f>
        <v>18.9</v>
      </c>
      <c r="F69" s="163">
        <v>41.7</v>
      </c>
      <c r="G69" s="163">
        <v>69.2</v>
      </c>
      <c r="H69" s="163">
        <v>2.1</v>
      </c>
      <c r="I69" s="163">
        <v>8.9</v>
      </c>
      <c r="J69" s="163">
        <v>2.1</v>
      </c>
      <c r="K69" s="163">
        <v>0.5</v>
      </c>
      <c r="L69" s="163">
        <v>0.0</v>
      </c>
      <c r="M69" s="163">
        <v>2.6</v>
      </c>
      <c r="N69" s="166">
        <f t="shared" ref="N69:O69" si="129">E69/E$99</f>
        <v>0.8811188811</v>
      </c>
      <c r="O69" s="166">
        <f t="shared" si="129"/>
        <v>0.8834121884</v>
      </c>
      <c r="P69" s="166">
        <f t="shared" ref="P69:Q69" si="130">I69/I$99</f>
        <v>1.13327674</v>
      </c>
      <c r="Q69" s="166">
        <f t="shared" si="130"/>
        <v>0.510534846</v>
      </c>
      <c r="R69" s="63"/>
      <c r="S69" s="63"/>
      <c r="T69" s="63"/>
      <c r="U69" s="63"/>
      <c r="V69" s="63"/>
      <c r="W69" s="63"/>
      <c r="X69" s="63"/>
    </row>
    <row r="70">
      <c r="A70" s="63" t="str">
        <f t="shared" si="131"/>
        <v>SFGSW</v>
      </c>
      <c r="B70" s="163" t="s">
        <v>61</v>
      </c>
      <c r="C70" s="163" t="s">
        <v>107</v>
      </c>
      <c r="D70" s="163">
        <v>10.0</v>
      </c>
      <c r="E70" s="169">
        <f t="array" ref="E70">XLOOKUP(A70,'Hashtag Bball Data Sheet'!A:A,'Hashtag Bball Data Sheet'!D:D)</f>
        <v>22.4</v>
      </c>
      <c r="F70" s="163">
        <v>41.0</v>
      </c>
      <c r="G70" s="163">
        <v>71.9</v>
      </c>
      <c r="H70" s="163">
        <v>2.7</v>
      </c>
      <c r="I70" s="163">
        <v>6.6</v>
      </c>
      <c r="J70" s="163">
        <v>3.5</v>
      </c>
      <c r="K70" s="163">
        <v>1.6</v>
      </c>
      <c r="L70" s="163">
        <v>0.5</v>
      </c>
      <c r="M70" s="163">
        <v>2.2</v>
      </c>
      <c r="N70" s="166">
        <f t="shared" ref="N70:O70" si="132">E70/E$99</f>
        <v>1.044289044</v>
      </c>
      <c r="O70" s="166">
        <f t="shared" si="132"/>
        <v>0.8685827272</v>
      </c>
      <c r="P70" s="166">
        <f t="shared" ref="P70:Q70" si="133">I70/I$99</f>
        <v>0.8404074703</v>
      </c>
      <c r="Q70" s="166">
        <f t="shared" si="133"/>
        <v>0.85089141</v>
      </c>
      <c r="R70" s="63"/>
      <c r="S70" s="63"/>
      <c r="T70" s="63"/>
      <c r="U70" s="63"/>
      <c r="V70" s="63"/>
      <c r="W70" s="63"/>
      <c r="X70" s="63"/>
    </row>
    <row r="71">
      <c r="A71" s="63" t="str">
        <f t="shared" si="131"/>
        <v>SFCLE</v>
      </c>
      <c r="B71" s="163" t="s">
        <v>61</v>
      </c>
      <c r="C71" s="163" t="s">
        <v>85</v>
      </c>
      <c r="D71" s="163">
        <v>22.0</v>
      </c>
      <c r="E71" s="169">
        <f t="array" ref="E71">XLOOKUP(A71,'Hashtag Bball Data Sheet'!A:A,'Hashtag Bball Data Sheet'!D:D)</f>
        <v>23</v>
      </c>
      <c r="F71" s="163">
        <v>41.3</v>
      </c>
      <c r="G71" s="163">
        <v>73.9</v>
      </c>
      <c r="H71" s="163">
        <v>2.6</v>
      </c>
      <c r="I71" s="163">
        <v>8.4</v>
      </c>
      <c r="J71" s="163">
        <v>4.3</v>
      </c>
      <c r="K71" s="163">
        <v>0.9</v>
      </c>
      <c r="L71" s="163">
        <v>0.6</v>
      </c>
      <c r="M71" s="163">
        <v>2.4</v>
      </c>
      <c r="N71" s="166">
        <f t="shared" ref="N71:O71" si="134">E71/E$99</f>
        <v>1.072261072</v>
      </c>
      <c r="O71" s="166">
        <f t="shared" si="134"/>
        <v>0.8749382106</v>
      </c>
      <c r="P71" s="166">
        <f t="shared" ref="P71:Q71" si="135">I71/I$99</f>
        <v>1.069609508</v>
      </c>
      <c r="Q71" s="166">
        <f t="shared" si="135"/>
        <v>1.045380875</v>
      </c>
      <c r="R71" s="63"/>
      <c r="S71" s="63"/>
      <c r="T71" s="63"/>
      <c r="U71" s="63"/>
      <c r="V71" s="63"/>
      <c r="W71" s="63"/>
      <c r="X71" s="63"/>
    </row>
    <row r="72">
      <c r="A72" s="63" t="str">
        <f t="shared" si="131"/>
        <v>SFOKC</v>
      </c>
      <c r="B72" s="163" t="s">
        <v>61</v>
      </c>
      <c r="C72" s="163" t="s">
        <v>97</v>
      </c>
      <c r="D72" s="163">
        <v>27.0</v>
      </c>
      <c r="E72" s="169">
        <f t="array" ref="E72">XLOOKUP(A72,'Hashtag Bball Data Sheet'!A:A,'Hashtag Bball Data Sheet'!D:D)</f>
        <v>20</v>
      </c>
      <c r="F72" s="163">
        <v>46.6</v>
      </c>
      <c r="G72" s="163">
        <v>60.0</v>
      </c>
      <c r="H72" s="163">
        <v>2.9</v>
      </c>
      <c r="I72" s="163">
        <v>9.3</v>
      </c>
      <c r="J72" s="163">
        <v>2.5</v>
      </c>
      <c r="K72" s="163">
        <v>0.8</v>
      </c>
      <c r="L72" s="163">
        <v>0.8</v>
      </c>
      <c r="M72" s="163">
        <v>1.0</v>
      </c>
      <c r="N72" s="166">
        <f t="shared" ref="N72:O72" si="136">E72/E$99</f>
        <v>0.9324009324</v>
      </c>
      <c r="O72" s="166">
        <f t="shared" si="136"/>
        <v>0.9872184168</v>
      </c>
      <c r="P72" s="166">
        <f t="shared" ref="P72:Q72" si="137">I72/I$99</f>
        <v>1.184210526</v>
      </c>
      <c r="Q72" s="166">
        <f t="shared" si="137"/>
        <v>0.6077795786</v>
      </c>
      <c r="R72" s="63"/>
      <c r="S72" s="63"/>
      <c r="T72" s="63"/>
      <c r="U72" s="63"/>
      <c r="V72" s="63"/>
      <c r="W72" s="63"/>
      <c r="X72" s="63"/>
    </row>
    <row r="73">
      <c r="A73" s="63" t="str">
        <f t="shared" si="131"/>
        <v>SFHOU</v>
      </c>
      <c r="B73" s="163" t="s">
        <v>61</v>
      </c>
      <c r="C73" s="163" t="s">
        <v>109</v>
      </c>
      <c r="D73" s="163">
        <v>28.0</v>
      </c>
      <c r="E73" s="169">
        <f t="array" ref="E73">XLOOKUP(A73,'Hashtag Bball Data Sheet'!A:A,'Hashtag Bball Data Sheet'!D:D)</f>
        <v>20</v>
      </c>
      <c r="F73" s="163">
        <v>48.2</v>
      </c>
      <c r="G73" s="163">
        <v>79.3</v>
      </c>
      <c r="H73" s="163">
        <v>3.5</v>
      </c>
      <c r="I73" s="163">
        <v>5.5</v>
      </c>
      <c r="J73" s="163">
        <v>3.7</v>
      </c>
      <c r="K73" s="163">
        <v>0.5</v>
      </c>
      <c r="L73" s="163">
        <v>0.5</v>
      </c>
      <c r="M73" s="163">
        <v>2.6</v>
      </c>
      <c r="N73" s="166">
        <f t="shared" ref="N73:O73" si="138">E73/E$99</f>
        <v>0.9324009324</v>
      </c>
      <c r="O73" s="166">
        <f t="shared" si="138"/>
        <v>1.021114328</v>
      </c>
      <c r="P73" s="166">
        <f t="shared" ref="P73:Q73" si="139">I73/I$99</f>
        <v>0.7003395586</v>
      </c>
      <c r="Q73" s="166">
        <f t="shared" si="139"/>
        <v>0.8995137763</v>
      </c>
      <c r="R73" s="63"/>
      <c r="S73" s="63"/>
      <c r="T73" s="63"/>
      <c r="U73" s="63"/>
      <c r="V73" s="63"/>
      <c r="W73" s="63"/>
      <c r="X73" s="63"/>
    </row>
    <row r="74">
      <c r="A74" s="63" t="str">
        <f t="shared" si="131"/>
        <v>SFDAL</v>
      </c>
      <c r="B74" s="163" t="s">
        <v>61</v>
      </c>
      <c r="C74" s="163" t="s">
        <v>103</v>
      </c>
      <c r="D74" s="163">
        <v>31.0</v>
      </c>
      <c r="E74" s="169">
        <f t="array" ref="E74">XLOOKUP(A74,'Hashtag Bball Data Sheet'!A:A,'Hashtag Bball Data Sheet'!D:D)</f>
        <v>21.2</v>
      </c>
      <c r="F74" s="163">
        <v>41.7</v>
      </c>
      <c r="G74" s="163">
        <v>70.0</v>
      </c>
      <c r="H74" s="163">
        <v>2.5</v>
      </c>
      <c r="I74" s="163">
        <v>7.0</v>
      </c>
      <c r="J74" s="163">
        <v>5.4</v>
      </c>
      <c r="K74" s="163">
        <v>0.6</v>
      </c>
      <c r="L74" s="163">
        <v>1.0</v>
      </c>
      <c r="M74" s="163">
        <v>1.9</v>
      </c>
      <c r="N74" s="166">
        <f t="shared" ref="N74:O74" si="140">E74/E$99</f>
        <v>0.9883449883</v>
      </c>
      <c r="O74" s="166">
        <f t="shared" si="140"/>
        <v>0.8834121884</v>
      </c>
      <c r="P74" s="166">
        <f t="shared" ref="P74:Q74" si="141">I74/I$99</f>
        <v>0.8913412564</v>
      </c>
      <c r="Q74" s="166">
        <f t="shared" si="141"/>
        <v>1.31280389</v>
      </c>
      <c r="R74" s="63"/>
      <c r="S74" s="63"/>
      <c r="T74" s="63"/>
      <c r="U74" s="63"/>
      <c r="V74" s="63"/>
      <c r="W74" s="63"/>
      <c r="X74" s="63"/>
    </row>
    <row r="75">
      <c r="A75" s="63" t="str">
        <f t="shared" si="131"/>
        <v>SFBOS</v>
      </c>
      <c r="B75" s="163" t="s">
        <v>61</v>
      </c>
      <c r="C75" s="163" t="s">
        <v>81</v>
      </c>
      <c r="D75" s="163">
        <v>37.0</v>
      </c>
      <c r="E75" s="169">
        <f t="array" ref="E75">XLOOKUP(A75,'Hashtag Bball Data Sheet'!A:A,'Hashtag Bball Data Sheet'!D:D)</f>
        <v>18.5</v>
      </c>
      <c r="F75" s="163">
        <v>42.5</v>
      </c>
      <c r="G75" s="163">
        <v>77.3</v>
      </c>
      <c r="H75" s="163">
        <v>3.1</v>
      </c>
      <c r="I75" s="163">
        <v>9.1</v>
      </c>
      <c r="J75" s="163">
        <v>4.1</v>
      </c>
      <c r="K75" s="163">
        <v>1.2</v>
      </c>
      <c r="L75" s="163">
        <v>0.6</v>
      </c>
      <c r="M75" s="163">
        <v>1.7</v>
      </c>
      <c r="N75" s="166">
        <f t="shared" ref="N75:O75" si="142">E75/E$99</f>
        <v>0.8624708625</v>
      </c>
      <c r="O75" s="166">
        <f t="shared" si="142"/>
        <v>0.9003601441</v>
      </c>
      <c r="P75" s="166">
        <f t="shared" ref="P75:Q75" si="143">I75/I$99</f>
        <v>1.158743633</v>
      </c>
      <c r="Q75" s="166">
        <f t="shared" si="143"/>
        <v>0.9967585089</v>
      </c>
      <c r="R75" s="63"/>
      <c r="S75" s="63"/>
      <c r="T75" s="63"/>
      <c r="U75" s="63"/>
      <c r="V75" s="63"/>
      <c r="W75" s="63"/>
      <c r="X75" s="63"/>
    </row>
    <row r="76">
      <c r="A76" s="63" t="str">
        <f t="shared" si="131"/>
        <v>SFATL</v>
      </c>
      <c r="B76" s="163" t="s">
        <v>61</v>
      </c>
      <c r="C76" s="163" t="s">
        <v>93</v>
      </c>
      <c r="D76" s="163">
        <v>40.0</v>
      </c>
      <c r="E76" s="169">
        <f t="array" ref="E76">XLOOKUP(A76,'Hashtag Bball Data Sheet'!A:A,'Hashtag Bball Data Sheet'!D:D)</f>
        <v>25.7</v>
      </c>
      <c r="F76" s="163">
        <v>50.6</v>
      </c>
      <c r="G76" s="163">
        <v>72.7</v>
      </c>
      <c r="H76" s="163">
        <v>1.4</v>
      </c>
      <c r="I76" s="163">
        <v>6.8</v>
      </c>
      <c r="J76" s="163">
        <v>5.0</v>
      </c>
      <c r="K76" s="163">
        <v>2.0</v>
      </c>
      <c r="L76" s="163">
        <v>1.0</v>
      </c>
      <c r="M76" s="163">
        <v>3.8</v>
      </c>
      <c r="N76" s="166">
        <f t="shared" ref="N76:O76" si="144">E76/E$99</f>
        <v>1.198135198</v>
      </c>
      <c r="O76" s="166">
        <f t="shared" si="144"/>
        <v>1.071958195</v>
      </c>
      <c r="P76" s="166">
        <f t="shared" ref="P76:Q76" si="145">I76/I$99</f>
        <v>0.8658743633</v>
      </c>
      <c r="Q76" s="166">
        <f t="shared" si="145"/>
        <v>1.215559157</v>
      </c>
      <c r="R76" s="63"/>
      <c r="S76" s="63"/>
      <c r="T76" s="63"/>
      <c r="U76" s="63"/>
      <c r="V76" s="63"/>
      <c r="W76" s="63"/>
      <c r="X76" s="63"/>
    </row>
    <row r="77">
      <c r="A77" s="63" t="str">
        <f t="shared" si="131"/>
        <v>SFMEM</v>
      </c>
      <c r="B77" s="163" t="s">
        <v>61</v>
      </c>
      <c r="C77" s="163" t="s">
        <v>91</v>
      </c>
      <c r="D77" s="163">
        <v>57.0</v>
      </c>
      <c r="E77" s="169">
        <f t="array" ref="E77">XLOOKUP(A77,'Hashtag Bball Data Sheet'!A:A,'Hashtag Bball Data Sheet'!D:D)</f>
        <v>22.4</v>
      </c>
      <c r="F77" s="163">
        <v>49.6</v>
      </c>
      <c r="G77" s="163">
        <v>75.0</v>
      </c>
      <c r="H77" s="163">
        <v>3.8</v>
      </c>
      <c r="I77" s="163">
        <v>8.4</v>
      </c>
      <c r="J77" s="163">
        <v>3.0</v>
      </c>
      <c r="K77" s="163">
        <v>1.4</v>
      </c>
      <c r="L77" s="163">
        <v>0.5</v>
      </c>
      <c r="M77" s="163">
        <v>2.8</v>
      </c>
      <c r="N77" s="166">
        <f t="shared" ref="N77:O77" si="146">E77/E$99</f>
        <v>1.044289044</v>
      </c>
      <c r="O77" s="166">
        <f t="shared" si="146"/>
        <v>1.05077325</v>
      </c>
      <c r="P77" s="166">
        <f t="shared" ref="P77:Q77" si="147">I77/I$99</f>
        <v>1.069609508</v>
      </c>
      <c r="Q77" s="166">
        <f t="shared" si="147"/>
        <v>0.7293354943</v>
      </c>
      <c r="R77" s="63"/>
      <c r="S77" s="63"/>
      <c r="T77" s="63"/>
      <c r="U77" s="63"/>
      <c r="V77" s="63"/>
      <c r="W77" s="63"/>
      <c r="X77" s="63"/>
    </row>
    <row r="78">
      <c r="A78" s="63" t="str">
        <f t="shared" si="131"/>
        <v>SFSAC</v>
      </c>
      <c r="B78" s="163" t="s">
        <v>61</v>
      </c>
      <c r="C78" s="163" t="s">
        <v>116</v>
      </c>
      <c r="D78" s="163">
        <v>60.0</v>
      </c>
      <c r="E78" s="169">
        <f t="array" ref="E78">XLOOKUP(A78,'Hashtag Bball Data Sheet'!A:A,'Hashtag Bball Data Sheet'!D:D)</f>
        <v>21.9</v>
      </c>
      <c r="F78" s="163">
        <v>50.6</v>
      </c>
      <c r="G78" s="163">
        <v>66.7</v>
      </c>
      <c r="H78" s="163">
        <v>3.1</v>
      </c>
      <c r="I78" s="163">
        <v>10.2</v>
      </c>
      <c r="J78" s="163">
        <v>3.8</v>
      </c>
      <c r="K78" s="163">
        <v>0.2</v>
      </c>
      <c r="L78" s="163">
        <v>0.7</v>
      </c>
      <c r="M78" s="163">
        <v>3.3</v>
      </c>
      <c r="N78" s="166">
        <f t="shared" ref="N78:O78" si="148">E78/E$99</f>
        <v>1.020979021</v>
      </c>
      <c r="O78" s="166">
        <f t="shared" si="148"/>
        <v>1.071958195</v>
      </c>
      <c r="P78" s="166">
        <f t="shared" ref="P78:Q78" si="149">I78/I$99</f>
        <v>1.298811545</v>
      </c>
      <c r="Q78" s="166">
        <f t="shared" si="149"/>
        <v>0.9238249595</v>
      </c>
      <c r="R78" s="63"/>
      <c r="S78" s="63"/>
      <c r="T78" s="63"/>
      <c r="U78" s="63"/>
      <c r="V78" s="63"/>
      <c r="W78" s="63"/>
      <c r="X78" s="63"/>
    </row>
    <row r="79">
      <c r="A79" s="63" t="str">
        <f t="shared" si="131"/>
        <v>SFORL</v>
      </c>
      <c r="B79" s="163" t="s">
        <v>61</v>
      </c>
      <c r="C79" s="163" t="s">
        <v>73</v>
      </c>
      <c r="D79" s="163">
        <v>61.0</v>
      </c>
      <c r="E79" s="169">
        <f t="array" ref="E79">XLOOKUP(A79,'Hashtag Bball Data Sheet'!A:A,'Hashtag Bball Data Sheet'!D:D)</f>
        <v>20.9</v>
      </c>
      <c r="F79" s="163">
        <v>41.5</v>
      </c>
      <c r="G79" s="163">
        <v>87.0</v>
      </c>
      <c r="H79" s="163">
        <v>2.7</v>
      </c>
      <c r="I79" s="163">
        <v>7.2</v>
      </c>
      <c r="J79" s="163">
        <v>4.2</v>
      </c>
      <c r="K79" s="163">
        <v>2.2</v>
      </c>
      <c r="L79" s="163">
        <v>0.6</v>
      </c>
      <c r="M79" s="163">
        <v>2.8</v>
      </c>
      <c r="N79" s="166">
        <f t="shared" ref="N79:O79" si="150">E79/E$99</f>
        <v>0.9743589744</v>
      </c>
      <c r="O79" s="166">
        <f t="shared" si="150"/>
        <v>0.8791751995</v>
      </c>
      <c r="P79" s="166">
        <f t="shared" ref="P79:Q79" si="151">I79/I$99</f>
        <v>0.9168081494</v>
      </c>
      <c r="Q79" s="166">
        <f t="shared" si="151"/>
        <v>1.021069692</v>
      </c>
      <c r="R79" s="63"/>
      <c r="S79" s="63"/>
      <c r="T79" s="63"/>
      <c r="U79" s="63"/>
      <c r="V79" s="63"/>
      <c r="W79" s="63"/>
      <c r="X79" s="63"/>
    </row>
    <row r="80">
      <c r="A80" s="63" t="str">
        <f t="shared" si="131"/>
        <v>SFMIA</v>
      </c>
      <c r="B80" s="163" t="s">
        <v>61</v>
      </c>
      <c r="C80" s="163" t="s">
        <v>71</v>
      </c>
      <c r="D80" s="163">
        <v>67.0</v>
      </c>
      <c r="E80" s="169">
        <f t="array" ref="E80">XLOOKUP(A80,'Hashtag Bball Data Sheet'!A:A,'Hashtag Bball Data Sheet'!D:D)</f>
        <v>20.4</v>
      </c>
      <c r="F80" s="163">
        <v>48.6</v>
      </c>
      <c r="G80" s="163">
        <v>74.1</v>
      </c>
      <c r="H80" s="163">
        <v>1.9</v>
      </c>
      <c r="I80" s="163">
        <v>7.3</v>
      </c>
      <c r="J80" s="163">
        <v>7.0</v>
      </c>
      <c r="K80" s="163">
        <v>2.4</v>
      </c>
      <c r="L80" s="163">
        <v>0.2</v>
      </c>
      <c r="M80" s="163">
        <v>3.6</v>
      </c>
      <c r="N80" s="166">
        <f t="shared" ref="N80:O80" si="152">E80/E$99</f>
        <v>0.951048951</v>
      </c>
      <c r="O80" s="166">
        <f t="shared" si="152"/>
        <v>1.029588306</v>
      </c>
      <c r="P80" s="166">
        <f t="shared" ref="P80:Q80" si="153">I80/I$99</f>
        <v>0.9295415959</v>
      </c>
      <c r="Q80" s="166">
        <f t="shared" si="153"/>
        <v>1.70178282</v>
      </c>
      <c r="R80" s="63"/>
      <c r="S80" s="63"/>
      <c r="T80" s="63"/>
      <c r="U80" s="63"/>
      <c r="V80" s="63"/>
      <c r="W80" s="63"/>
      <c r="X80" s="63"/>
    </row>
    <row r="81">
      <c r="A81" s="63" t="str">
        <f t="shared" si="131"/>
        <v>SFCHA</v>
      </c>
      <c r="B81" s="163" t="s">
        <v>61</v>
      </c>
      <c r="C81" s="163" t="s">
        <v>80</v>
      </c>
      <c r="D81" s="163">
        <v>68.0</v>
      </c>
      <c r="E81" s="169">
        <f t="array" ref="E81">XLOOKUP(A81,'Hashtag Bball Data Sheet'!A:A,'Hashtag Bball Data Sheet'!D:D)</f>
        <v>22.2</v>
      </c>
      <c r="F81" s="163">
        <v>46.8</v>
      </c>
      <c r="G81" s="163">
        <v>61.9</v>
      </c>
      <c r="H81" s="163">
        <v>3.5</v>
      </c>
      <c r="I81" s="163">
        <v>6.8</v>
      </c>
      <c r="J81" s="163">
        <v>4.7</v>
      </c>
      <c r="K81" s="163">
        <v>1.6</v>
      </c>
      <c r="L81" s="163">
        <v>1.1</v>
      </c>
      <c r="M81" s="163">
        <v>3.1</v>
      </c>
      <c r="N81" s="166">
        <f t="shared" ref="N81:O81" si="154">E81/E$99</f>
        <v>1.034965035</v>
      </c>
      <c r="O81" s="166">
        <f t="shared" si="154"/>
        <v>0.9914554057</v>
      </c>
      <c r="P81" s="166">
        <f t="shared" ref="P81:Q81" si="155">I81/I$99</f>
        <v>0.8658743633</v>
      </c>
      <c r="Q81" s="166">
        <f t="shared" si="155"/>
        <v>1.142625608</v>
      </c>
      <c r="R81" s="63"/>
      <c r="S81" s="63"/>
      <c r="T81" s="63"/>
      <c r="U81" s="63"/>
      <c r="V81" s="63"/>
      <c r="W81" s="63"/>
      <c r="X81" s="63"/>
    </row>
    <row r="82">
      <c r="A82" s="63" t="str">
        <f t="shared" si="131"/>
        <v>SFLAL</v>
      </c>
      <c r="B82" s="163" t="s">
        <v>61</v>
      </c>
      <c r="C82" s="163" t="s">
        <v>90</v>
      </c>
      <c r="D82" s="163">
        <v>69.0</v>
      </c>
      <c r="E82" s="169">
        <f t="array" ref="E82">XLOOKUP(A82,'Hashtag Bball Data Sheet'!A:A,'Hashtag Bball Data Sheet'!D:D)</f>
        <v>21.4</v>
      </c>
      <c r="F82" s="163">
        <v>43.3</v>
      </c>
      <c r="G82" s="163">
        <v>80.8</v>
      </c>
      <c r="H82" s="163">
        <v>3.1</v>
      </c>
      <c r="I82" s="163">
        <v>7.4</v>
      </c>
      <c r="J82" s="163">
        <v>3.5</v>
      </c>
      <c r="K82" s="163">
        <v>1.9</v>
      </c>
      <c r="L82" s="163">
        <v>0.5</v>
      </c>
      <c r="M82" s="163">
        <v>2.0</v>
      </c>
      <c r="N82" s="166">
        <f t="shared" ref="N82:O82" si="156">E82/E$99</f>
        <v>0.9976689977</v>
      </c>
      <c r="O82" s="166">
        <f t="shared" si="156"/>
        <v>0.9173080997</v>
      </c>
      <c r="P82" s="166">
        <f t="shared" ref="P82:Q82" si="157">I82/I$99</f>
        <v>0.9422750424</v>
      </c>
      <c r="Q82" s="166">
        <f t="shared" si="157"/>
        <v>0.85089141</v>
      </c>
      <c r="R82" s="63"/>
      <c r="S82" s="63"/>
      <c r="T82" s="63"/>
      <c r="U82" s="63"/>
      <c r="V82" s="63"/>
      <c r="W82" s="63"/>
      <c r="X82" s="63"/>
    </row>
    <row r="83">
      <c r="A83" s="63" t="str">
        <f t="shared" si="131"/>
        <v>SFDEN</v>
      </c>
      <c r="B83" s="163" t="s">
        <v>61</v>
      </c>
      <c r="C83" s="163" t="s">
        <v>99</v>
      </c>
      <c r="D83" s="163">
        <v>70.0</v>
      </c>
      <c r="E83" s="169">
        <f t="array" ref="E83">XLOOKUP(A83,'Hashtag Bball Data Sheet'!A:A,'Hashtag Bball Data Sheet'!D:D)</f>
        <v>18.7</v>
      </c>
      <c r="F83" s="163">
        <v>50.9</v>
      </c>
      <c r="G83" s="163">
        <v>85.7</v>
      </c>
      <c r="H83" s="163">
        <v>1.8</v>
      </c>
      <c r="I83" s="163">
        <v>8.0</v>
      </c>
      <c r="J83" s="163">
        <v>4.5</v>
      </c>
      <c r="K83" s="163">
        <v>1.1</v>
      </c>
      <c r="L83" s="163">
        <v>0.5</v>
      </c>
      <c r="M83" s="163">
        <v>1.1</v>
      </c>
      <c r="N83" s="166">
        <f t="shared" ref="N83:O83" si="158">E83/E$99</f>
        <v>0.8717948718</v>
      </c>
      <c r="O83" s="166">
        <f t="shared" si="158"/>
        <v>1.078313678</v>
      </c>
      <c r="P83" s="166">
        <f t="shared" ref="P83:Q83" si="159">I83/I$99</f>
        <v>1.018675722</v>
      </c>
      <c r="Q83" s="166">
        <f t="shared" si="159"/>
        <v>1.094003241</v>
      </c>
      <c r="R83" s="63"/>
      <c r="S83" s="63"/>
      <c r="T83" s="63"/>
      <c r="U83" s="63"/>
      <c r="V83" s="63"/>
      <c r="W83" s="63"/>
      <c r="X83" s="63"/>
    </row>
    <row r="84">
      <c r="A84" s="63" t="str">
        <f t="shared" si="131"/>
        <v>SFBKN</v>
      </c>
      <c r="B84" s="163" t="s">
        <v>61</v>
      </c>
      <c r="C84" s="163" t="s">
        <v>87</v>
      </c>
      <c r="D84" s="163">
        <v>72.0</v>
      </c>
      <c r="E84" s="169">
        <f t="array" ref="E84">XLOOKUP(A84,'Hashtag Bball Data Sheet'!A:A,'Hashtag Bball Data Sheet'!D:D)</f>
        <v>23</v>
      </c>
      <c r="F84" s="163">
        <v>40.5</v>
      </c>
      <c r="G84" s="163">
        <v>85.0</v>
      </c>
      <c r="H84" s="163">
        <v>2.9</v>
      </c>
      <c r="I84" s="163">
        <v>7.4</v>
      </c>
      <c r="J84" s="163">
        <v>4.1</v>
      </c>
      <c r="K84" s="163">
        <v>1.7</v>
      </c>
      <c r="L84" s="163">
        <v>0.7</v>
      </c>
      <c r="M84" s="163">
        <v>1.9</v>
      </c>
      <c r="N84" s="166">
        <f t="shared" ref="N84:O84" si="160">E84/E$99</f>
        <v>1.072261072</v>
      </c>
      <c r="O84" s="166">
        <f t="shared" si="160"/>
        <v>0.8579902549</v>
      </c>
      <c r="P84" s="166">
        <f t="shared" ref="P84:Q84" si="161">I84/I$99</f>
        <v>0.9422750424</v>
      </c>
      <c r="Q84" s="166">
        <f t="shared" si="161"/>
        <v>0.9967585089</v>
      </c>
      <c r="R84" s="63"/>
      <c r="S84" s="63"/>
      <c r="T84" s="63"/>
      <c r="U84" s="63"/>
      <c r="V84" s="63"/>
      <c r="W84" s="63"/>
      <c r="X84" s="63"/>
    </row>
    <row r="85">
      <c r="A85" s="63" t="str">
        <f t="shared" si="131"/>
        <v>SFPHX</v>
      </c>
      <c r="B85" s="163" t="s">
        <v>61</v>
      </c>
      <c r="C85" s="163" t="s">
        <v>115</v>
      </c>
      <c r="D85" s="163">
        <v>75.0</v>
      </c>
      <c r="E85" s="169">
        <f t="array" ref="E85">XLOOKUP(A85,'Hashtag Bball Data Sheet'!A:A,'Hashtag Bball Data Sheet'!D:D)</f>
        <v>22</v>
      </c>
      <c r="F85" s="163">
        <v>47.3</v>
      </c>
      <c r="G85" s="163">
        <v>76.0</v>
      </c>
      <c r="H85" s="163">
        <v>2.8</v>
      </c>
      <c r="I85" s="163">
        <v>6.3</v>
      </c>
      <c r="J85" s="163">
        <v>3.3</v>
      </c>
      <c r="K85" s="163">
        <v>2.0</v>
      </c>
      <c r="L85" s="163">
        <v>1.0</v>
      </c>
      <c r="M85" s="163">
        <v>2.0</v>
      </c>
      <c r="N85" s="166">
        <f t="shared" ref="N85:O85" si="162">E85/E$99</f>
        <v>1.025641026</v>
      </c>
      <c r="O85" s="166">
        <f t="shared" si="162"/>
        <v>1.002047878</v>
      </c>
      <c r="P85" s="166">
        <f t="shared" ref="P85:Q85" si="163">I85/I$99</f>
        <v>0.8022071307</v>
      </c>
      <c r="Q85" s="166">
        <f t="shared" si="163"/>
        <v>0.8022690438</v>
      </c>
      <c r="R85" s="63"/>
      <c r="S85" s="63"/>
      <c r="T85" s="63"/>
      <c r="U85" s="63"/>
      <c r="V85" s="63"/>
      <c r="W85" s="63"/>
      <c r="X85" s="63"/>
    </row>
    <row r="86">
      <c r="A86" s="63" t="str">
        <f t="shared" si="131"/>
        <v>SFTOR</v>
      </c>
      <c r="B86" s="163" t="s">
        <v>61</v>
      </c>
      <c r="C86" s="163" t="s">
        <v>70</v>
      </c>
      <c r="D86" s="163">
        <v>82.0</v>
      </c>
      <c r="E86" s="169">
        <f t="array" ref="E86">XLOOKUP(A86,'Hashtag Bball Data Sheet'!A:A,'Hashtag Bball Data Sheet'!D:D)</f>
        <v>26.6</v>
      </c>
      <c r="F86" s="163">
        <v>49.0</v>
      </c>
      <c r="G86" s="163">
        <v>74.4</v>
      </c>
      <c r="H86" s="163">
        <v>2.4</v>
      </c>
      <c r="I86" s="163">
        <v>7.4</v>
      </c>
      <c r="J86" s="163">
        <v>3.0</v>
      </c>
      <c r="K86" s="163">
        <v>2.4</v>
      </c>
      <c r="L86" s="163">
        <v>0.6</v>
      </c>
      <c r="M86" s="163">
        <v>2.1</v>
      </c>
      <c r="N86" s="166">
        <f t="shared" ref="N86:O86" si="164">E86/E$99</f>
        <v>1.24009324</v>
      </c>
      <c r="O86" s="166">
        <f t="shared" si="164"/>
        <v>1.038062284</v>
      </c>
      <c r="P86" s="166">
        <f t="shared" ref="P86:Q86" si="165">I86/I$99</f>
        <v>0.9422750424</v>
      </c>
      <c r="Q86" s="166">
        <f t="shared" si="165"/>
        <v>0.7293354943</v>
      </c>
      <c r="R86" s="63"/>
      <c r="S86" s="63"/>
      <c r="T86" s="63"/>
      <c r="U86" s="63"/>
      <c r="V86" s="63"/>
      <c r="W86" s="63"/>
      <c r="X86" s="63"/>
    </row>
    <row r="87">
      <c r="A87" s="63" t="str">
        <f t="shared" si="131"/>
        <v>SFMIN</v>
      </c>
      <c r="B87" s="163" t="s">
        <v>61</v>
      </c>
      <c r="C87" s="163" t="s">
        <v>94</v>
      </c>
      <c r="D87" s="163">
        <v>83.0</v>
      </c>
      <c r="E87" s="169">
        <f t="array" ref="E87">XLOOKUP(A87,'Hashtag Bball Data Sheet'!A:A,'Hashtag Bball Data Sheet'!D:D)</f>
        <v>19.8</v>
      </c>
      <c r="F87" s="163">
        <v>45.5</v>
      </c>
      <c r="G87" s="163">
        <v>66.7</v>
      </c>
      <c r="H87" s="163">
        <v>2.8</v>
      </c>
      <c r="I87" s="163">
        <v>9.1</v>
      </c>
      <c r="J87" s="163">
        <v>3.6</v>
      </c>
      <c r="K87" s="163">
        <v>1.9</v>
      </c>
      <c r="L87" s="163">
        <v>2.1</v>
      </c>
      <c r="M87" s="163">
        <v>2.3</v>
      </c>
      <c r="N87" s="166">
        <f t="shared" ref="N87:O87" si="166">E87/E$99</f>
        <v>0.9230769231</v>
      </c>
      <c r="O87" s="166">
        <f t="shared" si="166"/>
        <v>0.9639149778</v>
      </c>
      <c r="P87" s="166">
        <f t="shared" ref="P87:Q87" si="167">I87/I$99</f>
        <v>1.158743633</v>
      </c>
      <c r="Q87" s="166">
        <f t="shared" si="167"/>
        <v>0.8752025932</v>
      </c>
      <c r="R87" s="63"/>
      <c r="S87" s="63"/>
      <c r="T87" s="63"/>
      <c r="U87" s="63"/>
      <c r="V87" s="63"/>
      <c r="W87" s="63"/>
      <c r="X87" s="63"/>
    </row>
    <row r="88">
      <c r="A88" s="63" t="str">
        <f t="shared" si="131"/>
        <v>SFIND</v>
      </c>
      <c r="B88" s="163" t="s">
        <v>61</v>
      </c>
      <c r="C88" s="163" t="s">
        <v>84</v>
      </c>
      <c r="D88" s="163">
        <v>84.0</v>
      </c>
      <c r="E88" s="169">
        <f t="array" ref="E88">XLOOKUP(A88,'Hashtag Bball Data Sheet'!A:A,'Hashtag Bball Data Sheet'!D:D)</f>
        <v>21.6</v>
      </c>
      <c r="F88" s="163">
        <v>47.1</v>
      </c>
      <c r="G88" s="163">
        <v>77.8</v>
      </c>
      <c r="H88" s="163">
        <v>2.2</v>
      </c>
      <c r="I88" s="163">
        <v>8.2</v>
      </c>
      <c r="J88" s="163">
        <v>4.7</v>
      </c>
      <c r="K88" s="163">
        <v>0.8</v>
      </c>
      <c r="L88" s="163">
        <v>0.9</v>
      </c>
      <c r="M88" s="163">
        <v>1.7</v>
      </c>
      <c r="N88" s="166">
        <f t="shared" ref="N88:O88" si="168">E88/E$99</f>
        <v>1.006993007</v>
      </c>
      <c r="O88" s="166">
        <f t="shared" si="168"/>
        <v>0.9978108891</v>
      </c>
      <c r="P88" s="166">
        <f t="shared" ref="P88:Q88" si="169">I88/I$99</f>
        <v>1.044142615</v>
      </c>
      <c r="Q88" s="166">
        <f t="shared" si="169"/>
        <v>1.142625608</v>
      </c>
      <c r="R88" s="63"/>
      <c r="S88" s="63"/>
      <c r="T88" s="63"/>
      <c r="U88" s="63"/>
      <c r="V88" s="63"/>
      <c r="W88" s="63"/>
      <c r="X88" s="63"/>
    </row>
    <row r="89">
      <c r="A89" s="63" t="str">
        <f t="shared" si="131"/>
        <v>SFLAC</v>
      </c>
      <c r="B89" s="163" t="s">
        <v>61</v>
      </c>
      <c r="C89" s="163" t="s">
        <v>113</v>
      </c>
      <c r="D89" s="163">
        <v>88.0</v>
      </c>
      <c r="E89" s="169">
        <f t="array" ref="E89">XLOOKUP(A89,'Hashtag Bball Data Sheet'!A:A,'Hashtag Bball Data Sheet'!D:D)</f>
        <v>21.4</v>
      </c>
      <c r="F89" s="163">
        <v>45.1</v>
      </c>
      <c r="G89" s="163">
        <v>65.0</v>
      </c>
      <c r="H89" s="163">
        <v>3.6</v>
      </c>
      <c r="I89" s="163">
        <v>9.0</v>
      </c>
      <c r="J89" s="163">
        <v>4.7</v>
      </c>
      <c r="K89" s="163">
        <v>1.4</v>
      </c>
      <c r="L89" s="163">
        <v>1.7</v>
      </c>
      <c r="M89" s="163">
        <v>1.9</v>
      </c>
      <c r="N89" s="166">
        <f t="shared" ref="N89:O89" si="170">E89/E$99</f>
        <v>0.9976689977</v>
      </c>
      <c r="O89" s="166">
        <f t="shared" si="170"/>
        <v>0.9554409999</v>
      </c>
      <c r="P89" s="166">
        <f t="shared" ref="P89:Q89" si="171">I89/I$99</f>
        <v>1.146010187</v>
      </c>
      <c r="Q89" s="166">
        <f t="shared" si="171"/>
        <v>1.142625608</v>
      </c>
      <c r="R89" s="63"/>
      <c r="S89" s="63"/>
      <c r="T89" s="63"/>
      <c r="U89" s="63"/>
      <c r="V89" s="63"/>
      <c r="W89" s="63"/>
      <c r="X89" s="63"/>
    </row>
    <row r="90">
      <c r="A90" s="63" t="str">
        <f t="shared" si="131"/>
        <v>SFCHI</v>
      </c>
      <c r="B90" s="163" t="s">
        <v>61</v>
      </c>
      <c r="C90" s="163" t="s">
        <v>76</v>
      </c>
      <c r="D90" s="163">
        <v>94.0</v>
      </c>
      <c r="E90" s="169">
        <f t="array" ref="E90">XLOOKUP(A90,'Hashtag Bball Data Sheet'!A:A,'Hashtag Bball Data Sheet'!D:D)</f>
        <v>23.3</v>
      </c>
      <c r="F90" s="163">
        <v>49.3</v>
      </c>
      <c r="G90" s="163">
        <v>76.5</v>
      </c>
      <c r="H90" s="163">
        <v>4.4</v>
      </c>
      <c r="I90" s="163">
        <v>7.2</v>
      </c>
      <c r="J90" s="163">
        <v>4.5</v>
      </c>
      <c r="K90" s="163">
        <v>1.2</v>
      </c>
      <c r="L90" s="163">
        <v>0.8</v>
      </c>
      <c r="M90" s="163">
        <v>3.1</v>
      </c>
      <c r="N90" s="166">
        <f t="shared" ref="N90:O90" si="172">E90/E$99</f>
        <v>1.086247086</v>
      </c>
      <c r="O90" s="166">
        <f t="shared" si="172"/>
        <v>1.044417767</v>
      </c>
      <c r="P90" s="166">
        <f t="shared" ref="P90:Q90" si="173">I90/I$99</f>
        <v>0.9168081494</v>
      </c>
      <c r="Q90" s="166">
        <f t="shared" si="173"/>
        <v>1.094003241</v>
      </c>
      <c r="R90" s="63"/>
      <c r="S90" s="63"/>
      <c r="T90" s="63"/>
      <c r="U90" s="63"/>
      <c r="V90" s="63"/>
      <c r="W90" s="63"/>
      <c r="X90" s="63"/>
    </row>
    <row r="91">
      <c r="A91" s="63" t="str">
        <f t="shared" si="131"/>
        <v>SFPHI</v>
      </c>
      <c r="B91" s="163" t="s">
        <v>61</v>
      </c>
      <c r="C91" s="163" t="s">
        <v>74</v>
      </c>
      <c r="D91" s="163">
        <v>95.0</v>
      </c>
      <c r="E91" s="169">
        <f t="array" ref="E91">XLOOKUP(A91,'Hashtag Bball Data Sheet'!A:A,'Hashtag Bball Data Sheet'!D:D)</f>
        <v>21.1</v>
      </c>
      <c r="F91" s="163">
        <v>49.5</v>
      </c>
      <c r="G91" s="163">
        <v>72.7</v>
      </c>
      <c r="H91" s="163">
        <v>2.6</v>
      </c>
      <c r="I91" s="163">
        <v>6.9</v>
      </c>
      <c r="J91" s="163">
        <v>5.5</v>
      </c>
      <c r="K91" s="163">
        <v>1.0</v>
      </c>
      <c r="L91" s="163">
        <v>1.8</v>
      </c>
      <c r="M91" s="163">
        <v>1.8</v>
      </c>
      <c r="N91" s="166">
        <f t="shared" ref="N91:O91" si="174">E91/E$99</f>
        <v>0.9836829837</v>
      </c>
      <c r="O91" s="166">
        <f t="shared" si="174"/>
        <v>1.048654756</v>
      </c>
      <c r="P91" s="166">
        <f t="shared" ref="P91:Q91" si="175">I91/I$99</f>
        <v>0.8786078098</v>
      </c>
      <c r="Q91" s="166">
        <f t="shared" si="175"/>
        <v>1.337115073</v>
      </c>
      <c r="R91" s="63"/>
      <c r="S91" s="63"/>
      <c r="T91" s="63"/>
      <c r="U91" s="63"/>
      <c r="V91" s="63"/>
      <c r="W91" s="63"/>
      <c r="X91" s="63"/>
    </row>
    <row r="92">
      <c r="A92" s="63" t="str">
        <f t="shared" si="131"/>
        <v>SFSAS</v>
      </c>
      <c r="B92" s="163" t="s">
        <v>61</v>
      </c>
      <c r="C92" s="163" t="s">
        <v>100</v>
      </c>
      <c r="D92" s="163">
        <v>96.0</v>
      </c>
      <c r="E92" s="169">
        <f t="array" ref="E92">XLOOKUP(A92,'Hashtag Bball Data Sheet'!A:A,'Hashtag Bball Data Sheet'!D:D)</f>
        <v>16.5</v>
      </c>
      <c r="F92" s="163">
        <v>50.3</v>
      </c>
      <c r="G92" s="163">
        <v>71.7</v>
      </c>
      <c r="H92" s="163">
        <v>4.1</v>
      </c>
      <c r="I92" s="163">
        <v>6.2</v>
      </c>
      <c r="J92" s="163">
        <v>4.2</v>
      </c>
      <c r="K92" s="163">
        <v>2.1</v>
      </c>
      <c r="L92" s="163">
        <v>0.8</v>
      </c>
      <c r="M92" s="163">
        <v>2.4</v>
      </c>
      <c r="N92" s="166">
        <f t="shared" ref="N92:O92" si="176">E92/E$99</f>
        <v>0.7692307692</v>
      </c>
      <c r="O92" s="166">
        <f t="shared" si="176"/>
        <v>1.065602712</v>
      </c>
      <c r="P92" s="166">
        <f t="shared" ref="P92:Q92" si="177">I92/I$99</f>
        <v>0.7894736842</v>
      </c>
      <c r="Q92" s="166">
        <f t="shared" si="177"/>
        <v>1.021069692</v>
      </c>
      <c r="R92" s="63"/>
      <c r="S92" s="63"/>
      <c r="T92" s="63"/>
      <c r="U92" s="63"/>
      <c r="V92" s="63"/>
      <c r="W92" s="63"/>
      <c r="X92" s="63"/>
    </row>
    <row r="93">
      <c r="A93" s="63" t="str">
        <f t="shared" si="131"/>
        <v>SFNYK</v>
      </c>
      <c r="B93" s="163" t="s">
        <v>61</v>
      </c>
      <c r="C93" s="163" t="s">
        <v>88</v>
      </c>
      <c r="D93" s="163">
        <v>101.0</v>
      </c>
      <c r="E93" s="169">
        <f t="array" ref="E93">XLOOKUP(A93,'Hashtag Bball Data Sheet'!A:A,'Hashtag Bball Data Sheet'!D:D)</f>
        <v>20.2</v>
      </c>
      <c r="F93" s="163">
        <v>45.7</v>
      </c>
      <c r="G93" s="163">
        <v>85.7</v>
      </c>
      <c r="H93" s="163">
        <v>3.3</v>
      </c>
      <c r="I93" s="163">
        <v>10.3</v>
      </c>
      <c r="J93" s="163">
        <v>3.6</v>
      </c>
      <c r="K93" s="163">
        <v>1.1</v>
      </c>
      <c r="L93" s="163">
        <v>1.1</v>
      </c>
      <c r="M93" s="163">
        <v>2.4</v>
      </c>
      <c r="N93" s="166">
        <f t="shared" ref="N93:O93" si="178">E93/E$99</f>
        <v>0.9417249417</v>
      </c>
      <c r="O93" s="166">
        <f t="shared" si="178"/>
        <v>0.9681519667</v>
      </c>
      <c r="P93" s="166">
        <f t="shared" ref="P93:Q93" si="179">I93/I$99</f>
        <v>1.311544992</v>
      </c>
      <c r="Q93" s="166">
        <f t="shared" si="179"/>
        <v>0.8752025932</v>
      </c>
      <c r="R93" s="63"/>
      <c r="S93" s="63"/>
      <c r="T93" s="63"/>
      <c r="U93" s="63"/>
      <c r="V93" s="63"/>
      <c r="W93" s="63"/>
      <c r="X93" s="63"/>
    </row>
    <row r="94">
      <c r="A94" s="63" t="str">
        <f t="shared" si="131"/>
        <v>SFWAS</v>
      </c>
      <c r="B94" s="163" t="s">
        <v>61</v>
      </c>
      <c r="C94" s="163" t="s">
        <v>77</v>
      </c>
      <c r="D94" s="163">
        <v>129.0</v>
      </c>
      <c r="E94" s="169">
        <f t="array" ref="E94">XLOOKUP(A94,'Hashtag Bball Data Sheet'!A:A,'Hashtag Bball Data Sheet'!D:D)</f>
        <v>22.5</v>
      </c>
      <c r="F94" s="163">
        <v>54.6</v>
      </c>
      <c r="G94" s="163">
        <v>85.7</v>
      </c>
      <c r="H94" s="163">
        <v>4.1</v>
      </c>
      <c r="I94" s="163">
        <v>9.1</v>
      </c>
      <c r="J94" s="163">
        <v>3.7</v>
      </c>
      <c r="K94" s="163">
        <v>1.6</v>
      </c>
      <c r="L94" s="163">
        <v>0.4</v>
      </c>
      <c r="M94" s="163">
        <v>3.3</v>
      </c>
      <c r="N94" s="166">
        <f t="shared" ref="N94:O94" si="180">E94/E$99</f>
        <v>1.048951049</v>
      </c>
      <c r="O94" s="166">
        <f t="shared" si="180"/>
        <v>1.156697973</v>
      </c>
      <c r="P94" s="166">
        <f t="shared" ref="P94:Q94" si="181">I94/I$99</f>
        <v>1.158743633</v>
      </c>
      <c r="Q94" s="166">
        <f t="shared" si="181"/>
        <v>0.8995137763</v>
      </c>
      <c r="R94" s="63"/>
      <c r="S94" s="63"/>
      <c r="T94" s="63"/>
      <c r="U94" s="63"/>
      <c r="V94" s="63"/>
      <c r="W94" s="63"/>
      <c r="X94" s="63"/>
    </row>
    <row r="95">
      <c r="A95" s="63" t="str">
        <f t="shared" si="131"/>
        <v>SFUTA</v>
      </c>
      <c r="B95" s="163" t="s">
        <v>61</v>
      </c>
      <c r="C95" s="163" t="s">
        <v>112</v>
      </c>
      <c r="D95" s="163">
        <v>134.0</v>
      </c>
      <c r="E95" s="169">
        <f t="array" ref="E95">XLOOKUP(A95,'Hashtag Bball Data Sheet'!A:A,'Hashtag Bball Data Sheet'!D:D)</f>
        <v>23</v>
      </c>
      <c r="F95" s="163">
        <v>51.3</v>
      </c>
      <c r="G95" s="163">
        <v>84.2</v>
      </c>
      <c r="H95" s="163">
        <v>3.7</v>
      </c>
      <c r="I95" s="163">
        <v>6.1</v>
      </c>
      <c r="J95" s="163">
        <v>4.2</v>
      </c>
      <c r="K95" s="163">
        <v>1.8</v>
      </c>
      <c r="L95" s="163">
        <v>0.8</v>
      </c>
      <c r="M95" s="163">
        <v>1.4</v>
      </c>
      <c r="N95" s="166">
        <f t="shared" ref="N95:O95" si="182">E95/E$99</f>
        <v>1.072261072</v>
      </c>
      <c r="O95" s="166">
        <f t="shared" si="182"/>
        <v>1.086787656</v>
      </c>
      <c r="P95" s="166">
        <f t="shared" ref="P95:Q95" si="183">I95/I$99</f>
        <v>0.7767402377</v>
      </c>
      <c r="Q95" s="166">
        <f t="shared" si="183"/>
        <v>1.021069692</v>
      </c>
      <c r="R95" s="63"/>
      <c r="S95" s="63"/>
      <c r="T95" s="63"/>
      <c r="U95" s="63"/>
      <c r="V95" s="63"/>
      <c r="W95" s="63"/>
      <c r="X95" s="63"/>
    </row>
    <row r="96">
      <c r="A96" s="63" t="str">
        <f t="shared" si="131"/>
        <v>SFPOR</v>
      </c>
      <c r="B96" s="163" t="s">
        <v>61</v>
      </c>
      <c r="C96" s="163" t="s">
        <v>110</v>
      </c>
      <c r="D96" s="163">
        <v>138.0</v>
      </c>
      <c r="E96" s="169">
        <f t="array" ref="E96">XLOOKUP(A96,'Hashtag Bball Data Sheet'!A:A,'Hashtag Bball Data Sheet'!D:D)</f>
        <v>23.4</v>
      </c>
      <c r="F96" s="163">
        <v>46.8</v>
      </c>
      <c r="G96" s="163">
        <v>90.0</v>
      </c>
      <c r="H96" s="163">
        <v>2.8</v>
      </c>
      <c r="I96" s="163">
        <v>7.8</v>
      </c>
      <c r="J96" s="163">
        <v>4.0</v>
      </c>
      <c r="K96" s="163">
        <v>2.6</v>
      </c>
      <c r="L96" s="163">
        <v>1.4</v>
      </c>
      <c r="M96" s="163">
        <v>3.7</v>
      </c>
      <c r="N96" s="166">
        <f t="shared" ref="N96:O96" si="184">E96/E$99</f>
        <v>1.090909091</v>
      </c>
      <c r="O96" s="166">
        <f t="shared" si="184"/>
        <v>0.9914554057</v>
      </c>
      <c r="P96" s="166">
        <f t="shared" ref="P96:Q96" si="185">I96/I$99</f>
        <v>0.9932088285</v>
      </c>
      <c r="Q96" s="166">
        <f t="shared" si="185"/>
        <v>0.9724473258</v>
      </c>
      <c r="R96" s="63"/>
      <c r="S96" s="63"/>
      <c r="T96" s="63"/>
      <c r="U96" s="63"/>
      <c r="V96" s="63"/>
      <c r="W96" s="63"/>
      <c r="X96" s="63"/>
    </row>
    <row r="97">
      <c r="A97" s="63" t="str">
        <f t="shared" si="131"/>
        <v>SFDET</v>
      </c>
      <c r="B97" s="163" t="s">
        <v>61</v>
      </c>
      <c r="C97" s="163" t="s">
        <v>102</v>
      </c>
      <c r="D97" s="163">
        <v>144.0</v>
      </c>
      <c r="E97" s="169">
        <f t="array" ref="E97">XLOOKUP(A97,'Hashtag Bball Data Sheet'!A:A,'Hashtag Bball Data Sheet'!D:D)</f>
        <v>20.6</v>
      </c>
      <c r="F97" s="163">
        <v>52.1</v>
      </c>
      <c r="G97" s="163">
        <v>86.4</v>
      </c>
      <c r="H97" s="163">
        <v>2.1</v>
      </c>
      <c r="I97" s="163">
        <v>8.4</v>
      </c>
      <c r="J97" s="163">
        <v>4.5</v>
      </c>
      <c r="K97" s="163">
        <v>1.9</v>
      </c>
      <c r="L97" s="163">
        <v>1.4</v>
      </c>
      <c r="M97" s="163">
        <v>2.3</v>
      </c>
      <c r="N97" s="166">
        <f t="shared" ref="N97:O97" si="186">E97/E$99</f>
        <v>0.9603729604</v>
      </c>
      <c r="O97" s="166">
        <f t="shared" si="186"/>
        <v>1.103735612</v>
      </c>
      <c r="P97" s="166">
        <f t="shared" ref="P97:Q97" si="187">I97/I$99</f>
        <v>1.069609508</v>
      </c>
      <c r="Q97" s="166">
        <f t="shared" si="187"/>
        <v>1.094003241</v>
      </c>
      <c r="R97" s="63"/>
      <c r="S97" s="63"/>
      <c r="T97" s="63"/>
      <c r="U97" s="63"/>
      <c r="V97" s="63"/>
      <c r="W97" s="63"/>
      <c r="X97" s="63"/>
    </row>
    <row r="98">
      <c r="A98" s="63" t="str">
        <f t="shared" si="131"/>
        <v>SFMIL</v>
      </c>
      <c r="B98" s="163" t="s">
        <v>61</v>
      </c>
      <c r="C98" s="163" t="s">
        <v>96</v>
      </c>
      <c r="D98" s="163">
        <v>149.0</v>
      </c>
      <c r="E98" s="169">
        <f t="array" ref="E98">XLOOKUP(A98,'Hashtag Bball Data Sheet'!A:A,'Hashtag Bball Data Sheet'!D:D)</f>
        <v>20.9</v>
      </c>
      <c r="F98" s="163">
        <v>57.1</v>
      </c>
      <c r="G98" s="163">
        <v>88.9</v>
      </c>
      <c r="H98" s="163">
        <v>4.1</v>
      </c>
      <c r="I98" s="163">
        <v>9.3</v>
      </c>
      <c r="J98" s="163">
        <v>4.5</v>
      </c>
      <c r="K98" s="163">
        <v>2.2</v>
      </c>
      <c r="L98" s="163">
        <v>1.1</v>
      </c>
      <c r="M98" s="163">
        <v>2.9</v>
      </c>
      <c r="N98" s="166">
        <f t="shared" ref="N98:O98" si="188">E98/E$99</f>
        <v>0.9743589744</v>
      </c>
      <c r="O98" s="166">
        <f t="shared" si="188"/>
        <v>1.209660335</v>
      </c>
      <c r="P98" s="166">
        <f t="shared" ref="P98:Q98" si="189">I98/I$99</f>
        <v>1.184210526</v>
      </c>
      <c r="Q98" s="166">
        <f t="shared" si="189"/>
        <v>1.094003241</v>
      </c>
      <c r="R98" s="63"/>
      <c r="S98" s="63"/>
      <c r="T98" s="63"/>
      <c r="U98" s="63"/>
      <c r="V98" s="63"/>
      <c r="W98" s="63"/>
      <c r="X98" s="63"/>
    </row>
    <row r="99">
      <c r="A99" s="59" t="s">
        <v>2002</v>
      </c>
      <c r="B99" s="59" t="s">
        <v>61</v>
      </c>
      <c r="C99" s="59" t="s">
        <v>2018</v>
      </c>
      <c r="D99" s="171"/>
      <c r="E99" s="172">
        <f t="shared" ref="E99:J99" si="190">AVERAGE(E68:E98)</f>
        <v>21.45</v>
      </c>
      <c r="F99" s="172">
        <f t="shared" si="190"/>
        <v>47.20333333</v>
      </c>
      <c r="G99" s="172">
        <f t="shared" si="190"/>
        <v>76.40666667</v>
      </c>
      <c r="H99" s="172">
        <f t="shared" si="190"/>
        <v>2.953333333</v>
      </c>
      <c r="I99" s="172">
        <f t="shared" si="190"/>
        <v>7.853333333</v>
      </c>
      <c r="J99" s="172">
        <f t="shared" si="190"/>
        <v>4.113333333</v>
      </c>
      <c r="K99" s="171"/>
      <c r="L99" s="171"/>
      <c r="M99" s="171"/>
      <c r="N99" s="166">
        <f t="shared" ref="N99:O99" si="191">E99/E$99</f>
        <v>1</v>
      </c>
      <c r="O99" s="166">
        <f t="shared" si="191"/>
        <v>1</v>
      </c>
      <c r="P99" s="166">
        <f t="shared" ref="P99:Q99" si="192">I99/I$99</f>
        <v>1</v>
      </c>
      <c r="Q99" s="166">
        <f t="shared" si="192"/>
        <v>1</v>
      </c>
      <c r="R99" s="63"/>
      <c r="S99" s="63"/>
      <c r="T99" s="63"/>
      <c r="U99" s="63"/>
      <c r="V99" s="63"/>
      <c r="W99" s="63"/>
      <c r="X99" s="63"/>
    </row>
    <row r="100">
      <c r="A100" s="63"/>
      <c r="B100" s="171"/>
      <c r="C100" s="171"/>
      <c r="D100" s="171"/>
      <c r="E100" s="171"/>
      <c r="F100" s="171"/>
      <c r="G100" s="171"/>
      <c r="H100" s="171"/>
      <c r="I100" s="171"/>
      <c r="J100" s="171"/>
      <c r="K100" s="171"/>
      <c r="L100" s="171"/>
      <c r="M100" s="171"/>
      <c r="N100" s="168"/>
      <c r="O100" s="168"/>
      <c r="P100" s="168"/>
      <c r="Q100" s="168"/>
      <c r="R100" s="63"/>
      <c r="S100" s="63"/>
      <c r="T100" s="63"/>
      <c r="U100" s="63"/>
      <c r="V100" s="63"/>
      <c r="W100" s="63"/>
      <c r="X100" s="63"/>
    </row>
    <row r="101">
      <c r="A101" s="63"/>
      <c r="B101" s="163" t="s">
        <v>1</v>
      </c>
      <c r="C101" s="163" t="s">
        <v>2</v>
      </c>
      <c r="D101" s="164" t="s">
        <v>2008</v>
      </c>
      <c r="E101" s="163" t="s">
        <v>2009</v>
      </c>
      <c r="F101" s="163" t="s">
        <v>2010</v>
      </c>
      <c r="G101" s="163" t="s">
        <v>1820</v>
      </c>
      <c r="H101" s="163" t="s">
        <v>2011</v>
      </c>
      <c r="I101" s="163" t="s">
        <v>2012</v>
      </c>
      <c r="J101" s="163" t="s">
        <v>2013</v>
      </c>
      <c r="K101" s="163" t="s">
        <v>2014</v>
      </c>
      <c r="L101" s="163" t="s">
        <v>2015</v>
      </c>
      <c r="M101" s="163" t="s">
        <v>2016</v>
      </c>
      <c r="N101" s="165" t="s">
        <v>2009</v>
      </c>
      <c r="O101" s="165" t="s">
        <v>2010</v>
      </c>
      <c r="P101" s="165" t="s">
        <v>2012</v>
      </c>
      <c r="Q101" s="165" t="s">
        <v>2013</v>
      </c>
      <c r="R101" s="63"/>
      <c r="S101" s="63"/>
      <c r="T101" s="63"/>
      <c r="U101" s="63"/>
      <c r="V101" s="63"/>
      <c r="W101" s="63"/>
      <c r="X101" s="63"/>
    </row>
    <row r="102">
      <c r="A102" s="63" t="str">
        <f t="shared" ref="A102:A131" si="195">B102&amp;C102</f>
        <v>PFGSW</v>
      </c>
      <c r="B102" s="163" t="s">
        <v>79</v>
      </c>
      <c r="C102" s="163" t="s">
        <v>107</v>
      </c>
      <c r="D102" s="163">
        <v>5.0</v>
      </c>
      <c r="E102" s="169">
        <f t="array" ref="E102">XLOOKUP(A102,'Hashtag Bball Data Sheet'!A:A,'Hashtag Bball Data Sheet'!D:D)</f>
        <v>26.1</v>
      </c>
      <c r="F102" s="163">
        <v>39.8</v>
      </c>
      <c r="G102" s="163">
        <v>61.5</v>
      </c>
      <c r="H102" s="163">
        <v>1.7</v>
      </c>
      <c r="I102" s="163">
        <v>11.8</v>
      </c>
      <c r="J102" s="163">
        <v>3.5</v>
      </c>
      <c r="K102" s="163">
        <v>1.6</v>
      </c>
      <c r="L102" s="163">
        <v>0.7</v>
      </c>
      <c r="M102" s="163">
        <v>3.4</v>
      </c>
      <c r="N102" s="166">
        <f t="shared" ref="N102:O102" si="193">E102/E$132</f>
        <v>1.215083799</v>
      </c>
      <c r="O102" s="166">
        <f t="shared" si="193"/>
        <v>0.8613475689</v>
      </c>
      <c r="P102" s="166">
        <f t="shared" ref="P102:Q102" si="194">I102/I$132</f>
        <v>1.110762473</v>
      </c>
      <c r="Q102" s="166">
        <f t="shared" si="194"/>
        <v>0.9186351706</v>
      </c>
      <c r="R102" s="63"/>
      <c r="S102" s="63"/>
      <c r="T102" s="63"/>
      <c r="U102" s="63"/>
      <c r="V102" s="63"/>
      <c r="W102" s="63"/>
      <c r="X102" s="63"/>
    </row>
    <row r="103">
      <c r="A103" s="63" t="str">
        <f t="shared" si="195"/>
        <v>PFSAS</v>
      </c>
      <c r="B103" s="163" t="s">
        <v>79</v>
      </c>
      <c r="C103" s="163" t="s">
        <v>100</v>
      </c>
      <c r="D103" s="163">
        <v>6.0</v>
      </c>
      <c r="E103" s="169">
        <f t="array" ref="E103">XLOOKUP(A103,'Hashtag Bball Data Sheet'!A:A,'Hashtag Bball Data Sheet'!D:D)</f>
        <v>21.2</v>
      </c>
      <c r="F103" s="163">
        <v>45.5</v>
      </c>
      <c r="G103" s="163">
        <v>60.9</v>
      </c>
      <c r="H103" s="163">
        <v>2.5</v>
      </c>
      <c r="I103" s="163">
        <v>7.8</v>
      </c>
      <c r="J103" s="163">
        <v>3.7</v>
      </c>
      <c r="K103" s="163">
        <v>1.2</v>
      </c>
      <c r="L103" s="163">
        <v>0.5</v>
      </c>
      <c r="M103" s="163">
        <v>3.7</v>
      </c>
      <c r="N103" s="166">
        <f t="shared" ref="N103:O103" si="196">E103/E$132</f>
        <v>0.9869646182</v>
      </c>
      <c r="O103" s="166">
        <f t="shared" si="196"/>
        <v>0.9847063916</v>
      </c>
      <c r="P103" s="166">
        <f t="shared" ref="P103:Q103" si="197">I103/I$132</f>
        <v>0.7342328208</v>
      </c>
      <c r="Q103" s="166">
        <f t="shared" si="197"/>
        <v>0.9711286089</v>
      </c>
      <c r="R103" s="63"/>
      <c r="S103" s="63"/>
      <c r="T103" s="63"/>
      <c r="U103" s="63"/>
      <c r="V103" s="63"/>
      <c r="W103" s="63"/>
      <c r="X103" s="63"/>
    </row>
    <row r="104">
      <c r="A104" s="63" t="str">
        <f t="shared" si="195"/>
        <v>PFNOP</v>
      </c>
      <c r="B104" s="163" t="s">
        <v>79</v>
      </c>
      <c r="C104" s="163" t="s">
        <v>106</v>
      </c>
      <c r="D104" s="163">
        <v>12.0</v>
      </c>
      <c r="E104" s="169">
        <f t="array" ref="E104">XLOOKUP(A104,'Hashtag Bball Data Sheet'!A:A,'Hashtag Bball Data Sheet'!D:D)</f>
        <v>20.1</v>
      </c>
      <c r="F104" s="163">
        <v>40.8</v>
      </c>
      <c r="G104" s="163">
        <v>77.3</v>
      </c>
      <c r="H104" s="163">
        <v>1.2</v>
      </c>
      <c r="I104" s="163">
        <v>13.9</v>
      </c>
      <c r="J104" s="163">
        <v>4.2</v>
      </c>
      <c r="K104" s="163">
        <v>0.3</v>
      </c>
      <c r="L104" s="163">
        <v>2.4</v>
      </c>
      <c r="M104" s="163">
        <v>3.2</v>
      </c>
      <c r="N104" s="166">
        <f t="shared" ref="N104:O104" si="198">E104/E$132</f>
        <v>0.9357541899</v>
      </c>
      <c r="O104" s="166">
        <f t="shared" si="198"/>
        <v>0.8829894676</v>
      </c>
      <c r="P104" s="166">
        <f t="shared" ref="P104:Q104" si="199">I104/I$132</f>
        <v>1.30844054</v>
      </c>
      <c r="Q104" s="166">
        <f t="shared" si="199"/>
        <v>1.102362205</v>
      </c>
      <c r="R104" s="63"/>
      <c r="S104" s="63"/>
      <c r="T104" s="63"/>
      <c r="U104" s="63"/>
      <c r="V104" s="63"/>
      <c r="W104" s="63"/>
      <c r="X104" s="63"/>
    </row>
    <row r="105">
      <c r="A105" s="63" t="str">
        <f t="shared" si="195"/>
        <v>PFBKN</v>
      </c>
      <c r="B105" s="163" t="s">
        <v>79</v>
      </c>
      <c r="C105" s="163" t="s">
        <v>87</v>
      </c>
      <c r="D105" s="163">
        <v>13.0</v>
      </c>
      <c r="E105" s="169">
        <f t="array" ref="E105">XLOOKUP(A105,'Hashtag Bball Data Sheet'!A:A,'Hashtag Bball Data Sheet'!D:D)</f>
        <v>20.2</v>
      </c>
      <c r="F105" s="163">
        <v>46.8</v>
      </c>
      <c r="G105" s="163">
        <v>66.7</v>
      </c>
      <c r="H105" s="163">
        <v>1.9</v>
      </c>
      <c r="I105" s="163">
        <v>11.0</v>
      </c>
      <c r="J105" s="163">
        <v>2.6</v>
      </c>
      <c r="K105" s="163">
        <v>0.0</v>
      </c>
      <c r="L105" s="163">
        <v>1.0</v>
      </c>
      <c r="M105" s="163">
        <v>1.9</v>
      </c>
      <c r="N105" s="166">
        <f t="shared" ref="N105:O105" si="200">E105/E$132</f>
        <v>0.9404096834</v>
      </c>
      <c r="O105" s="166">
        <f t="shared" si="200"/>
        <v>1.01284086</v>
      </c>
      <c r="P105" s="166">
        <f t="shared" ref="P105:Q105" si="201">I105/I$132</f>
        <v>1.035456542</v>
      </c>
      <c r="Q105" s="166">
        <f t="shared" si="201"/>
        <v>0.6824146982</v>
      </c>
      <c r="R105" s="63"/>
      <c r="S105" s="63"/>
      <c r="T105" s="63"/>
      <c r="U105" s="63"/>
      <c r="V105" s="63"/>
      <c r="W105" s="63"/>
      <c r="X105" s="63"/>
    </row>
    <row r="106">
      <c r="A106" s="63" t="str">
        <f t="shared" si="195"/>
        <v>PFTOR</v>
      </c>
      <c r="B106" s="163" t="s">
        <v>79</v>
      </c>
      <c r="C106" s="163" t="s">
        <v>70</v>
      </c>
      <c r="D106" s="163">
        <v>15.0</v>
      </c>
      <c r="E106" s="169">
        <f t="array" ref="E106">XLOOKUP(A106,'Hashtag Bball Data Sheet'!A:A,'Hashtag Bball Data Sheet'!D:D)</f>
        <v>25</v>
      </c>
      <c r="F106" s="163">
        <v>41.3</v>
      </c>
      <c r="G106" s="163">
        <v>71.0</v>
      </c>
      <c r="H106" s="163">
        <v>1.6</v>
      </c>
      <c r="I106" s="163">
        <v>9.8</v>
      </c>
      <c r="J106" s="163">
        <v>3.1</v>
      </c>
      <c r="K106" s="163">
        <v>1.8</v>
      </c>
      <c r="L106" s="163">
        <v>2.3</v>
      </c>
      <c r="M106" s="163">
        <v>3.4</v>
      </c>
      <c r="N106" s="166">
        <f t="shared" ref="N106:O106" si="202">E106/E$132</f>
        <v>1.163873371</v>
      </c>
      <c r="O106" s="166">
        <f t="shared" si="202"/>
        <v>0.893810417</v>
      </c>
      <c r="P106" s="166">
        <f t="shared" ref="P106:Q106" si="203">I106/I$132</f>
        <v>0.9224976467</v>
      </c>
      <c r="Q106" s="166">
        <f t="shared" si="203"/>
        <v>0.813648294</v>
      </c>
      <c r="R106" s="63"/>
      <c r="S106" s="63"/>
      <c r="T106" s="63"/>
      <c r="U106" s="63"/>
      <c r="V106" s="63"/>
      <c r="W106" s="63"/>
      <c r="X106" s="63"/>
    </row>
    <row r="107">
      <c r="A107" s="63" t="str">
        <f t="shared" si="195"/>
        <v>PFDET</v>
      </c>
      <c r="B107" s="163" t="s">
        <v>79</v>
      </c>
      <c r="C107" s="163" t="s">
        <v>102</v>
      </c>
      <c r="D107" s="163">
        <v>18.0</v>
      </c>
      <c r="E107" s="169">
        <f t="array" ref="E107">XLOOKUP(A107,'Hashtag Bball Data Sheet'!A:A,'Hashtag Bball Data Sheet'!D:D)</f>
        <v>22.7</v>
      </c>
      <c r="F107" s="163">
        <v>40.4</v>
      </c>
      <c r="G107" s="163">
        <v>87.1</v>
      </c>
      <c r="H107" s="163">
        <v>1.7</v>
      </c>
      <c r="I107" s="163">
        <v>6.2</v>
      </c>
      <c r="J107" s="163">
        <v>2.4</v>
      </c>
      <c r="K107" s="163">
        <v>1.3</v>
      </c>
      <c r="L107" s="163">
        <v>0.8</v>
      </c>
      <c r="M107" s="163">
        <v>2.8</v>
      </c>
      <c r="N107" s="166">
        <f t="shared" ref="N107:O107" si="204">E107/E$132</f>
        <v>1.05679702</v>
      </c>
      <c r="O107" s="166">
        <f t="shared" si="204"/>
        <v>0.8743327081</v>
      </c>
      <c r="P107" s="166">
        <f t="shared" ref="P107:Q107" si="205">I107/I$132</f>
        <v>0.5836209602</v>
      </c>
      <c r="Q107" s="166">
        <f t="shared" si="205"/>
        <v>0.6299212598</v>
      </c>
      <c r="R107" s="63"/>
      <c r="S107" s="63"/>
      <c r="T107" s="63"/>
      <c r="U107" s="63"/>
      <c r="V107" s="63"/>
      <c r="W107" s="63"/>
      <c r="X107" s="63"/>
    </row>
    <row r="108">
      <c r="A108" s="63" t="str">
        <f t="shared" si="195"/>
        <v>PFBOS</v>
      </c>
      <c r="B108" s="163" t="s">
        <v>79</v>
      </c>
      <c r="C108" s="163" t="s">
        <v>81</v>
      </c>
      <c r="D108" s="163">
        <v>21.0</v>
      </c>
      <c r="E108" s="169">
        <f t="array" ref="E108">XLOOKUP(A108,'Hashtag Bball Data Sheet'!A:A,'Hashtag Bball Data Sheet'!D:D)</f>
        <v>22.1</v>
      </c>
      <c r="F108" s="163">
        <v>39.6</v>
      </c>
      <c r="G108" s="163">
        <v>47.4</v>
      </c>
      <c r="H108" s="163">
        <v>2.6</v>
      </c>
      <c r="I108" s="163">
        <v>8.9</v>
      </c>
      <c r="J108" s="163">
        <v>5.3</v>
      </c>
      <c r="K108" s="163">
        <v>1.2</v>
      </c>
      <c r="L108" s="163">
        <v>1.0</v>
      </c>
      <c r="M108" s="163">
        <v>1.4</v>
      </c>
      <c r="N108" s="166">
        <f t="shared" ref="N108:O108" si="206">E108/E$132</f>
        <v>1.02886406</v>
      </c>
      <c r="O108" s="166">
        <f t="shared" si="206"/>
        <v>0.8570191892</v>
      </c>
      <c r="P108" s="166">
        <f t="shared" ref="P108:Q108" si="207">I108/I$132</f>
        <v>0.8377784751</v>
      </c>
      <c r="Q108" s="166">
        <f t="shared" si="207"/>
        <v>1.391076115</v>
      </c>
      <c r="R108" s="63"/>
      <c r="S108" s="63"/>
      <c r="T108" s="63"/>
      <c r="U108" s="63"/>
      <c r="V108" s="63"/>
      <c r="W108" s="63"/>
      <c r="X108" s="63"/>
    </row>
    <row r="109">
      <c r="A109" s="63" t="str">
        <f t="shared" si="195"/>
        <v>PFORL</v>
      </c>
      <c r="B109" s="163" t="s">
        <v>79</v>
      </c>
      <c r="C109" s="163" t="s">
        <v>73</v>
      </c>
      <c r="D109" s="163">
        <v>25.0</v>
      </c>
      <c r="E109" s="169">
        <f t="array" ref="E109">XLOOKUP(A109,'Hashtag Bball Data Sheet'!A:A,'Hashtag Bball Data Sheet'!D:D)</f>
        <v>20.7</v>
      </c>
      <c r="F109" s="163">
        <v>47.5</v>
      </c>
      <c r="G109" s="163">
        <v>66.7</v>
      </c>
      <c r="H109" s="163">
        <v>2.4</v>
      </c>
      <c r="I109" s="163">
        <v>9.1</v>
      </c>
      <c r="J109" s="163">
        <v>3.1</v>
      </c>
      <c r="K109" s="163">
        <v>1.6</v>
      </c>
      <c r="L109" s="163">
        <v>1.3</v>
      </c>
      <c r="M109" s="163">
        <v>3.6</v>
      </c>
      <c r="N109" s="166">
        <f t="shared" ref="N109:O109" si="208">E109/E$132</f>
        <v>0.9636871508</v>
      </c>
      <c r="O109" s="166">
        <f t="shared" si="208"/>
        <v>1.027990189</v>
      </c>
      <c r="P109" s="166">
        <f t="shared" ref="P109:Q109" si="209">I109/I$132</f>
        <v>0.8566049576</v>
      </c>
      <c r="Q109" s="166">
        <f t="shared" si="209"/>
        <v>0.813648294</v>
      </c>
      <c r="R109" s="63"/>
      <c r="S109" s="63"/>
      <c r="T109" s="63"/>
      <c r="U109" s="63"/>
      <c r="V109" s="63"/>
      <c r="W109" s="63"/>
      <c r="X109" s="63"/>
    </row>
    <row r="110">
      <c r="A110" s="63" t="str">
        <f t="shared" si="195"/>
        <v>PFMIN</v>
      </c>
      <c r="B110" s="163" t="s">
        <v>79</v>
      </c>
      <c r="C110" s="163" t="s">
        <v>94</v>
      </c>
      <c r="D110" s="163">
        <v>26.0</v>
      </c>
      <c r="E110" s="169">
        <f t="array" ref="E110">XLOOKUP(A110,'Hashtag Bball Data Sheet'!A:A,'Hashtag Bball Data Sheet'!D:D)</f>
        <v>18.2</v>
      </c>
      <c r="F110" s="163">
        <v>42.2</v>
      </c>
      <c r="G110" s="163">
        <v>84.6</v>
      </c>
      <c r="H110" s="163">
        <v>2.6</v>
      </c>
      <c r="I110" s="163">
        <v>10.2</v>
      </c>
      <c r="J110" s="163">
        <v>3.2</v>
      </c>
      <c r="K110" s="163">
        <v>0.8</v>
      </c>
      <c r="L110" s="163">
        <v>1.2</v>
      </c>
      <c r="M110" s="163">
        <v>3.0</v>
      </c>
      <c r="N110" s="166">
        <f t="shared" ref="N110:O110" si="210">E110/E$132</f>
        <v>0.8472998138</v>
      </c>
      <c r="O110" s="166">
        <f t="shared" si="210"/>
        <v>0.9132881258</v>
      </c>
      <c r="P110" s="166">
        <f t="shared" ref="P110:Q110" si="211">I110/I$132</f>
        <v>0.9601506119</v>
      </c>
      <c r="Q110" s="166">
        <f t="shared" si="211"/>
        <v>0.8398950131</v>
      </c>
      <c r="R110" s="63"/>
      <c r="S110" s="63"/>
      <c r="T110" s="63"/>
      <c r="U110" s="63"/>
      <c r="V110" s="63"/>
      <c r="W110" s="63"/>
      <c r="X110" s="63"/>
    </row>
    <row r="111">
      <c r="A111" s="63" t="str">
        <f t="shared" si="195"/>
        <v>PFPHI</v>
      </c>
      <c r="B111" s="163" t="s">
        <v>79</v>
      </c>
      <c r="C111" s="163" t="s">
        <v>74</v>
      </c>
      <c r="D111" s="163">
        <v>30.0</v>
      </c>
      <c r="E111" s="169">
        <f t="array" ref="E111">XLOOKUP(A111,'Hashtag Bball Data Sheet'!A:A,'Hashtag Bball Data Sheet'!D:D)</f>
        <v>24</v>
      </c>
      <c r="F111" s="163">
        <v>42.1</v>
      </c>
      <c r="G111" s="163">
        <v>69.2</v>
      </c>
      <c r="H111" s="163">
        <v>1.2</v>
      </c>
      <c r="I111" s="163">
        <v>11.1</v>
      </c>
      <c r="J111" s="163">
        <v>3.9</v>
      </c>
      <c r="K111" s="163">
        <v>1.8</v>
      </c>
      <c r="L111" s="163">
        <v>1.6</v>
      </c>
      <c r="M111" s="163">
        <v>3.7</v>
      </c>
      <c r="N111" s="166">
        <f t="shared" ref="N111:O111" si="212">E111/E$132</f>
        <v>1.117318436</v>
      </c>
      <c r="O111" s="166">
        <f t="shared" si="212"/>
        <v>0.9111239359</v>
      </c>
      <c r="P111" s="166">
        <f t="shared" ref="P111:Q111" si="213">I111/I$132</f>
        <v>1.044869783</v>
      </c>
      <c r="Q111" s="166">
        <f t="shared" si="213"/>
        <v>1.023622047</v>
      </c>
      <c r="R111" s="63"/>
      <c r="S111" s="63"/>
      <c r="T111" s="63"/>
      <c r="U111" s="63"/>
      <c r="V111" s="63"/>
      <c r="W111" s="63"/>
      <c r="X111" s="63"/>
    </row>
    <row r="112">
      <c r="A112" s="63" t="str">
        <f t="shared" si="195"/>
        <v>PFDAL</v>
      </c>
      <c r="B112" s="163" t="s">
        <v>79</v>
      </c>
      <c r="C112" s="163" t="s">
        <v>103</v>
      </c>
      <c r="D112" s="163">
        <v>32.0</v>
      </c>
      <c r="E112" s="169">
        <f t="array" ref="E112">XLOOKUP(A112,'Hashtag Bball Data Sheet'!A:A,'Hashtag Bball Data Sheet'!D:D)</f>
        <v>22</v>
      </c>
      <c r="F112" s="163">
        <v>45.3</v>
      </c>
      <c r="G112" s="163">
        <v>63.6</v>
      </c>
      <c r="H112" s="163">
        <v>2.9</v>
      </c>
      <c r="I112" s="163">
        <v>10.0</v>
      </c>
      <c r="J112" s="163">
        <v>4.5</v>
      </c>
      <c r="K112" s="163">
        <v>1.1</v>
      </c>
      <c r="L112" s="163">
        <v>1.0</v>
      </c>
      <c r="M112" s="163">
        <v>3.2</v>
      </c>
      <c r="N112" s="166">
        <f t="shared" ref="N112:O112" si="214">E112/E$132</f>
        <v>1.024208566</v>
      </c>
      <c r="O112" s="166">
        <f t="shared" si="214"/>
        <v>0.9803780118</v>
      </c>
      <c r="P112" s="166">
        <f t="shared" ref="P112:Q112" si="215">I112/I$132</f>
        <v>0.9413241293</v>
      </c>
      <c r="Q112" s="166">
        <f t="shared" si="215"/>
        <v>1.181102362</v>
      </c>
      <c r="R112" s="63"/>
      <c r="S112" s="63"/>
      <c r="T112" s="63"/>
      <c r="U112" s="63"/>
      <c r="V112" s="63"/>
      <c r="W112" s="63"/>
      <c r="X112" s="63"/>
    </row>
    <row r="113">
      <c r="A113" s="63" t="str">
        <f t="shared" si="195"/>
        <v>PFLAC</v>
      </c>
      <c r="B113" s="163" t="s">
        <v>79</v>
      </c>
      <c r="C113" s="163" t="s">
        <v>113</v>
      </c>
      <c r="D113" s="163">
        <v>39.0</v>
      </c>
      <c r="E113" s="169">
        <f t="array" ref="E113">XLOOKUP(A113,'Hashtag Bball Data Sheet'!A:A,'Hashtag Bball Data Sheet'!D:D)</f>
        <v>24.4</v>
      </c>
      <c r="F113" s="163">
        <v>48.3</v>
      </c>
      <c r="G113" s="163">
        <v>73.5</v>
      </c>
      <c r="H113" s="163">
        <v>2.0</v>
      </c>
      <c r="I113" s="163">
        <v>10.9</v>
      </c>
      <c r="J113" s="163">
        <v>2.9</v>
      </c>
      <c r="K113" s="163">
        <v>1.6</v>
      </c>
      <c r="L113" s="163">
        <v>1.1</v>
      </c>
      <c r="M113" s="163">
        <v>4.7</v>
      </c>
      <c r="N113" s="166">
        <f t="shared" ref="N113:O113" si="216">E113/E$132</f>
        <v>1.13594041</v>
      </c>
      <c r="O113" s="166">
        <f t="shared" si="216"/>
        <v>1.045303708</v>
      </c>
      <c r="P113" s="166">
        <f t="shared" ref="P113:Q113" si="217">I113/I$132</f>
        <v>1.026043301</v>
      </c>
      <c r="Q113" s="166">
        <f t="shared" si="217"/>
        <v>0.7611548556</v>
      </c>
      <c r="R113" s="63"/>
      <c r="S113" s="63"/>
      <c r="T113" s="63"/>
      <c r="U113" s="63"/>
      <c r="V113" s="63"/>
      <c r="W113" s="63"/>
      <c r="X113" s="63"/>
    </row>
    <row r="114">
      <c r="A114" s="63" t="str">
        <f t="shared" si="195"/>
        <v>PFNYK</v>
      </c>
      <c r="B114" s="163" t="s">
        <v>79</v>
      </c>
      <c r="C114" s="163" t="s">
        <v>88</v>
      </c>
      <c r="D114" s="163">
        <v>41.0</v>
      </c>
      <c r="E114" s="169">
        <f t="array" ref="E114">XLOOKUP(A114,'Hashtag Bball Data Sheet'!A:A,'Hashtag Bball Data Sheet'!D:D)</f>
        <v>20.3</v>
      </c>
      <c r="F114" s="163">
        <v>48.9</v>
      </c>
      <c r="G114" s="163">
        <v>47.6</v>
      </c>
      <c r="H114" s="163">
        <v>1.7</v>
      </c>
      <c r="I114" s="163">
        <v>11.3</v>
      </c>
      <c r="J114" s="163">
        <v>4.1</v>
      </c>
      <c r="K114" s="163">
        <v>1.2</v>
      </c>
      <c r="L114" s="163">
        <v>1.4</v>
      </c>
      <c r="M114" s="163">
        <v>2.7</v>
      </c>
      <c r="N114" s="166">
        <f t="shared" ref="N114:O114" si="218">E114/E$132</f>
        <v>0.9450651769</v>
      </c>
      <c r="O114" s="166">
        <f t="shared" si="218"/>
        <v>1.058288847</v>
      </c>
      <c r="P114" s="166">
        <f t="shared" ref="P114:Q114" si="219">I114/I$132</f>
        <v>1.063696266</v>
      </c>
      <c r="Q114" s="166">
        <f t="shared" si="219"/>
        <v>1.076115486</v>
      </c>
      <c r="R114" s="63"/>
      <c r="S114" s="63"/>
      <c r="T114" s="63"/>
      <c r="U114" s="63"/>
      <c r="V114" s="63"/>
      <c r="W114" s="63"/>
      <c r="X114" s="63"/>
    </row>
    <row r="115">
      <c r="A115" s="63" t="str">
        <f t="shared" si="195"/>
        <v>PFCHI</v>
      </c>
      <c r="B115" s="163" t="s">
        <v>79</v>
      </c>
      <c r="C115" s="163" t="s">
        <v>76</v>
      </c>
      <c r="D115" s="163">
        <v>48.0</v>
      </c>
      <c r="E115" s="169">
        <f t="array" ref="E115">XLOOKUP(A115,'Hashtag Bball Data Sheet'!A:A,'Hashtag Bball Data Sheet'!D:D)</f>
        <v>19.2</v>
      </c>
      <c r="F115" s="163">
        <v>47.3</v>
      </c>
      <c r="G115" s="163">
        <v>76.5</v>
      </c>
      <c r="H115" s="163">
        <v>2.8</v>
      </c>
      <c r="I115" s="163">
        <v>11.4</v>
      </c>
      <c r="J115" s="163">
        <v>2.9</v>
      </c>
      <c r="K115" s="163">
        <v>0.8</v>
      </c>
      <c r="L115" s="163">
        <v>0.8</v>
      </c>
      <c r="M115" s="163">
        <v>1.8</v>
      </c>
      <c r="N115" s="166">
        <f t="shared" ref="N115:O115" si="220">E115/E$132</f>
        <v>0.8938547486</v>
      </c>
      <c r="O115" s="166">
        <f t="shared" si="220"/>
        <v>1.023661809</v>
      </c>
      <c r="P115" s="166">
        <f t="shared" ref="P115:Q115" si="221">I115/I$132</f>
        <v>1.073109507</v>
      </c>
      <c r="Q115" s="166">
        <f t="shared" si="221"/>
        <v>0.7611548556</v>
      </c>
      <c r="R115" s="63"/>
      <c r="S115" s="63"/>
      <c r="T115" s="63"/>
      <c r="U115" s="63"/>
      <c r="V115" s="63"/>
      <c r="W115" s="63"/>
      <c r="X115" s="63"/>
    </row>
    <row r="116">
      <c r="A116" s="63" t="str">
        <f t="shared" si="195"/>
        <v>PFHOU</v>
      </c>
      <c r="B116" s="163" t="s">
        <v>79</v>
      </c>
      <c r="C116" s="163" t="s">
        <v>109</v>
      </c>
      <c r="D116" s="163">
        <v>53.0</v>
      </c>
      <c r="E116" s="169">
        <f t="array" ref="E116">XLOOKUP(A116,'Hashtag Bball Data Sheet'!A:A,'Hashtag Bball Data Sheet'!D:D)</f>
        <v>21.8</v>
      </c>
      <c r="F116" s="163">
        <v>42.2</v>
      </c>
      <c r="G116" s="163">
        <v>80.0</v>
      </c>
      <c r="H116" s="163">
        <v>1.9</v>
      </c>
      <c r="I116" s="163">
        <v>10.3</v>
      </c>
      <c r="J116" s="163">
        <v>4.1</v>
      </c>
      <c r="K116" s="163">
        <v>2.1</v>
      </c>
      <c r="L116" s="163">
        <v>1.3</v>
      </c>
      <c r="M116" s="163">
        <v>3.5</v>
      </c>
      <c r="N116" s="166">
        <f t="shared" ref="N116:O116" si="222">E116/E$132</f>
        <v>1.014897579</v>
      </c>
      <c r="O116" s="166">
        <f t="shared" si="222"/>
        <v>0.9132881258</v>
      </c>
      <c r="P116" s="166">
        <f t="shared" ref="P116:Q116" si="223">I116/I$132</f>
        <v>0.9695638532</v>
      </c>
      <c r="Q116" s="166">
        <f t="shared" si="223"/>
        <v>1.076115486</v>
      </c>
      <c r="R116" s="63"/>
      <c r="S116" s="63"/>
      <c r="T116" s="63"/>
      <c r="U116" s="63"/>
      <c r="V116" s="63"/>
      <c r="W116" s="63"/>
      <c r="X116" s="63"/>
    </row>
    <row r="117">
      <c r="A117" s="63" t="str">
        <f t="shared" si="195"/>
        <v>PFPOR</v>
      </c>
      <c r="B117" s="163" t="s">
        <v>79</v>
      </c>
      <c r="C117" s="163" t="s">
        <v>110</v>
      </c>
      <c r="D117" s="163">
        <v>55.0</v>
      </c>
      <c r="E117" s="169">
        <f t="array" ref="E117">XLOOKUP(A117,'Hashtag Bball Data Sheet'!A:A,'Hashtag Bball Data Sheet'!D:D)</f>
        <v>19.8</v>
      </c>
      <c r="F117" s="163">
        <v>46.4</v>
      </c>
      <c r="G117" s="163">
        <v>61.8</v>
      </c>
      <c r="H117" s="163">
        <v>1.4</v>
      </c>
      <c r="I117" s="163">
        <v>9.7</v>
      </c>
      <c r="J117" s="163">
        <v>4.1</v>
      </c>
      <c r="K117" s="163">
        <v>1.6</v>
      </c>
      <c r="L117" s="163">
        <v>1.5</v>
      </c>
      <c r="M117" s="163">
        <v>2.7</v>
      </c>
      <c r="N117" s="166">
        <f t="shared" ref="N117:O117" si="224">E117/E$132</f>
        <v>0.9217877095</v>
      </c>
      <c r="O117" s="166">
        <f t="shared" si="224"/>
        <v>1.0041841</v>
      </c>
      <c r="P117" s="166">
        <f t="shared" ref="P117:Q117" si="225">I117/I$132</f>
        <v>0.9130844054</v>
      </c>
      <c r="Q117" s="166">
        <f t="shared" si="225"/>
        <v>1.076115486</v>
      </c>
      <c r="R117" s="63"/>
      <c r="S117" s="63"/>
      <c r="T117" s="63"/>
      <c r="U117" s="63"/>
      <c r="V117" s="63"/>
      <c r="W117" s="63"/>
      <c r="X117" s="63"/>
    </row>
    <row r="118">
      <c r="A118" s="63" t="str">
        <f t="shared" si="195"/>
        <v>PFCLE</v>
      </c>
      <c r="B118" s="163" t="s">
        <v>79</v>
      </c>
      <c r="C118" s="163" t="s">
        <v>85</v>
      </c>
      <c r="D118" s="163">
        <v>56.0</v>
      </c>
      <c r="E118" s="169">
        <f t="array" ref="E118">XLOOKUP(A118,'Hashtag Bball Data Sheet'!A:A,'Hashtag Bball Data Sheet'!D:D)</f>
        <v>20.8</v>
      </c>
      <c r="F118" s="163">
        <v>46.3</v>
      </c>
      <c r="G118" s="163">
        <v>59.5</v>
      </c>
      <c r="H118" s="163">
        <v>2.6</v>
      </c>
      <c r="I118" s="163">
        <v>11.1</v>
      </c>
      <c r="J118" s="163">
        <v>3.8</v>
      </c>
      <c r="K118" s="163">
        <v>1.4</v>
      </c>
      <c r="L118" s="163">
        <v>1.0</v>
      </c>
      <c r="M118" s="163">
        <v>2.7</v>
      </c>
      <c r="N118" s="166">
        <f t="shared" ref="N118:O118" si="226">E118/E$132</f>
        <v>0.9683426443</v>
      </c>
      <c r="O118" s="166">
        <f t="shared" si="226"/>
        <v>1.002019911</v>
      </c>
      <c r="P118" s="166">
        <f t="shared" ref="P118:Q118" si="227">I118/I$132</f>
        <v>1.044869783</v>
      </c>
      <c r="Q118" s="166">
        <f t="shared" si="227"/>
        <v>0.9973753281</v>
      </c>
      <c r="R118" s="63"/>
      <c r="S118" s="63"/>
      <c r="T118" s="63"/>
      <c r="U118" s="63"/>
      <c r="V118" s="63"/>
      <c r="W118" s="63"/>
      <c r="X118" s="63"/>
    </row>
    <row r="119">
      <c r="A119" s="63" t="str">
        <f t="shared" si="195"/>
        <v>PFLAL</v>
      </c>
      <c r="B119" s="163" t="s">
        <v>79</v>
      </c>
      <c r="C119" s="163" t="s">
        <v>90</v>
      </c>
      <c r="D119" s="163">
        <v>62.0</v>
      </c>
      <c r="E119" s="169">
        <f t="array" ref="E119">XLOOKUP(A119,'Hashtag Bball Data Sheet'!A:A,'Hashtag Bball Data Sheet'!D:D)</f>
        <v>22</v>
      </c>
      <c r="F119" s="163">
        <v>44.9</v>
      </c>
      <c r="G119" s="163">
        <v>69.2</v>
      </c>
      <c r="H119" s="163">
        <v>2.4</v>
      </c>
      <c r="I119" s="163">
        <v>9.6</v>
      </c>
      <c r="J119" s="163">
        <v>5.4</v>
      </c>
      <c r="K119" s="163">
        <v>1.3</v>
      </c>
      <c r="L119" s="163">
        <v>1.1</v>
      </c>
      <c r="M119" s="163">
        <v>3.1</v>
      </c>
      <c r="N119" s="166">
        <f t="shared" ref="N119:O119" si="228">E119/E$132</f>
        <v>1.024208566</v>
      </c>
      <c r="O119" s="166">
        <f t="shared" si="228"/>
        <v>0.9717212523</v>
      </c>
      <c r="P119" s="166">
        <f t="shared" ref="P119:Q119" si="229">I119/I$132</f>
        <v>0.9036711641</v>
      </c>
      <c r="Q119" s="166">
        <f t="shared" si="229"/>
        <v>1.417322835</v>
      </c>
      <c r="R119" s="63"/>
      <c r="S119" s="63"/>
      <c r="T119" s="63"/>
      <c r="U119" s="63"/>
      <c r="V119" s="63"/>
      <c r="W119" s="63"/>
      <c r="X119" s="63"/>
    </row>
    <row r="120">
      <c r="A120" s="63" t="str">
        <f t="shared" si="195"/>
        <v>PFMIL</v>
      </c>
      <c r="B120" s="163" t="s">
        <v>79</v>
      </c>
      <c r="C120" s="163" t="s">
        <v>96</v>
      </c>
      <c r="D120" s="163">
        <v>63.0</v>
      </c>
      <c r="E120" s="169">
        <f t="array" ref="E120">XLOOKUP(A120,'Hashtag Bball Data Sheet'!A:A,'Hashtag Bball Data Sheet'!D:D)</f>
        <v>20</v>
      </c>
      <c r="F120" s="163">
        <v>41.8</v>
      </c>
      <c r="G120" s="163">
        <v>71.4</v>
      </c>
      <c r="H120" s="163">
        <v>2.4</v>
      </c>
      <c r="I120" s="163">
        <v>13.2</v>
      </c>
      <c r="J120" s="163">
        <v>5.3</v>
      </c>
      <c r="K120" s="163">
        <v>1.9</v>
      </c>
      <c r="L120" s="163">
        <v>0.5</v>
      </c>
      <c r="M120" s="163">
        <v>2.6</v>
      </c>
      <c r="N120" s="166">
        <f t="shared" ref="N120:O120" si="230">E120/E$132</f>
        <v>0.9310986965</v>
      </c>
      <c r="O120" s="166">
        <f t="shared" si="230"/>
        <v>0.9046313663</v>
      </c>
      <c r="P120" s="166">
        <f t="shared" ref="P120:Q120" si="231">I120/I$132</f>
        <v>1.242547851</v>
      </c>
      <c r="Q120" s="166">
        <f t="shared" si="231"/>
        <v>1.391076115</v>
      </c>
      <c r="R120" s="63"/>
      <c r="S120" s="63"/>
      <c r="T120" s="63"/>
      <c r="U120" s="63"/>
      <c r="V120" s="63"/>
      <c r="W120" s="63"/>
      <c r="X120" s="63"/>
    </row>
    <row r="121">
      <c r="A121" s="63" t="str">
        <f t="shared" si="195"/>
        <v>PFDEN</v>
      </c>
      <c r="B121" s="163" t="s">
        <v>79</v>
      </c>
      <c r="C121" s="163" t="s">
        <v>99</v>
      </c>
      <c r="D121" s="163">
        <v>64.0</v>
      </c>
      <c r="E121" s="169">
        <f t="array" ref="E121">XLOOKUP(A121,'Hashtag Bball Data Sheet'!A:A,'Hashtag Bball Data Sheet'!D:D)</f>
        <v>23.8</v>
      </c>
      <c r="F121" s="163">
        <v>42.9</v>
      </c>
      <c r="G121" s="163">
        <v>69.0</v>
      </c>
      <c r="H121" s="163">
        <v>2.0</v>
      </c>
      <c r="I121" s="163">
        <v>11.7</v>
      </c>
      <c r="J121" s="163">
        <v>4.0</v>
      </c>
      <c r="K121" s="163">
        <v>1.4</v>
      </c>
      <c r="L121" s="163">
        <v>1.7</v>
      </c>
      <c r="M121" s="163">
        <v>2.8</v>
      </c>
      <c r="N121" s="166">
        <f t="shared" ref="N121:O121" si="232">E121/E$132</f>
        <v>1.108007449</v>
      </c>
      <c r="O121" s="166">
        <f t="shared" si="232"/>
        <v>0.9284374549</v>
      </c>
      <c r="P121" s="166">
        <f t="shared" ref="P121:Q121" si="233">I121/I$132</f>
        <v>1.101349231</v>
      </c>
      <c r="Q121" s="166">
        <f t="shared" si="233"/>
        <v>1.049868766</v>
      </c>
      <c r="R121" s="63"/>
      <c r="S121" s="63"/>
      <c r="T121" s="63"/>
      <c r="U121" s="63"/>
      <c r="V121" s="63"/>
      <c r="W121" s="63"/>
      <c r="X121" s="63"/>
    </row>
    <row r="122">
      <c r="A122" s="63" t="str">
        <f t="shared" si="195"/>
        <v>PFWAS</v>
      </c>
      <c r="B122" s="163" t="s">
        <v>79</v>
      </c>
      <c r="C122" s="163" t="s">
        <v>77</v>
      </c>
      <c r="D122" s="163">
        <v>71.0</v>
      </c>
      <c r="E122" s="169">
        <f t="array" ref="E122">XLOOKUP(A122,'Hashtag Bball Data Sheet'!A:A,'Hashtag Bball Data Sheet'!D:D)</f>
        <v>20.6</v>
      </c>
      <c r="F122" s="163">
        <v>37.9</v>
      </c>
      <c r="G122" s="163">
        <v>100.0</v>
      </c>
      <c r="H122" s="163">
        <v>3.1</v>
      </c>
      <c r="I122" s="163">
        <v>12.7</v>
      </c>
      <c r="J122" s="163">
        <v>2.6</v>
      </c>
      <c r="K122" s="163">
        <v>1.3</v>
      </c>
      <c r="L122" s="163">
        <v>0.9</v>
      </c>
      <c r="M122" s="163">
        <v>2.2</v>
      </c>
      <c r="N122" s="166">
        <f t="shared" ref="N122:O122" si="234">E122/E$132</f>
        <v>0.9590316574</v>
      </c>
      <c r="O122" s="166">
        <f t="shared" si="234"/>
        <v>0.8202279613</v>
      </c>
      <c r="P122" s="166">
        <f t="shared" ref="P122:Q122" si="235">I122/I$132</f>
        <v>1.195481644</v>
      </c>
      <c r="Q122" s="166">
        <f t="shared" si="235"/>
        <v>0.6824146982</v>
      </c>
      <c r="R122" s="63"/>
      <c r="S122" s="63"/>
      <c r="T122" s="63"/>
      <c r="U122" s="63"/>
      <c r="V122" s="63"/>
      <c r="W122" s="63"/>
      <c r="X122" s="63"/>
    </row>
    <row r="123">
      <c r="A123" s="63" t="str">
        <f t="shared" si="195"/>
        <v>PFMEM</v>
      </c>
      <c r="B123" s="163" t="s">
        <v>79</v>
      </c>
      <c r="C123" s="163" t="s">
        <v>91</v>
      </c>
      <c r="D123" s="163">
        <v>81.0</v>
      </c>
      <c r="E123" s="169">
        <f t="array" ref="E123">XLOOKUP(A123,'Hashtag Bball Data Sheet'!A:A,'Hashtag Bball Data Sheet'!D:D)</f>
        <v>21.2</v>
      </c>
      <c r="F123" s="163">
        <v>44.7</v>
      </c>
      <c r="G123" s="163">
        <v>68.3</v>
      </c>
      <c r="H123" s="163">
        <v>3.0</v>
      </c>
      <c r="I123" s="163">
        <v>10.7</v>
      </c>
      <c r="J123" s="163">
        <v>3.7</v>
      </c>
      <c r="K123" s="163">
        <v>1.8</v>
      </c>
      <c r="L123" s="163">
        <v>0.6</v>
      </c>
      <c r="M123" s="163">
        <v>2.3</v>
      </c>
      <c r="N123" s="166">
        <f t="shared" ref="N123:O123" si="236">E123/E$132</f>
        <v>0.9869646182</v>
      </c>
      <c r="O123" s="166">
        <f t="shared" si="236"/>
        <v>0.9673928726</v>
      </c>
      <c r="P123" s="166">
        <f t="shared" ref="P123:Q123" si="237">I123/I$132</f>
        <v>1.007216818</v>
      </c>
      <c r="Q123" s="166">
        <f t="shared" si="237"/>
        <v>0.9711286089</v>
      </c>
      <c r="R123" s="63"/>
      <c r="S123" s="63"/>
      <c r="T123" s="63"/>
      <c r="U123" s="63"/>
      <c r="V123" s="63"/>
      <c r="W123" s="63"/>
      <c r="X123" s="63"/>
    </row>
    <row r="124">
      <c r="A124" s="63" t="str">
        <f t="shared" si="195"/>
        <v>PFOKC</v>
      </c>
      <c r="B124" s="163" t="s">
        <v>79</v>
      </c>
      <c r="C124" s="163" t="s">
        <v>97</v>
      </c>
      <c r="D124" s="163">
        <v>100.0</v>
      </c>
      <c r="E124" s="169">
        <f t="array" ref="E124">XLOOKUP(A124,'Hashtag Bball Data Sheet'!A:A,'Hashtag Bball Data Sheet'!D:D)</f>
        <v>22.6</v>
      </c>
      <c r="F124" s="163">
        <v>50.0</v>
      </c>
      <c r="G124" s="163">
        <v>71.8</v>
      </c>
      <c r="H124" s="163">
        <v>1.8</v>
      </c>
      <c r="I124" s="163">
        <v>10.9</v>
      </c>
      <c r="J124" s="163">
        <v>4.6</v>
      </c>
      <c r="K124" s="163">
        <v>1.3</v>
      </c>
      <c r="L124" s="163">
        <v>1.0</v>
      </c>
      <c r="M124" s="163">
        <v>2.8</v>
      </c>
      <c r="N124" s="166">
        <f t="shared" ref="N124:O124" si="238">E124/E$132</f>
        <v>1.052141527</v>
      </c>
      <c r="O124" s="166">
        <f t="shared" si="238"/>
        <v>1.082094936</v>
      </c>
      <c r="P124" s="166">
        <f t="shared" ref="P124:Q124" si="239">I124/I$132</f>
        <v>1.026043301</v>
      </c>
      <c r="Q124" s="166">
        <f t="shared" si="239"/>
        <v>1.207349081</v>
      </c>
      <c r="R124" s="63"/>
      <c r="S124" s="63"/>
      <c r="T124" s="63"/>
      <c r="U124" s="63"/>
      <c r="V124" s="63"/>
      <c r="W124" s="63"/>
      <c r="X124" s="63"/>
    </row>
    <row r="125">
      <c r="A125" s="63" t="str">
        <f t="shared" si="195"/>
        <v>PFCHA</v>
      </c>
      <c r="B125" s="163" t="s">
        <v>79</v>
      </c>
      <c r="C125" s="163" t="s">
        <v>80</v>
      </c>
      <c r="D125" s="163">
        <v>104.0</v>
      </c>
      <c r="E125" s="169">
        <f t="array" ref="E125">XLOOKUP(A125,'Hashtag Bball Data Sheet'!A:A,'Hashtag Bball Data Sheet'!D:D)</f>
        <v>20.1</v>
      </c>
      <c r="F125" s="163">
        <v>59.6</v>
      </c>
      <c r="G125" s="163">
        <v>62.5</v>
      </c>
      <c r="H125" s="163">
        <v>3.5</v>
      </c>
      <c r="I125" s="163">
        <v>8.9</v>
      </c>
      <c r="J125" s="163">
        <v>2.1</v>
      </c>
      <c r="K125" s="163">
        <v>1.4</v>
      </c>
      <c r="L125" s="163">
        <v>1.5</v>
      </c>
      <c r="M125" s="163">
        <v>1.7</v>
      </c>
      <c r="N125" s="166">
        <f t="shared" ref="N125:O125" si="240">E125/E$132</f>
        <v>0.9357541899</v>
      </c>
      <c r="O125" s="166">
        <f t="shared" si="240"/>
        <v>1.289857163</v>
      </c>
      <c r="P125" s="166">
        <f t="shared" ref="P125:Q125" si="241">I125/I$132</f>
        <v>0.8377784751</v>
      </c>
      <c r="Q125" s="166">
        <f t="shared" si="241"/>
        <v>0.5511811024</v>
      </c>
      <c r="R125" s="63"/>
      <c r="S125" s="63"/>
      <c r="T125" s="63"/>
      <c r="U125" s="63"/>
      <c r="V125" s="63"/>
      <c r="W125" s="63"/>
      <c r="X125" s="63"/>
    </row>
    <row r="126">
      <c r="A126" s="63" t="str">
        <f t="shared" si="195"/>
        <v>PFMIA</v>
      </c>
      <c r="B126" s="163" t="s">
        <v>79</v>
      </c>
      <c r="C126" s="163" t="s">
        <v>71</v>
      </c>
      <c r="D126" s="163">
        <v>105.0</v>
      </c>
      <c r="E126" s="169">
        <f t="array" ref="E126">XLOOKUP(A126,'Hashtag Bball Data Sheet'!A:A,'Hashtag Bball Data Sheet'!D:D)</f>
        <v>18</v>
      </c>
      <c r="F126" s="163">
        <v>52.5</v>
      </c>
      <c r="G126" s="163">
        <v>76.0</v>
      </c>
      <c r="H126" s="163">
        <v>2.5</v>
      </c>
      <c r="I126" s="163">
        <v>12.8</v>
      </c>
      <c r="J126" s="163">
        <v>4.7</v>
      </c>
      <c r="K126" s="163">
        <v>1.1</v>
      </c>
      <c r="L126" s="163">
        <v>1.1</v>
      </c>
      <c r="M126" s="163">
        <v>3.1</v>
      </c>
      <c r="N126" s="166">
        <f t="shared" ref="N126:O126" si="242">E126/E$132</f>
        <v>0.8379888268</v>
      </c>
      <c r="O126" s="166">
        <f t="shared" si="242"/>
        <v>1.136199683</v>
      </c>
      <c r="P126" s="166">
        <f t="shared" ref="P126:Q126" si="243">I126/I$132</f>
        <v>1.204894885</v>
      </c>
      <c r="Q126" s="166">
        <f t="shared" si="243"/>
        <v>1.233595801</v>
      </c>
      <c r="R126" s="63"/>
      <c r="S126" s="63"/>
      <c r="T126" s="63"/>
      <c r="U126" s="63"/>
      <c r="V126" s="63"/>
      <c r="W126" s="63"/>
      <c r="X126" s="63"/>
    </row>
    <row r="127">
      <c r="A127" s="63" t="str">
        <f t="shared" si="195"/>
        <v>PFATL</v>
      </c>
      <c r="B127" s="163" t="s">
        <v>79</v>
      </c>
      <c r="C127" s="163" t="s">
        <v>93</v>
      </c>
      <c r="D127" s="163">
        <v>111.0</v>
      </c>
      <c r="E127" s="169">
        <f t="array" ref="E127">XLOOKUP(A127,'Hashtag Bball Data Sheet'!A:A,'Hashtag Bball Data Sheet'!D:D)</f>
        <v>21.8</v>
      </c>
      <c r="F127" s="163">
        <v>54.1</v>
      </c>
      <c r="G127" s="163">
        <v>77.8</v>
      </c>
      <c r="H127" s="163">
        <v>1.3</v>
      </c>
      <c r="I127" s="163">
        <v>10.8</v>
      </c>
      <c r="J127" s="163">
        <v>5.5</v>
      </c>
      <c r="K127" s="163">
        <v>0.3</v>
      </c>
      <c r="L127" s="163">
        <v>0.6</v>
      </c>
      <c r="M127" s="163">
        <v>1.8</v>
      </c>
      <c r="N127" s="166">
        <f t="shared" ref="N127:O127" si="244">E127/E$132</f>
        <v>1.014897579</v>
      </c>
      <c r="O127" s="166">
        <f t="shared" si="244"/>
        <v>1.170826721</v>
      </c>
      <c r="P127" s="166">
        <f t="shared" ref="P127:Q127" si="245">I127/I$132</f>
        <v>1.01663006</v>
      </c>
      <c r="Q127" s="166">
        <f t="shared" si="245"/>
        <v>1.443569554</v>
      </c>
      <c r="R127" s="63"/>
      <c r="S127" s="63"/>
      <c r="T127" s="63"/>
      <c r="U127" s="63"/>
      <c r="V127" s="63"/>
      <c r="W127" s="63"/>
      <c r="X127" s="63"/>
    </row>
    <row r="128">
      <c r="A128" s="63" t="str">
        <f t="shared" si="195"/>
        <v>PFSAC</v>
      </c>
      <c r="B128" s="163" t="s">
        <v>79</v>
      </c>
      <c r="C128" s="163" t="s">
        <v>116</v>
      </c>
      <c r="D128" s="163">
        <v>133.0</v>
      </c>
      <c r="E128" s="169">
        <f t="array" ref="E128">XLOOKUP(A128,'Hashtag Bball Data Sheet'!A:A,'Hashtag Bball Data Sheet'!D:D)</f>
        <v>22.8</v>
      </c>
      <c r="F128" s="163">
        <v>52.0</v>
      </c>
      <c r="G128" s="163">
        <v>80.6</v>
      </c>
      <c r="H128" s="163">
        <v>3.3</v>
      </c>
      <c r="I128" s="163">
        <v>13.4</v>
      </c>
      <c r="J128" s="163">
        <v>4.0</v>
      </c>
      <c r="K128" s="163">
        <v>1.4</v>
      </c>
      <c r="L128" s="163">
        <v>0.5</v>
      </c>
      <c r="M128" s="163">
        <v>2.2</v>
      </c>
      <c r="N128" s="166">
        <f t="shared" ref="N128:O128" si="246">E128/E$132</f>
        <v>1.061452514</v>
      </c>
      <c r="O128" s="166">
        <f t="shared" si="246"/>
        <v>1.125378733</v>
      </c>
      <c r="P128" s="166">
        <f t="shared" ref="P128:Q128" si="247">I128/I$132</f>
        <v>1.261374333</v>
      </c>
      <c r="Q128" s="166">
        <f t="shared" si="247"/>
        <v>1.049868766</v>
      </c>
      <c r="R128" s="63"/>
      <c r="S128" s="63"/>
      <c r="T128" s="63"/>
      <c r="U128" s="63"/>
      <c r="V128" s="63"/>
      <c r="W128" s="63"/>
      <c r="X128" s="63"/>
    </row>
    <row r="129">
      <c r="A129" s="63" t="str">
        <f t="shared" si="195"/>
        <v>PFPHX</v>
      </c>
      <c r="B129" s="163" t="s">
        <v>79</v>
      </c>
      <c r="C129" s="163" t="s">
        <v>115</v>
      </c>
      <c r="D129" s="163">
        <v>139.0</v>
      </c>
      <c r="E129" s="169">
        <f t="array" ref="E129">XLOOKUP(A129,'Hashtag Bball Data Sheet'!A:A,'Hashtag Bball Data Sheet'!D:D)</f>
        <v>19.7</v>
      </c>
      <c r="F129" s="163">
        <v>50.7</v>
      </c>
      <c r="G129" s="163">
        <v>79.4</v>
      </c>
      <c r="H129" s="163">
        <v>2.2</v>
      </c>
      <c r="I129" s="163">
        <v>11.9</v>
      </c>
      <c r="J129" s="163">
        <v>4.2</v>
      </c>
      <c r="K129" s="163">
        <v>0.9</v>
      </c>
      <c r="L129" s="163">
        <v>1.9</v>
      </c>
      <c r="M129" s="163">
        <v>2.8</v>
      </c>
      <c r="N129" s="166">
        <f t="shared" ref="N129:O129" si="248">E129/E$132</f>
        <v>0.917132216</v>
      </c>
      <c r="O129" s="166">
        <f t="shared" si="248"/>
        <v>1.097244265</v>
      </c>
      <c r="P129" s="166">
        <f t="shared" ref="P129:Q129" si="249">I129/I$132</f>
        <v>1.120175714</v>
      </c>
      <c r="Q129" s="166">
        <f t="shared" si="249"/>
        <v>1.102362205</v>
      </c>
      <c r="R129" s="63"/>
      <c r="S129" s="63"/>
      <c r="T129" s="63"/>
      <c r="U129" s="63"/>
      <c r="V129" s="63"/>
      <c r="W129" s="63"/>
      <c r="X129" s="63"/>
    </row>
    <row r="130">
      <c r="A130" s="63" t="str">
        <f t="shared" si="195"/>
        <v>PFIND</v>
      </c>
      <c r="B130" s="163" t="s">
        <v>79</v>
      </c>
      <c r="C130" s="163" t="s">
        <v>84</v>
      </c>
      <c r="D130" s="163">
        <v>143.0</v>
      </c>
      <c r="E130" s="169">
        <f t="array" ref="E130">XLOOKUP(A130,'Hashtag Bball Data Sheet'!A:A,'Hashtag Bball Data Sheet'!D:D)</f>
        <v>20.2</v>
      </c>
      <c r="F130" s="163">
        <v>51.6</v>
      </c>
      <c r="G130" s="163">
        <v>92.9</v>
      </c>
      <c r="H130" s="163">
        <v>1.8</v>
      </c>
      <c r="I130" s="163">
        <v>8.8</v>
      </c>
      <c r="J130" s="163">
        <v>3.0</v>
      </c>
      <c r="K130" s="163">
        <v>1.4</v>
      </c>
      <c r="L130" s="163">
        <v>2.6</v>
      </c>
      <c r="M130" s="163">
        <v>1.2</v>
      </c>
      <c r="N130" s="166">
        <f t="shared" ref="N130:O130" si="250">E130/E$132</f>
        <v>0.9404096834</v>
      </c>
      <c r="O130" s="166">
        <f t="shared" si="250"/>
        <v>1.116721974</v>
      </c>
      <c r="P130" s="166">
        <f t="shared" ref="P130:Q130" si="251">I130/I$132</f>
        <v>0.8283652338</v>
      </c>
      <c r="Q130" s="166">
        <f t="shared" si="251"/>
        <v>0.7874015748</v>
      </c>
      <c r="R130" s="63"/>
      <c r="S130" s="63"/>
      <c r="T130" s="63"/>
      <c r="U130" s="63"/>
      <c r="V130" s="63"/>
      <c r="W130" s="63"/>
      <c r="X130" s="63"/>
    </row>
    <row r="131">
      <c r="A131" s="63" t="str">
        <f t="shared" si="195"/>
        <v>PFUTA</v>
      </c>
      <c r="B131" s="163" t="s">
        <v>79</v>
      </c>
      <c r="C131" s="163" t="s">
        <v>112</v>
      </c>
      <c r="D131" s="163">
        <v>146.0</v>
      </c>
      <c r="E131" s="169">
        <f t="array" ref="E131">XLOOKUP(A131,'Hashtag Bball Data Sheet'!A:A,'Hashtag Bball Data Sheet'!D:D)</f>
        <v>23</v>
      </c>
      <c r="F131" s="163">
        <v>52.8</v>
      </c>
      <c r="G131" s="163">
        <v>75.8</v>
      </c>
      <c r="H131" s="163">
        <v>2.4</v>
      </c>
      <c r="I131" s="163">
        <v>8.8</v>
      </c>
      <c r="J131" s="163">
        <v>3.8</v>
      </c>
      <c r="K131" s="163">
        <v>2.3</v>
      </c>
      <c r="L131" s="163">
        <v>2.1</v>
      </c>
      <c r="M131" s="163">
        <v>2.4</v>
      </c>
      <c r="N131" s="166">
        <f t="shared" ref="N131:O131" si="252">E131/E$132</f>
        <v>1.070763501</v>
      </c>
      <c r="O131" s="166">
        <f t="shared" si="252"/>
        <v>1.142692252</v>
      </c>
      <c r="P131" s="166">
        <f t="shared" ref="P131:Q131" si="253">I131/I$132</f>
        <v>0.8283652338</v>
      </c>
      <c r="Q131" s="166">
        <f t="shared" si="253"/>
        <v>0.9973753281</v>
      </c>
      <c r="R131" s="63"/>
      <c r="S131" s="63"/>
      <c r="T131" s="63"/>
      <c r="U131" s="63"/>
      <c r="V131" s="63"/>
      <c r="W131" s="63"/>
      <c r="X131" s="63"/>
    </row>
    <row r="132">
      <c r="A132" s="59" t="s">
        <v>2002</v>
      </c>
      <c r="B132" s="59" t="s">
        <v>79</v>
      </c>
      <c r="C132" s="59" t="s">
        <v>2018</v>
      </c>
      <c r="D132" s="63"/>
      <c r="E132" s="167">
        <f t="shared" ref="E132:J132" si="254">AVERAGE(E101:E131)</f>
        <v>21.48</v>
      </c>
      <c r="F132" s="167">
        <f t="shared" si="254"/>
        <v>46.20666667</v>
      </c>
      <c r="G132" s="167">
        <f t="shared" si="254"/>
        <v>71.65333333</v>
      </c>
      <c r="H132" s="167">
        <f t="shared" si="254"/>
        <v>2.213333333</v>
      </c>
      <c r="I132" s="167">
        <f t="shared" si="254"/>
        <v>10.62333333</v>
      </c>
      <c r="J132" s="167">
        <f t="shared" si="254"/>
        <v>3.81</v>
      </c>
      <c r="K132" s="63"/>
      <c r="L132" s="63"/>
      <c r="M132" s="63"/>
      <c r="N132" s="166">
        <f t="shared" ref="N132:O132" si="255">E132/E$132</f>
        <v>1</v>
      </c>
      <c r="O132" s="166">
        <f t="shared" si="255"/>
        <v>1</v>
      </c>
      <c r="P132" s="166">
        <f t="shared" ref="P132:Q132" si="256">I132/I$132</f>
        <v>1</v>
      </c>
      <c r="Q132" s="166">
        <f t="shared" si="256"/>
        <v>1</v>
      </c>
      <c r="R132" s="63"/>
      <c r="S132" s="63"/>
      <c r="T132" s="63"/>
      <c r="U132" s="63"/>
      <c r="V132" s="63"/>
      <c r="W132" s="63"/>
      <c r="X132" s="63"/>
    </row>
    <row r="133">
      <c r="A133" s="63"/>
      <c r="B133" s="63"/>
      <c r="C133" s="63"/>
      <c r="D133" s="63"/>
      <c r="E133" s="63"/>
      <c r="F133" s="63"/>
      <c r="G133" s="63"/>
      <c r="H133" s="63"/>
      <c r="I133" s="63"/>
      <c r="J133" s="63"/>
      <c r="K133" s="63"/>
      <c r="L133" s="63"/>
      <c r="M133" s="63"/>
      <c r="N133" s="168"/>
      <c r="O133" s="168"/>
      <c r="P133" s="168"/>
      <c r="Q133" s="168"/>
      <c r="R133" s="63"/>
      <c r="S133" s="63"/>
      <c r="T133" s="63"/>
      <c r="U133" s="63"/>
      <c r="V133" s="63"/>
      <c r="W133" s="63"/>
      <c r="X133" s="63"/>
    </row>
    <row r="134">
      <c r="A134" s="63"/>
      <c r="B134" s="163" t="s">
        <v>1</v>
      </c>
      <c r="C134" s="163" t="s">
        <v>2</v>
      </c>
      <c r="D134" s="164" t="s">
        <v>2008</v>
      </c>
      <c r="E134" s="163" t="s">
        <v>2009</v>
      </c>
      <c r="F134" s="163" t="s">
        <v>2010</v>
      </c>
      <c r="G134" s="163" t="s">
        <v>1820</v>
      </c>
      <c r="H134" s="163" t="s">
        <v>2011</v>
      </c>
      <c r="I134" s="163" t="s">
        <v>2012</v>
      </c>
      <c r="J134" s="163" t="s">
        <v>2013</v>
      </c>
      <c r="K134" s="163" t="s">
        <v>2014</v>
      </c>
      <c r="L134" s="163" t="s">
        <v>2015</v>
      </c>
      <c r="M134" s="163" t="s">
        <v>2016</v>
      </c>
      <c r="N134" s="165" t="s">
        <v>2009</v>
      </c>
      <c r="O134" s="165" t="s">
        <v>2010</v>
      </c>
      <c r="P134" s="165" t="s">
        <v>2012</v>
      </c>
      <c r="Q134" s="165" t="s">
        <v>2013</v>
      </c>
      <c r="R134" s="63"/>
      <c r="S134" s="63"/>
      <c r="T134" s="63"/>
      <c r="U134" s="63"/>
      <c r="V134" s="63"/>
      <c r="W134" s="63"/>
      <c r="X134" s="63"/>
    </row>
    <row r="135">
      <c r="A135" s="63" t="str">
        <f t="shared" ref="A135:A164" si="259">B135&amp;C135</f>
        <v>CBOS</v>
      </c>
      <c r="B135" s="163" t="s">
        <v>69</v>
      </c>
      <c r="C135" s="163" t="s">
        <v>81</v>
      </c>
      <c r="D135" s="163">
        <v>7.0</v>
      </c>
      <c r="E135" s="169">
        <f t="array" ref="E135">XLOOKUP(A135,'Hashtag Bball Data Sheet'!A:A,'Hashtag Bball Data Sheet'!D:D)</f>
        <v>22.6</v>
      </c>
      <c r="F135" s="163">
        <v>41.5</v>
      </c>
      <c r="G135" s="163">
        <v>61.9</v>
      </c>
      <c r="H135" s="163">
        <v>0.0</v>
      </c>
      <c r="I135" s="163">
        <v>13.2</v>
      </c>
      <c r="J135" s="163">
        <v>3.6</v>
      </c>
      <c r="K135" s="163">
        <v>1.4</v>
      </c>
      <c r="L135" s="163">
        <v>1.4</v>
      </c>
      <c r="M135" s="163">
        <v>3.2</v>
      </c>
      <c r="N135" s="166">
        <f t="shared" ref="N135:O135" si="257">E135/E$165</f>
        <v>1.04904843</v>
      </c>
      <c r="O135" s="166">
        <f t="shared" si="257"/>
        <v>0.7497290136</v>
      </c>
      <c r="P135" s="166">
        <f t="shared" ref="P135:Q135" si="258">I135/I$165</f>
        <v>0.8720546135</v>
      </c>
      <c r="Q135" s="166">
        <f t="shared" si="258"/>
        <v>0.932642487</v>
      </c>
      <c r="R135" s="63"/>
      <c r="S135" s="63"/>
      <c r="T135" s="63"/>
      <c r="U135" s="63"/>
      <c r="V135" s="63"/>
      <c r="W135" s="63"/>
      <c r="X135" s="63"/>
    </row>
    <row r="136">
      <c r="A136" s="63" t="str">
        <f t="shared" si="259"/>
        <v>CMIL</v>
      </c>
      <c r="B136" s="163" t="s">
        <v>69</v>
      </c>
      <c r="C136" s="163" t="s">
        <v>96</v>
      </c>
      <c r="D136" s="163">
        <v>23.0</v>
      </c>
      <c r="E136" s="169">
        <f t="array" ref="E136">XLOOKUP(A136,'Hashtag Bball Data Sheet'!A:A,'Hashtag Bball Data Sheet'!D:D)</f>
        <v>21.4</v>
      </c>
      <c r="F136" s="163">
        <v>51.4</v>
      </c>
      <c r="G136" s="163">
        <v>64.3</v>
      </c>
      <c r="H136" s="163">
        <v>0.9</v>
      </c>
      <c r="I136" s="163">
        <v>14.5</v>
      </c>
      <c r="J136" s="163">
        <v>4.3</v>
      </c>
      <c r="K136" s="163">
        <v>1.1</v>
      </c>
      <c r="L136" s="163">
        <v>1.1</v>
      </c>
      <c r="M136" s="163">
        <v>4.1</v>
      </c>
      <c r="N136" s="166">
        <f t="shared" ref="N136:O136" si="260">E136/E$165</f>
        <v>0.993346743</v>
      </c>
      <c r="O136" s="166">
        <f t="shared" si="260"/>
        <v>0.9285800313</v>
      </c>
      <c r="P136" s="166">
        <f t="shared" ref="P136:Q136" si="261">I136/I$165</f>
        <v>0.95793878</v>
      </c>
      <c r="Q136" s="166">
        <f t="shared" si="261"/>
        <v>1.113989637</v>
      </c>
      <c r="R136" s="63"/>
      <c r="S136" s="63"/>
      <c r="T136" s="63"/>
      <c r="U136" s="63"/>
      <c r="V136" s="63"/>
      <c r="W136" s="63"/>
      <c r="X136" s="63"/>
    </row>
    <row r="137">
      <c r="A137" s="63" t="str">
        <f t="shared" si="259"/>
        <v>CHOU</v>
      </c>
      <c r="B137" s="163" t="s">
        <v>69</v>
      </c>
      <c r="C137" s="163" t="s">
        <v>109</v>
      </c>
      <c r="D137" s="163">
        <v>33.0</v>
      </c>
      <c r="E137" s="169">
        <f t="array" ref="E137">XLOOKUP(A137,'Hashtag Bball Data Sheet'!A:A,'Hashtag Bball Data Sheet'!D:D)</f>
        <v>17.5</v>
      </c>
      <c r="F137" s="163">
        <v>49.1</v>
      </c>
      <c r="G137" s="163">
        <v>63.0</v>
      </c>
      <c r="H137" s="163">
        <v>0.0</v>
      </c>
      <c r="I137" s="163">
        <v>16.1</v>
      </c>
      <c r="J137" s="163">
        <v>3.4</v>
      </c>
      <c r="K137" s="163">
        <v>2.5</v>
      </c>
      <c r="L137" s="163">
        <v>2.3</v>
      </c>
      <c r="M137" s="163">
        <v>4.1</v>
      </c>
      <c r="N137" s="166">
        <f t="shared" ref="N137:O137" si="262">E137/E$165</f>
        <v>0.8123162618</v>
      </c>
      <c r="O137" s="166">
        <f t="shared" si="262"/>
        <v>0.8870287848</v>
      </c>
      <c r="P137" s="166">
        <f t="shared" ref="P137:Q137" si="263">I137/I$165</f>
        <v>1.06364237</v>
      </c>
      <c r="Q137" s="166">
        <f t="shared" si="263"/>
        <v>0.8808290155</v>
      </c>
      <c r="R137" s="63"/>
      <c r="S137" s="63"/>
      <c r="T137" s="63"/>
      <c r="U137" s="63"/>
      <c r="V137" s="63"/>
      <c r="W137" s="63"/>
      <c r="X137" s="63"/>
    </row>
    <row r="138">
      <c r="A138" s="63" t="str">
        <f t="shared" si="259"/>
        <v>CMEM</v>
      </c>
      <c r="B138" s="163" t="s">
        <v>69</v>
      </c>
      <c r="C138" s="163" t="s">
        <v>91</v>
      </c>
      <c r="D138" s="163">
        <v>34.0</v>
      </c>
      <c r="E138" s="169">
        <f t="array" ref="E138">XLOOKUP(A138,'Hashtag Bball Data Sheet'!A:A,'Hashtag Bball Data Sheet'!D:D)</f>
        <v>21.9</v>
      </c>
      <c r="F138" s="163">
        <v>56.5</v>
      </c>
      <c r="G138" s="163">
        <v>73.3</v>
      </c>
      <c r="H138" s="163">
        <v>0.7</v>
      </c>
      <c r="I138" s="163">
        <v>16.0</v>
      </c>
      <c r="J138" s="163">
        <v>2.5</v>
      </c>
      <c r="K138" s="163">
        <v>1.6</v>
      </c>
      <c r="L138" s="163">
        <v>2.6</v>
      </c>
      <c r="M138" s="163">
        <v>4.0</v>
      </c>
      <c r="N138" s="166">
        <f t="shared" ref="N138:O138" si="264">E138/E$165</f>
        <v>1.016555779</v>
      </c>
      <c r="O138" s="166">
        <f t="shared" si="264"/>
        <v>1.020715404</v>
      </c>
      <c r="P138" s="166">
        <f t="shared" ref="P138:Q138" si="265">I138/I$165</f>
        <v>1.057035895</v>
      </c>
      <c r="Q138" s="166">
        <f t="shared" si="265"/>
        <v>0.6476683938</v>
      </c>
      <c r="R138" s="63"/>
      <c r="S138" s="63"/>
      <c r="T138" s="63"/>
      <c r="U138" s="63"/>
      <c r="V138" s="63"/>
      <c r="W138" s="63"/>
      <c r="X138" s="63"/>
    </row>
    <row r="139">
      <c r="A139" s="63" t="str">
        <f t="shared" si="259"/>
        <v>CLAL</v>
      </c>
      <c r="B139" s="163" t="s">
        <v>69</v>
      </c>
      <c r="C139" s="163" t="s">
        <v>90</v>
      </c>
      <c r="D139" s="163">
        <v>36.0</v>
      </c>
      <c r="E139" s="169">
        <f t="array" ref="E139">XLOOKUP(A139,'Hashtag Bball Data Sheet'!A:A,'Hashtag Bball Data Sheet'!D:D)</f>
        <v>22.9</v>
      </c>
      <c r="F139" s="163">
        <v>50.0</v>
      </c>
      <c r="G139" s="163">
        <v>63.0</v>
      </c>
      <c r="H139" s="163">
        <v>1.0</v>
      </c>
      <c r="I139" s="163">
        <v>14.1</v>
      </c>
      <c r="J139" s="163">
        <v>4.6</v>
      </c>
      <c r="K139" s="163">
        <v>1.7</v>
      </c>
      <c r="L139" s="163">
        <v>1.4</v>
      </c>
      <c r="M139" s="163">
        <v>3.0</v>
      </c>
      <c r="N139" s="166">
        <f t="shared" ref="N139:O139" si="266">E139/E$165</f>
        <v>1.062973851</v>
      </c>
      <c r="O139" s="166">
        <f t="shared" si="266"/>
        <v>0.9032879682</v>
      </c>
      <c r="P139" s="166">
        <f t="shared" ref="P139:Q139" si="267">I139/I$165</f>
        <v>0.9315128826</v>
      </c>
      <c r="Q139" s="166">
        <f t="shared" si="267"/>
        <v>1.191709845</v>
      </c>
      <c r="R139" s="63"/>
      <c r="S139" s="63"/>
      <c r="T139" s="63"/>
      <c r="U139" s="63"/>
      <c r="V139" s="63"/>
      <c r="W139" s="63"/>
      <c r="X139" s="63"/>
    </row>
    <row r="140">
      <c r="A140" s="63" t="str">
        <f t="shared" si="259"/>
        <v>CMIN</v>
      </c>
      <c r="B140" s="163" t="s">
        <v>69</v>
      </c>
      <c r="C140" s="163" t="s">
        <v>94</v>
      </c>
      <c r="D140" s="163">
        <v>44.0</v>
      </c>
      <c r="E140" s="169">
        <f t="array" ref="E140">XLOOKUP(A140,'Hashtag Bball Data Sheet'!A:A,'Hashtag Bball Data Sheet'!D:D)</f>
        <v>24.8</v>
      </c>
      <c r="F140" s="163">
        <v>49.2</v>
      </c>
      <c r="G140" s="163">
        <v>62.5</v>
      </c>
      <c r="H140" s="163">
        <v>0.5</v>
      </c>
      <c r="I140" s="163">
        <v>12.7</v>
      </c>
      <c r="J140" s="163">
        <v>3.0</v>
      </c>
      <c r="K140" s="163">
        <v>0.2</v>
      </c>
      <c r="L140" s="163">
        <v>3.0</v>
      </c>
      <c r="M140" s="163">
        <v>2.7</v>
      </c>
      <c r="N140" s="166">
        <f t="shared" ref="N140:O140" si="268">E140/E$165</f>
        <v>1.151168188</v>
      </c>
      <c r="O140" s="166">
        <f t="shared" si="268"/>
        <v>0.8888353607</v>
      </c>
      <c r="P140" s="166">
        <f t="shared" ref="P140:Q140" si="269">I140/I$165</f>
        <v>0.8390222418</v>
      </c>
      <c r="Q140" s="166">
        <f t="shared" si="269"/>
        <v>0.7772020725</v>
      </c>
      <c r="R140" s="63"/>
      <c r="S140" s="63"/>
      <c r="T140" s="63"/>
      <c r="U140" s="63"/>
      <c r="V140" s="63"/>
      <c r="W140" s="63"/>
      <c r="X140" s="63"/>
    </row>
    <row r="141">
      <c r="A141" s="63" t="str">
        <f t="shared" si="259"/>
        <v>CNYK</v>
      </c>
      <c r="B141" s="163" t="s">
        <v>69</v>
      </c>
      <c r="C141" s="163" t="s">
        <v>88</v>
      </c>
      <c r="D141" s="163">
        <v>50.0</v>
      </c>
      <c r="E141" s="169">
        <f t="array" ref="E141">XLOOKUP(A141,'Hashtag Bball Data Sheet'!A:A,'Hashtag Bball Data Sheet'!D:D)</f>
        <v>19.3</v>
      </c>
      <c r="F141" s="163">
        <v>47.6</v>
      </c>
      <c r="G141" s="163">
        <v>86.4</v>
      </c>
      <c r="H141" s="163">
        <v>2.4</v>
      </c>
      <c r="I141" s="163">
        <v>10.6</v>
      </c>
      <c r="J141" s="163">
        <v>1.7</v>
      </c>
      <c r="K141" s="163">
        <v>0.7</v>
      </c>
      <c r="L141" s="163">
        <v>3.7</v>
      </c>
      <c r="M141" s="163">
        <v>3.0</v>
      </c>
      <c r="N141" s="166">
        <f t="shared" ref="N141:O141" si="270">E141/E$165</f>
        <v>0.8958687916</v>
      </c>
      <c r="O141" s="166">
        <f t="shared" si="270"/>
        <v>0.8599301457</v>
      </c>
      <c r="P141" s="166">
        <f t="shared" ref="P141:Q141" si="271">I141/I$165</f>
        <v>0.7002862806</v>
      </c>
      <c r="Q141" s="166">
        <f t="shared" si="271"/>
        <v>0.4404145078</v>
      </c>
      <c r="R141" s="63"/>
      <c r="S141" s="63"/>
      <c r="T141" s="63"/>
      <c r="U141" s="63"/>
      <c r="V141" s="63"/>
      <c r="W141" s="63"/>
      <c r="X141" s="63"/>
    </row>
    <row r="142">
      <c r="A142" s="63" t="str">
        <f t="shared" si="259"/>
        <v>CCHA</v>
      </c>
      <c r="B142" s="163" t="s">
        <v>69</v>
      </c>
      <c r="C142" s="163" t="s">
        <v>80</v>
      </c>
      <c r="D142" s="163">
        <v>52.0</v>
      </c>
      <c r="E142" s="169">
        <f t="array" ref="E142">XLOOKUP(A142,'Hashtag Bball Data Sheet'!A:A,'Hashtag Bball Data Sheet'!D:D)</f>
        <v>24.9</v>
      </c>
      <c r="F142" s="163">
        <v>64.8</v>
      </c>
      <c r="G142" s="163">
        <v>61.9</v>
      </c>
      <c r="H142" s="163">
        <v>0.9</v>
      </c>
      <c r="I142" s="163">
        <v>17.7</v>
      </c>
      <c r="J142" s="163">
        <v>3.8</v>
      </c>
      <c r="K142" s="163">
        <v>1.1</v>
      </c>
      <c r="L142" s="163">
        <v>1.1</v>
      </c>
      <c r="M142" s="163">
        <v>3.8</v>
      </c>
      <c r="N142" s="166">
        <f t="shared" ref="N142:O142" si="272">E142/E$165</f>
        <v>1.155809995</v>
      </c>
      <c r="O142" s="166">
        <f t="shared" si="272"/>
        <v>1.170661207</v>
      </c>
      <c r="P142" s="166">
        <f t="shared" ref="P142:Q142" si="273">I142/I$165</f>
        <v>1.169345959</v>
      </c>
      <c r="Q142" s="166">
        <f t="shared" si="273"/>
        <v>0.9844559585</v>
      </c>
      <c r="R142" s="63"/>
      <c r="S142" s="63"/>
      <c r="T142" s="63"/>
      <c r="U142" s="63"/>
      <c r="V142" s="63"/>
      <c r="W142" s="63"/>
      <c r="X142" s="63"/>
    </row>
    <row r="143">
      <c r="A143" s="63" t="str">
        <f t="shared" si="259"/>
        <v>CMIA</v>
      </c>
      <c r="B143" s="163" t="s">
        <v>69</v>
      </c>
      <c r="C143" s="163" t="s">
        <v>71</v>
      </c>
      <c r="D143" s="163">
        <v>65.0</v>
      </c>
      <c r="E143" s="169">
        <f t="array" ref="E143">XLOOKUP(A143,'Hashtag Bball Data Sheet'!A:A,'Hashtag Bball Data Sheet'!D:D)</f>
        <v>19.6</v>
      </c>
      <c r="F143" s="163">
        <v>58.6</v>
      </c>
      <c r="G143" s="163">
        <v>61.5</v>
      </c>
      <c r="H143" s="163">
        <v>1.7</v>
      </c>
      <c r="I143" s="163">
        <v>16.4</v>
      </c>
      <c r="J143" s="163">
        <v>3.3</v>
      </c>
      <c r="K143" s="163">
        <v>1.7</v>
      </c>
      <c r="L143" s="163">
        <v>2.0</v>
      </c>
      <c r="M143" s="163">
        <v>3.3</v>
      </c>
      <c r="N143" s="166">
        <f t="shared" ref="N143:O143" si="274">E143/E$165</f>
        <v>0.9097942132</v>
      </c>
      <c r="O143" s="166">
        <f t="shared" si="274"/>
        <v>1.058653499</v>
      </c>
      <c r="P143" s="166">
        <f t="shared" ref="P143:Q143" si="275">I143/I$165</f>
        <v>1.083461793</v>
      </c>
      <c r="Q143" s="166">
        <f t="shared" si="275"/>
        <v>0.8549222798</v>
      </c>
      <c r="R143" s="63"/>
      <c r="S143" s="63"/>
      <c r="T143" s="63"/>
      <c r="U143" s="63"/>
      <c r="V143" s="63"/>
      <c r="W143" s="63"/>
      <c r="X143" s="63"/>
    </row>
    <row r="144">
      <c r="A144" s="63" t="str">
        <f t="shared" si="259"/>
        <v>CWAS</v>
      </c>
      <c r="B144" s="163" t="s">
        <v>69</v>
      </c>
      <c r="C144" s="163" t="s">
        <v>77</v>
      </c>
      <c r="D144" s="163">
        <v>66.0</v>
      </c>
      <c r="E144" s="169">
        <f t="array" ref="E144">XLOOKUP(A144,'Hashtag Bball Data Sheet'!A:A,'Hashtag Bball Data Sheet'!D:D)</f>
        <v>23.5</v>
      </c>
      <c r="F144" s="163">
        <v>60.9</v>
      </c>
      <c r="G144" s="163">
        <v>83.3</v>
      </c>
      <c r="H144" s="163">
        <v>0.7</v>
      </c>
      <c r="I144" s="163">
        <v>14.2</v>
      </c>
      <c r="J144" s="163">
        <v>3.5</v>
      </c>
      <c r="K144" s="163">
        <v>0.7</v>
      </c>
      <c r="L144" s="163">
        <v>1.5</v>
      </c>
      <c r="M144" s="163">
        <v>3.5</v>
      </c>
      <c r="N144" s="166">
        <f t="shared" ref="N144:O144" si="276">E144/E$165</f>
        <v>1.090824694</v>
      </c>
      <c r="O144" s="166">
        <f t="shared" si="276"/>
        <v>1.100204745</v>
      </c>
      <c r="P144" s="166">
        <f t="shared" ref="P144:Q144" si="277">I144/I$165</f>
        <v>0.938119357</v>
      </c>
      <c r="Q144" s="166">
        <f t="shared" si="277"/>
        <v>0.9067357513</v>
      </c>
      <c r="R144" s="63"/>
      <c r="S144" s="63"/>
      <c r="T144" s="63"/>
      <c r="U144" s="63"/>
      <c r="V144" s="63"/>
      <c r="W144" s="63"/>
      <c r="X144" s="63"/>
    </row>
    <row r="145">
      <c r="A145" s="63" t="str">
        <f t="shared" si="259"/>
        <v>CDAL</v>
      </c>
      <c r="B145" s="163" t="s">
        <v>69</v>
      </c>
      <c r="C145" s="163" t="s">
        <v>103</v>
      </c>
      <c r="D145" s="163">
        <v>85.0</v>
      </c>
      <c r="E145" s="169">
        <f t="array" ref="E145">XLOOKUP(A145,'Hashtag Bball Data Sheet'!A:A,'Hashtag Bball Data Sheet'!D:D)</f>
        <v>20.3</v>
      </c>
      <c r="F145" s="163">
        <v>67.1</v>
      </c>
      <c r="G145" s="163">
        <v>47.1</v>
      </c>
      <c r="H145" s="163">
        <v>0.7</v>
      </c>
      <c r="I145" s="163">
        <v>17.6</v>
      </c>
      <c r="J145" s="163">
        <v>3.9</v>
      </c>
      <c r="K145" s="163">
        <v>2.2</v>
      </c>
      <c r="L145" s="163">
        <v>1.1</v>
      </c>
      <c r="M145" s="163">
        <v>3.5</v>
      </c>
      <c r="N145" s="166">
        <f t="shared" ref="N145:O145" si="278">E145/E$165</f>
        <v>0.9422868637</v>
      </c>
      <c r="O145" s="166">
        <f t="shared" si="278"/>
        <v>1.212212453</v>
      </c>
      <c r="P145" s="166">
        <f t="shared" ref="P145:Q145" si="279">I145/I$165</f>
        <v>1.162739485</v>
      </c>
      <c r="Q145" s="166">
        <f t="shared" si="279"/>
        <v>1.010362694</v>
      </c>
      <c r="R145" s="63"/>
      <c r="S145" s="63"/>
      <c r="T145" s="63"/>
      <c r="U145" s="63"/>
      <c r="V145" s="63"/>
      <c r="W145" s="63"/>
      <c r="X145" s="63"/>
    </row>
    <row r="146">
      <c r="A146" s="63" t="str">
        <f t="shared" si="259"/>
        <v>CLAC</v>
      </c>
      <c r="B146" s="163" t="s">
        <v>69</v>
      </c>
      <c r="C146" s="163" t="s">
        <v>113</v>
      </c>
      <c r="D146" s="163">
        <v>93.0</v>
      </c>
      <c r="E146" s="169">
        <f t="array" ref="E146">XLOOKUP(A146,'Hashtag Bball Data Sheet'!A:A,'Hashtag Bball Data Sheet'!D:D)</f>
        <v>19.9</v>
      </c>
      <c r="F146" s="163">
        <v>51.5</v>
      </c>
      <c r="G146" s="163">
        <v>65.4</v>
      </c>
      <c r="H146" s="163">
        <v>0.4</v>
      </c>
      <c r="I146" s="163">
        <v>12.3</v>
      </c>
      <c r="J146" s="163">
        <v>3.7</v>
      </c>
      <c r="K146" s="163">
        <v>2.2</v>
      </c>
      <c r="L146" s="163">
        <v>2.0</v>
      </c>
      <c r="M146" s="163">
        <v>2.9</v>
      </c>
      <c r="N146" s="166">
        <f t="shared" ref="N146:O146" si="280">E146/E$165</f>
        <v>0.9237196348</v>
      </c>
      <c r="O146" s="166">
        <f t="shared" si="280"/>
        <v>0.9303866073</v>
      </c>
      <c r="P146" s="166">
        <f t="shared" ref="P146:Q146" si="281">I146/I$165</f>
        <v>0.8125963444</v>
      </c>
      <c r="Q146" s="166">
        <f t="shared" si="281"/>
        <v>0.9585492228</v>
      </c>
      <c r="R146" s="63"/>
      <c r="S146" s="63"/>
      <c r="T146" s="63"/>
      <c r="U146" s="63"/>
      <c r="V146" s="63"/>
      <c r="W146" s="63"/>
      <c r="X146" s="63"/>
    </row>
    <row r="147">
      <c r="A147" s="63" t="str">
        <f t="shared" si="259"/>
        <v>CDEN</v>
      </c>
      <c r="B147" s="163" t="s">
        <v>69</v>
      </c>
      <c r="C147" s="163" t="s">
        <v>99</v>
      </c>
      <c r="D147" s="163">
        <v>98.0</v>
      </c>
      <c r="E147" s="169">
        <f t="array" ref="E147">XLOOKUP(A147,'Hashtag Bball Data Sheet'!A:A,'Hashtag Bball Data Sheet'!D:D)</f>
        <v>21.3</v>
      </c>
      <c r="F147" s="163">
        <v>51.6</v>
      </c>
      <c r="G147" s="163">
        <v>85.7</v>
      </c>
      <c r="H147" s="163">
        <v>0.9</v>
      </c>
      <c r="I147" s="163">
        <v>13.0</v>
      </c>
      <c r="J147" s="163">
        <v>2.1</v>
      </c>
      <c r="K147" s="163">
        <v>1.2</v>
      </c>
      <c r="L147" s="163">
        <v>1.4</v>
      </c>
      <c r="M147" s="163">
        <v>2.5</v>
      </c>
      <c r="N147" s="166">
        <f t="shared" ref="N147:O147" si="282">E147/E$165</f>
        <v>0.9887049358</v>
      </c>
      <c r="O147" s="166">
        <f t="shared" si="282"/>
        <v>0.9321931832</v>
      </c>
      <c r="P147" s="166">
        <f t="shared" ref="P147:Q147" si="283">I147/I$165</f>
        <v>0.8588416648</v>
      </c>
      <c r="Q147" s="166">
        <f t="shared" si="283"/>
        <v>0.5440414508</v>
      </c>
      <c r="R147" s="63"/>
      <c r="S147" s="63"/>
      <c r="T147" s="63"/>
      <c r="U147" s="63"/>
      <c r="V147" s="63"/>
      <c r="W147" s="63"/>
      <c r="X147" s="63"/>
    </row>
    <row r="148">
      <c r="A148" s="63" t="str">
        <f t="shared" si="259"/>
        <v>CPOR</v>
      </c>
      <c r="B148" s="163" t="s">
        <v>69</v>
      </c>
      <c r="C148" s="163" t="s">
        <v>110</v>
      </c>
      <c r="D148" s="163">
        <v>106.0</v>
      </c>
      <c r="E148" s="169">
        <f t="array" ref="E148">XLOOKUP(A148,'Hashtag Bball Data Sheet'!A:A,'Hashtag Bball Data Sheet'!D:D)</f>
        <v>24.5</v>
      </c>
      <c r="F148" s="163">
        <v>59.7</v>
      </c>
      <c r="G148" s="163">
        <v>71.0</v>
      </c>
      <c r="H148" s="163">
        <v>0.9</v>
      </c>
      <c r="I148" s="163">
        <v>19.2</v>
      </c>
      <c r="J148" s="163">
        <v>5.0</v>
      </c>
      <c r="K148" s="163">
        <v>0.9</v>
      </c>
      <c r="L148" s="163">
        <v>4.1</v>
      </c>
      <c r="M148" s="163">
        <v>3.2</v>
      </c>
      <c r="N148" s="166">
        <f t="shared" ref="N148:O148" si="284">E148/E$165</f>
        <v>1.137242767</v>
      </c>
      <c r="O148" s="166">
        <f t="shared" si="284"/>
        <v>1.078525834</v>
      </c>
      <c r="P148" s="166">
        <f t="shared" ref="P148:Q148" si="285">I148/I$165</f>
        <v>1.268443074</v>
      </c>
      <c r="Q148" s="166">
        <f t="shared" si="285"/>
        <v>1.295336788</v>
      </c>
      <c r="R148" s="63"/>
      <c r="S148" s="63"/>
      <c r="T148" s="63"/>
      <c r="U148" s="63"/>
      <c r="V148" s="63"/>
      <c r="W148" s="63"/>
      <c r="X148" s="63"/>
    </row>
    <row r="149">
      <c r="A149" s="63" t="str">
        <f t="shared" si="259"/>
        <v>CPHI</v>
      </c>
      <c r="B149" s="163" t="s">
        <v>69</v>
      </c>
      <c r="C149" s="163" t="s">
        <v>74</v>
      </c>
      <c r="D149" s="163">
        <v>117.0</v>
      </c>
      <c r="E149" s="169">
        <f t="array" ref="E149">XLOOKUP(A149,'Hashtag Bball Data Sheet'!A:A,'Hashtag Bball Data Sheet'!D:D)</f>
        <v>18.7</v>
      </c>
      <c r="F149" s="163">
        <v>44.9</v>
      </c>
      <c r="G149" s="163">
        <v>84.2</v>
      </c>
      <c r="H149" s="163">
        <v>1.1</v>
      </c>
      <c r="I149" s="163">
        <v>13.4</v>
      </c>
      <c r="J149" s="163">
        <v>4.9</v>
      </c>
      <c r="K149" s="163">
        <v>1.6</v>
      </c>
      <c r="L149" s="163">
        <v>2.2</v>
      </c>
      <c r="M149" s="163">
        <v>2.7</v>
      </c>
      <c r="N149" s="166">
        <f t="shared" ref="N149:O149" si="286">E149/E$165</f>
        <v>0.8680179483</v>
      </c>
      <c r="O149" s="166">
        <f t="shared" si="286"/>
        <v>0.8111525954</v>
      </c>
      <c r="P149" s="166">
        <f t="shared" ref="P149:Q149" si="287">I149/I$165</f>
        <v>0.8852675622</v>
      </c>
      <c r="Q149" s="166">
        <f t="shared" si="287"/>
        <v>1.269430052</v>
      </c>
      <c r="R149" s="63"/>
      <c r="S149" s="63"/>
      <c r="T149" s="63"/>
      <c r="U149" s="63"/>
      <c r="V149" s="63"/>
      <c r="W149" s="63"/>
      <c r="X149" s="63"/>
    </row>
    <row r="150">
      <c r="A150" s="63" t="str">
        <f t="shared" si="259"/>
        <v>CORL</v>
      </c>
      <c r="B150" s="163" t="s">
        <v>69</v>
      </c>
      <c r="C150" s="163" t="s">
        <v>73</v>
      </c>
      <c r="D150" s="163">
        <v>118.0</v>
      </c>
      <c r="E150" s="169">
        <f t="array" ref="E150">XLOOKUP(A150,'Hashtag Bball Data Sheet'!A:A,'Hashtag Bball Data Sheet'!D:D)</f>
        <v>14.3</v>
      </c>
      <c r="F150" s="163">
        <v>61.8</v>
      </c>
      <c r="G150" s="163">
        <v>68.4</v>
      </c>
      <c r="H150" s="163">
        <v>0.4</v>
      </c>
      <c r="I150" s="163">
        <v>16.7</v>
      </c>
      <c r="J150" s="163">
        <v>4.4</v>
      </c>
      <c r="K150" s="163">
        <v>0.2</v>
      </c>
      <c r="L150" s="163">
        <v>3.3</v>
      </c>
      <c r="M150" s="163">
        <v>2.9</v>
      </c>
      <c r="N150" s="166">
        <f t="shared" ref="N150:O150" si="288">E150/E$165</f>
        <v>0.6637784311</v>
      </c>
      <c r="O150" s="166">
        <f t="shared" si="288"/>
        <v>1.116463929</v>
      </c>
      <c r="P150" s="166">
        <f t="shared" ref="P150:Q150" si="289">I150/I$165</f>
        <v>1.103281216</v>
      </c>
      <c r="Q150" s="166">
        <f t="shared" si="289"/>
        <v>1.139896373</v>
      </c>
      <c r="R150" s="63"/>
      <c r="S150" s="63"/>
      <c r="T150" s="63"/>
      <c r="U150" s="63"/>
      <c r="V150" s="63"/>
      <c r="W150" s="63"/>
      <c r="X150" s="63"/>
    </row>
    <row r="151">
      <c r="A151" s="63" t="str">
        <f t="shared" si="259"/>
        <v>CBKN</v>
      </c>
      <c r="B151" s="163" t="s">
        <v>69</v>
      </c>
      <c r="C151" s="163" t="s">
        <v>87</v>
      </c>
      <c r="D151" s="163">
        <v>119.0</v>
      </c>
      <c r="E151" s="169">
        <f t="array" ref="E151">XLOOKUP(A151,'Hashtag Bball Data Sheet'!A:A,'Hashtag Bball Data Sheet'!D:D)</f>
        <v>22.9</v>
      </c>
      <c r="F151" s="163">
        <v>73.7</v>
      </c>
      <c r="G151" s="163">
        <v>75.0</v>
      </c>
      <c r="H151" s="163">
        <v>0.5</v>
      </c>
      <c r="I151" s="163">
        <v>13.2</v>
      </c>
      <c r="J151" s="163">
        <v>2.8</v>
      </c>
      <c r="K151" s="163">
        <v>1.4</v>
      </c>
      <c r="L151" s="163">
        <v>1.6</v>
      </c>
      <c r="M151" s="163">
        <v>2.3</v>
      </c>
      <c r="N151" s="166">
        <f t="shared" ref="N151:O151" si="290">E151/E$165</f>
        <v>1.062973851</v>
      </c>
      <c r="O151" s="166">
        <f t="shared" si="290"/>
        <v>1.331446465</v>
      </c>
      <c r="P151" s="166">
        <f t="shared" ref="P151:Q151" si="291">I151/I$165</f>
        <v>0.8720546135</v>
      </c>
      <c r="Q151" s="166">
        <f t="shared" si="291"/>
        <v>0.725388601</v>
      </c>
      <c r="R151" s="63"/>
      <c r="S151" s="63"/>
      <c r="T151" s="63"/>
      <c r="U151" s="63"/>
      <c r="V151" s="63"/>
      <c r="W151" s="63"/>
      <c r="X151" s="63"/>
    </row>
    <row r="152">
      <c r="A152" s="63" t="str">
        <f t="shared" si="259"/>
        <v>CPHX</v>
      </c>
      <c r="B152" s="163" t="s">
        <v>69</v>
      </c>
      <c r="C152" s="163" t="s">
        <v>115</v>
      </c>
      <c r="D152" s="163">
        <v>121.0</v>
      </c>
      <c r="E152" s="169">
        <f t="array" ref="E152">XLOOKUP(A152,'Hashtag Bball Data Sheet'!A:A,'Hashtag Bball Data Sheet'!D:D)</f>
        <v>23.1</v>
      </c>
      <c r="F152" s="163">
        <v>54.8</v>
      </c>
      <c r="G152" s="163">
        <v>95.0</v>
      </c>
      <c r="H152" s="163">
        <v>1.5</v>
      </c>
      <c r="I152" s="163">
        <v>14.4</v>
      </c>
      <c r="J152" s="163">
        <v>4.0</v>
      </c>
      <c r="K152" s="163">
        <v>1.5</v>
      </c>
      <c r="L152" s="163">
        <v>1.7</v>
      </c>
      <c r="M152" s="163">
        <v>4.8</v>
      </c>
      <c r="N152" s="166">
        <f t="shared" ref="N152:O152" si="292">E152/E$165</f>
        <v>1.072257466</v>
      </c>
      <c r="O152" s="166">
        <f t="shared" si="292"/>
        <v>0.9900036132</v>
      </c>
      <c r="P152" s="166">
        <f t="shared" ref="P152:Q152" si="293">I152/I$165</f>
        <v>0.9513323057</v>
      </c>
      <c r="Q152" s="166">
        <f t="shared" si="293"/>
        <v>1.03626943</v>
      </c>
      <c r="R152" s="63"/>
      <c r="S152" s="63"/>
      <c r="T152" s="63"/>
      <c r="U152" s="63"/>
      <c r="V152" s="63"/>
      <c r="W152" s="63"/>
      <c r="X152" s="63"/>
    </row>
    <row r="153">
      <c r="A153" s="63" t="str">
        <f t="shared" si="259"/>
        <v>CSAS</v>
      </c>
      <c r="B153" s="163" t="s">
        <v>69</v>
      </c>
      <c r="C153" s="163" t="s">
        <v>100</v>
      </c>
      <c r="D153" s="163">
        <v>123.0</v>
      </c>
      <c r="E153" s="169">
        <f t="array" ref="E153">XLOOKUP(A153,'Hashtag Bball Data Sheet'!A:A,'Hashtag Bball Data Sheet'!D:D)</f>
        <v>24.5</v>
      </c>
      <c r="F153" s="163">
        <v>61.0</v>
      </c>
      <c r="G153" s="163">
        <v>61.5</v>
      </c>
      <c r="H153" s="163">
        <v>1.1</v>
      </c>
      <c r="I153" s="163">
        <v>15.2</v>
      </c>
      <c r="J153" s="163">
        <v>4.2</v>
      </c>
      <c r="K153" s="163">
        <v>1.6</v>
      </c>
      <c r="L153" s="163">
        <v>1.8</v>
      </c>
      <c r="M153" s="163">
        <v>2.5</v>
      </c>
      <c r="N153" s="166">
        <f t="shared" ref="N153:O153" si="294">E153/E$165</f>
        <v>1.137242767</v>
      </c>
      <c r="O153" s="166">
        <f t="shared" si="294"/>
        <v>1.102011321</v>
      </c>
      <c r="P153" s="166">
        <f t="shared" ref="P153:Q153" si="295">I153/I$165</f>
        <v>1.0041841</v>
      </c>
      <c r="Q153" s="166">
        <f t="shared" si="295"/>
        <v>1.088082902</v>
      </c>
      <c r="R153" s="63"/>
      <c r="S153" s="63"/>
      <c r="T153" s="63"/>
      <c r="U153" s="63"/>
      <c r="V153" s="63"/>
      <c r="W153" s="63"/>
      <c r="X153" s="63"/>
    </row>
    <row r="154">
      <c r="A154" s="63" t="str">
        <f t="shared" si="259"/>
        <v>CATL</v>
      </c>
      <c r="B154" s="163" t="s">
        <v>69</v>
      </c>
      <c r="C154" s="163" t="s">
        <v>93</v>
      </c>
      <c r="D154" s="163">
        <v>125.0</v>
      </c>
      <c r="E154" s="169">
        <f t="array" ref="E154">XLOOKUP(A154,'Hashtag Bball Data Sheet'!A:A,'Hashtag Bball Data Sheet'!D:D)</f>
        <v>19</v>
      </c>
      <c r="F154" s="163">
        <v>50.0</v>
      </c>
      <c r="G154" s="163">
        <v>77.4</v>
      </c>
      <c r="H154" s="163">
        <v>1.3</v>
      </c>
      <c r="I154" s="163">
        <v>13.7</v>
      </c>
      <c r="J154" s="163">
        <v>1.7</v>
      </c>
      <c r="K154" s="163">
        <v>2.6</v>
      </c>
      <c r="L154" s="163">
        <v>2.4</v>
      </c>
      <c r="M154" s="163">
        <v>2.8</v>
      </c>
      <c r="N154" s="166">
        <f t="shared" ref="N154:O154" si="296">E154/E$165</f>
        <v>0.88194337</v>
      </c>
      <c r="O154" s="166">
        <f t="shared" si="296"/>
        <v>0.9032879682</v>
      </c>
      <c r="P154" s="166">
        <f t="shared" ref="P154:Q154" si="297">I154/I$165</f>
        <v>0.9050869852</v>
      </c>
      <c r="Q154" s="166">
        <f t="shared" si="297"/>
        <v>0.4404145078</v>
      </c>
      <c r="R154" s="63"/>
      <c r="S154" s="63"/>
      <c r="T154" s="63"/>
      <c r="U154" s="63"/>
      <c r="V154" s="63"/>
      <c r="W154" s="63"/>
      <c r="X154" s="63"/>
    </row>
    <row r="155">
      <c r="A155" s="63" t="str">
        <f t="shared" si="259"/>
        <v>CNOP</v>
      </c>
      <c r="B155" s="163" t="s">
        <v>69</v>
      </c>
      <c r="C155" s="163" t="s">
        <v>106</v>
      </c>
      <c r="D155" s="163">
        <v>128.0</v>
      </c>
      <c r="E155" s="169">
        <f t="array" ref="E155">XLOOKUP(A155,'Hashtag Bball Data Sheet'!A:A,'Hashtag Bball Data Sheet'!D:D)</f>
        <v>20.4</v>
      </c>
      <c r="F155" s="163">
        <v>59.7</v>
      </c>
      <c r="G155" s="163">
        <v>81.8</v>
      </c>
      <c r="H155" s="163">
        <v>0.9</v>
      </c>
      <c r="I155" s="163">
        <v>15.9</v>
      </c>
      <c r="J155" s="163">
        <v>2.1</v>
      </c>
      <c r="K155" s="163">
        <v>1.5</v>
      </c>
      <c r="L155" s="163">
        <v>2.1</v>
      </c>
      <c r="M155" s="163">
        <v>1.7</v>
      </c>
      <c r="N155" s="166">
        <f t="shared" ref="N155:O155" si="298">E155/E$165</f>
        <v>0.9469286709</v>
      </c>
      <c r="O155" s="166">
        <f t="shared" si="298"/>
        <v>1.078525834</v>
      </c>
      <c r="P155" s="166">
        <f t="shared" ref="P155:Q155" si="299">I155/I$165</f>
        <v>1.050429421</v>
      </c>
      <c r="Q155" s="166">
        <f t="shared" si="299"/>
        <v>0.5440414508</v>
      </c>
      <c r="R155" s="63"/>
      <c r="S155" s="63"/>
      <c r="T155" s="63"/>
      <c r="U155" s="63"/>
      <c r="V155" s="63"/>
      <c r="W155" s="63"/>
      <c r="X155" s="63"/>
    </row>
    <row r="156">
      <c r="A156" s="63" t="str">
        <f t="shared" si="259"/>
        <v>COKC</v>
      </c>
      <c r="B156" s="163" t="s">
        <v>69</v>
      </c>
      <c r="C156" s="163" t="s">
        <v>97</v>
      </c>
      <c r="D156" s="163">
        <v>130.0</v>
      </c>
      <c r="E156" s="169">
        <f t="array" ref="E156">XLOOKUP(A156,'Hashtag Bball Data Sheet'!A:A,'Hashtag Bball Data Sheet'!D:D)</f>
        <v>20.2</v>
      </c>
      <c r="F156" s="163">
        <v>57.4</v>
      </c>
      <c r="G156" s="163">
        <v>81.3</v>
      </c>
      <c r="H156" s="163">
        <v>0.6</v>
      </c>
      <c r="I156" s="163">
        <v>16.5</v>
      </c>
      <c r="J156" s="163">
        <v>5.1</v>
      </c>
      <c r="K156" s="163">
        <v>2.1</v>
      </c>
      <c r="L156" s="163">
        <v>1.5</v>
      </c>
      <c r="M156" s="163">
        <v>3.6</v>
      </c>
      <c r="N156" s="166">
        <f t="shared" ref="N156:O156" si="300">E156/E$165</f>
        <v>0.9376450565</v>
      </c>
      <c r="O156" s="166">
        <f t="shared" si="300"/>
        <v>1.036974587</v>
      </c>
      <c r="P156" s="166">
        <f t="shared" ref="P156:Q156" si="301">I156/I$165</f>
        <v>1.090068267</v>
      </c>
      <c r="Q156" s="166">
        <f t="shared" si="301"/>
        <v>1.321243523</v>
      </c>
      <c r="R156" s="63"/>
      <c r="S156" s="63"/>
      <c r="T156" s="63"/>
      <c r="U156" s="63"/>
      <c r="V156" s="63"/>
      <c r="W156" s="63"/>
      <c r="X156" s="63"/>
    </row>
    <row r="157">
      <c r="A157" s="63" t="str">
        <f t="shared" si="259"/>
        <v>CUTA</v>
      </c>
      <c r="B157" s="163" t="s">
        <v>69</v>
      </c>
      <c r="C157" s="163" t="s">
        <v>112</v>
      </c>
      <c r="D157" s="163">
        <v>131.0</v>
      </c>
      <c r="E157" s="169">
        <f t="array" ref="E157">XLOOKUP(A157,'Hashtag Bball Data Sheet'!A:A,'Hashtag Bball Data Sheet'!D:D)</f>
        <v>24.1</v>
      </c>
      <c r="F157" s="163">
        <v>59.4</v>
      </c>
      <c r="G157" s="163">
        <v>58.8</v>
      </c>
      <c r="H157" s="163">
        <v>1.5</v>
      </c>
      <c r="I157" s="163">
        <v>12.9</v>
      </c>
      <c r="J157" s="163">
        <v>5.1</v>
      </c>
      <c r="K157" s="163">
        <v>1.0</v>
      </c>
      <c r="L157" s="163">
        <v>2.9</v>
      </c>
      <c r="M157" s="163">
        <v>2.6</v>
      </c>
      <c r="N157" s="166">
        <f t="shared" ref="N157:O157" si="302">E157/E$165</f>
        <v>1.118675538</v>
      </c>
      <c r="O157" s="166">
        <f t="shared" si="302"/>
        <v>1.073106106</v>
      </c>
      <c r="P157" s="166">
        <f t="shared" ref="P157:Q157" si="303">I157/I$165</f>
        <v>0.8522351905</v>
      </c>
      <c r="Q157" s="166">
        <f t="shared" si="303"/>
        <v>1.321243523</v>
      </c>
      <c r="R157" s="63"/>
      <c r="S157" s="63"/>
      <c r="T157" s="63"/>
      <c r="U157" s="63"/>
      <c r="V157" s="63"/>
      <c r="W157" s="63"/>
      <c r="X157" s="63"/>
    </row>
    <row r="158">
      <c r="A158" s="63" t="str">
        <f t="shared" si="259"/>
        <v>CTOR</v>
      </c>
      <c r="B158" s="163" t="s">
        <v>69</v>
      </c>
      <c r="C158" s="163" t="s">
        <v>70</v>
      </c>
      <c r="D158" s="163">
        <v>132.0</v>
      </c>
      <c r="E158" s="169">
        <f t="array" ref="E158">XLOOKUP(A158,'Hashtag Bball Data Sheet'!A:A,'Hashtag Bball Data Sheet'!D:D)</f>
        <v>25.2</v>
      </c>
      <c r="F158" s="163">
        <v>44.5</v>
      </c>
      <c r="G158" s="163">
        <v>83.7</v>
      </c>
      <c r="H158" s="163">
        <v>0.5</v>
      </c>
      <c r="I158" s="163">
        <v>16.4</v>
      </c>
      <c r="J158" s="163">
        <v>4.4</v>
      </c>
      <c r="K158" s="163">
        <v>1.0</v>
      </c>
      <c r="L158" s="163">
        <v>2.1</v>
      </c>
      <c r="M158" s="163">
        <v>3.0</v>
      </c>
      <c r="N158" s="166">
        <f t="shared" ref="N158:O158" si="304">E158/E$165</f>
        <v>1.169735417</v>
      </c>
      <c r="O158" s="166">
        <f t="shared" si="304"/>
        <v>0.8039262917</v>
      </c>
      <c r="P158" s="166">
        <f t="shared" ref="P158:Q158" si="305">I158/I$165</f>
        <v>1.083461793</v>
      </c>
      <c r="Q158" s="166">
        <f t="shared" si="305"/>
        <v>1.139896373</v>
      </c>
      <c r="R158" s="63"/>
      <c r="S158" s="63"/>
      <c r="T158" s="63"/>
      <c r="U158" s="63"/>
      <c r="V158" s="63"/>
      <c r="W158" s="63"/>
      <c r="X158" s="63"/>
    </row>
    <row r="159">
      <c r="A159" s="63" t="str">
        <f t="shared" si="259"/>
        <v>CCLE</v>
      </c>
      <c r="B159" s="163" t="s">
        <v>69</v>
      </c>
      <c r="C159" s="163" t="s">
        <v>85</v>
      </c>
      <c r="D159" s="163">
        <v>135.0</v>
      </c>
      <c r="E159" s="169">
        <f t="array" ref="E159">XLOOKUP(A159,'Hashtag Bball Data Sheet'!A:A,'Hashtag Bball Data Sheet'!D:D)</f>
        <v>21.1</v>
      </c>
      <c r="F159" s="163">
        <v>51.4</v>
      </c>
      <c r="G159" s="163">
        <v>77.8</v>
      </c>
      <c r="H159" s="163">
        <v>1.6</v>
      </c>
      <c r="I159" s="163">
        <v>18.0</v>
      </c>
      <c r="J159" s="163">
        <v>3.2</v>
      </c>
      <c r="K159" s="163">
        <v>1.8</v>
      </c>
      <c r="L159" s="163">
        <v>3.8</v>
      </c>
      <c r="M159" s="163">
        <v>2.8</v>
      </c>
      <c r="N159" s="166">
        <f t="shared" ref="N159:O159" si="306">E159/E$165</f>
        <v>0.9794213214</v>
      </c>
      <c r="O159" s="166">
        <f t="shared" si="306"/>
        <v>0.9285800313</v>
      </c>
      <c r="P159" s="166">
        <f t="shared" ref="P159:Q159" si="307">I159/I$165</f>
        <v>1.189165382</v>
      </c>
      <c r="Q159" s="166">
        <f t="shared" si="307"/>
        <v>0.829015544</v>
      </c>
      <c r="R159" s="63"/>
      <c r="S159" s="63"/>
      <c r="T159" s="63"/>
      <c r="U159" s="63"/>
      <c r="V159" s="63"/>
      <c r="W159" s="63"/>
      <c r="X159" s="63"/>
    </row>
    <row r="160">
      <c r="A160" s="63" t="str">
        <f t="shared" si="259"/>
        <v>CDET</v>
      </c>
      <c r="B160" s="163" t="s">
        <v>69</v>
      </c>
      <c r="C160" s="163" t="s">
        <v>102</v>
      </c>
      <c r="D160" s="163">
        <v>136.0</v>
      </c>
      <c r="E160" s="169">
        <f t="array" ref="E160">XLOOKUP(A160,'Hashtag Bball Data Sheet'!A:A,'Hashtag Bball Data Sheet'!D:D)</f>
        <v>21.6</v>
      </c>
      <c r="F160" s="163">
        <v>51.1</v>
      </c>
      <c r="G160" s="163">
        <v>72.2</v>
      </c>
      <c r="H160" s="163">
        <v>1.1</v>
      </c>
      <c r="I160" s="163">
        <v>12.4</v>
      </c>
      <c r="J160" s="163">
        <v>4.4</v>
      </c>
      <c r="K160" s="163">
        <v>2.3</v>
      </c>
      <c r="L160" s="163">
        <v>4.0</v>
      </c>
      <c r="M160" s="163">
        <v>2.9</v>
      </c>
      <c r="N160" s="166">
        <f t="shared" ref="N160:O160" si="308">E160/E$165</f>
        <v>1.002630357</v>
      </c>
      <c r="O160" s="166">
        <f t="shared" si="308"/>
        <v>0.9231603035</v>
      </c>
      <c r="P160" s="166">
        <f t="shared" ref="P160:Q160" si="309">I160/I$165</f>
        <v>0.8192028188</v>
      </c>
      <c r="Q160" s="166">
        <f t="shared" si="309"/>
        <v>1.139896373</v>
      </c>
      <c r="R160" s="63"/>
      <c r="S160" s="63"/>
      <c r="T160" s="63"/>
      <c r="U160" s="63"/>
      <c r="V160" s="63"/>
      <c r="W160" s="63"/>
      <c r="X160" s="63"/>
    </row>
    <row r="161">
      <c r="A161" s="63" t="str">
        <f t="shared" si="259"/>
        <v>CGSW</v>
      </c>
      <c r="B161" s="163" t="s">
        <v>69</v>
      </c>
      <c r="C161" s="163" t="s">
        <v>107</v>
      </c>
      <c r="D161" s="163">
        <v>137.0</v>
      </c>
      <c r="E161" s="169">
        <f t="array" ref="E161">XLOOKUP(A161,'Hashtag Bball Data Sheet'!A:A,'Hashtag Bball Data Sheet'!D:D)</f>
        <v>21.7</v>
      </c>
      <c r="F161" s="163">
        <v>50.5</v>
      </c>
      <c r="G161" s="163">
        <v>71.4</v>
      </c>
      <c r="H161" s="163">
        <v>0.9</v>
      </c>
      <c r="I161" s="163">
        <v>16.6</v>
      </c>
      <c r="J161" s="163">
        <v>6.6</v>
      </c>
      <c r="K161" s="163">
        <v>0.7</v>
      </c>
      <c r="L161" s="163">
        <v>1.6</v>
      </c>
      <c r="M161" s="163">
        <v>2.4</v>
      </c>
      <c r="N161" s="166">
        <f t="shared" ref="N161:O161" si="310">E161/E$165</f>
        <v>1.007272165</v>
      </c>
      <c r="O161" s="166">
        <f t="shared" si="310"/>
        <v>0.9123208479</v>
      </c>
      <c r="P161" s="166">
        <f t="shared" ref="P161:Q161" si="311">I161/I$165</f>
        <v>1.096674741</v>
      </c>
      <c r="Q161" s="166">
        <f t="shared" si="311"/>
        <v>1.70984456</v>
      </c>
      <c r="R161" s="63"/>
      <c r="S161" s="63"/>
      <c r="T161" s="63"/>
      <c r="U161" s="63"/>
      <c r="V161" s="63"/>
      <c r="W161" s="63"/>
      <c r="X161" s="63"/>
    </row>
    <row r="162">
      <c r="A162" s="63" t="str">
        <f t="shared" si="259"/>
        <v>CCHI</v>
      </c>
      <c r="B162" s="163" t="s">
        <v>69</v>
      </c>
      <c r="C162" s="163" t="s">
        <v>76</v>
      </c>
      <c r="D162" s="163">
        <v>141.0</v>
      </c>
      <c r="E162" s="169">
        <f t="array" ref="E162">XLOOKUP(A162,'Hashtag Bball Data Sheet'!A:A,'Hashtag Bball Data Sheet'!D:D)</f>
        <v>25.3</v>
      </c>
      <c r="F162" s="163">
        <v>60.9</v>
      </c>
      <c r="G162" s="163">
        <v>71.4</v>
      </c>
      <c r="H162" s="163">
        <v>1.2</v>
      </c>
      <c r="I162" s="163">
        <v>17.5</v>
      </c>
      <c r="J162" s="163">
        <v>5.8</v>
      </c>
      <c r="K162" s="163">
        <v>1.5</v>
      </c>
      <c r="L162" s="163">
        <v>1.0</v>
      </c>
      <c r="M162" s="163">
        <v>2.1</v>
      </c>
      <c r="N162" s="166">
        <f t="shared" ref="N162:O162" si="312">E162/E$165</f>
        <v>1.174377224</v>
      </c>
      <c r="O162" s="166">
        <f t="shared" si="312"/>
        <v>1.100204745</v>
      </c>
      <c r="P162" s="166">
        <f t="shared" ref="P162:Q162" si="313">I162/I$165</f>
        <v>1.15613301</v>
      </c>
      <c r="Q162" s="166">
        <f t="shared" si="313"/>
        <v>1.502590674</v>
      </c>
      <c r="R162" s="63"/>
      <c r="S162" s="63"/>
      <c r="T162" s="63"/>
      <c r="U162" s="63"/>
      <c r="V162" s="63"/>
      <c r="W162" s="63"/>
      <c r="X162" s="63"/>
    </row>
    <row r="163">
      <c r="A163" s="63" t="str">
        <f t="shared" si="259"/>
        <v>CIND</v>
      </c>
      <c r="B163" s="163" t="s">
        <v>69</v>
      </c>
      <c r="C163" s="163" t="s">
        <v>84</v>
      </c>
      <c r="D163" s="163">
        <v>142.0</v>
      </c>
      <c r="E163" s="169">
        <f t="array" ref="E163">XLOOKUP(A163,'Hashtag Bball Data Sheet'!A:A,'Hashtag Bball Data Sheet'!D:D)</f>
        <v>23.2</v>
      </c>
      <c r="F163" s="163">
        <v>62.3</v>
      </c>
      <c r="G163" s="163">
        <v>82.4</v>
      </c>
      <c r="H163" s="163">
        <v>0.5</v>
      </c>
      <c r="I163" s="163">
        <v>16.9</v>
      </c>
      <c r="J163" s="163">
        <v>2.3</v>
      </c>
      <c r="K163" s="163">
        <v>1.4</v>
      </c>
      <c r="L163" s="163">
        <v>2.1</v>
      </c>
      <c r="M163" s="163">
        <v>2.3</v>
      </c>
      <c r="N163" s="166">
        <f t="shared" ref="N163:O163" si="314">E163/E$165</f>
        <v>1.076899273</v>
      </c>
      <c r="O163" s="166">
        <f t="shared" si="314"/>
        <v>1.125496808</v>
      </c>
      <c r="P163" s="166">
        <f t="shared" ref="P163:Q163" si="315">I163/I$165</f>
        <v>1.116494164</v>
      </c>
      <c r="Q163" s="166">
        <f t="shared" si="315"/>
        <v>0.5958549223</v>
      </c>
      <c r="R163" s="63"/>
      <c r="S163" s="63"/>
      <c r="T163" s="63"/>
      <c r="U163" s="63"/>
      <c r="V163" s="63"/>
      <c r="W163" s="63"/>
      <c r="X163" s="63"/>
    </row>
    <row r="164">
      <c r="A164" s="63" t="str">
        <f t="shared" si="259"/>
        <v>CSAC</v>
      </c>
      <c r="B164" s="163" t="s">
        <v>69</v>
      </c>
      <c r="C164" s="163" t="s">
        <v>116</v>
      </c>
      <c r="D164" s="163">
        <v>148.0</v>
      </c>
      <c r="E164" s="169">
        <f t="array" ref="E164">XLOOKUP(A164,'Hashtag Bball Data Sheet'!A:A,'Hashtag Bball Data Sheet'!D:D)</f>
        <v>16.6</v>
      </c>
      <c r="F164" s="163">
        <v>57.7</v>
      </c>
      <c r="G164" s="163">
        <v>90.0</v>
      </c>
      <c r="H164" s="163">
        <v>0.6</v>
      </c>
      <c r="I164" s="163">
        <v>16.8</v>
      </c>
      <c r="J164" s="163">
        <v>6.4</v>
      </c>
      <c r="K164" s="163">
        <v>2.5</v>
      </c>
      <c r="L164" s="163">
        <v>1.4</v>
      </c>
      <c r="M164" s="163">
        <v>1.1</v>
      </c>
      <c r="N164" s="166">
        <f t="shared" ref="N164:O164" si="316">E164/E$165</f>
        <v>0.7705399969</v>
      </c>
      <c r="O164" s="166">
        <f t="shared" si="316"/>
        <v>1.042394315</v>
      </c>
      <c r="P164" s="166">
        <f t="shared" ref="P164:Q164" si="317">I164/I$165</f>
        <v>1.10988769</v>
      </c>
      <c r="Q164" s="166">
        <f t="shared" si="317"/>
        <v>1.658031088</v>
      </c>
      <c r="R164" s="63"/>
      <c r="S164" s="63"/>
      <c r="T164" s="63"/>
      <c r="U164" s="63"/>
      <c r="V164" s="63"/>
      <c r="W164" s="63"/>
      <c r="X164" s="63"/>
    </row>
    <row r="165">
      <c r="A165" s="59" t="s">
        <v>2002</v>
      </c>
      <c r="B165" s="59" t="s">
        <v>69</v>
      </c>
      <c r="C165" s="59" t="s">
        <v>2018</v>
      </c>
      <c r="D165" s="63"/>
      <c r="E165" s="167">
        <f t="shared" ref="E165:J165" si="318">AVERAGE(E134:E164)</f>
        <v>21.54333333</v>
      </c>
      <c r="F165" s="167">
        <f t="shared" si="318"/>
        <v>55.35333333</v>
      </c>
      <c r="G165" s="167">
        <f t="shared" si="318"/>
        <v>72.75333333</v>
      </c>
      <c r="H165" s="167">
        <f t="shared" si="318"/>
        <v>0.9</v>
      </c>
      <c r="I165" s="167">
        <f t="shared" si="318"/>
        <v>15.13666667</v>
      </c>
      <c r="J165" s="167">
        <f t="shared" si="318"/>
        <v>3.86</v>
      </c>
      <c r="K165" s="63"/>
      <c r="L165" s="63"/>
      <c r="M165" s="63"/>
      <c r="N165" s="166">
        <f t="shared" ref="N165:O165" si="319">E165/E$165</f>
        <v>1</v>
      </c>
      <c r="O165" s="166">
        <f t="shared" si="319"/>
        <v>1</v>
      </c>
      <c r="P165" s="166">
        <f t="shared" ref="P165:Q165" si="320">I165/I$165</f>
        <v>1</v>
      </c>
      <c r="Q165" s="166">
        <f t="shared" si="320"/>
        <v>1</v>
      </c>
      <c r="R165" s="63"/>
      <c r="S165" s="63"/>
      <c r="T165" s="63"/>
      <c r="U165" s="63"/>
      <c r="V165" s="63"/>
      <c r="W165" s="63"/>
      <c r="X165" s="63"/>
    </row>
    <row r="166">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row>
    <row r="167">
      <c r="A167" s="63"/>
      <c r="B167" s="163"/>
      <c r="C167" s="163"/>
      <c r="D167" s="164"/>
      <c r="E167" s="163"/>
      <c r="F167" s="163"/>
      <c r="G167" s="163"/>
      <c r="H167" s="163"/>
      <c r="I167" s="163"/>
      <c r="J167" s="163"/>
      <c r="K167" s="163"/>
      <c r="L167" s="163"/>
      <c r="M167" s="163"/>
      <c r="N167" s="165"/>
      <c r="O167" s="165"/>
      <c r="P167" s="165"/>
      <c r="Q167" s="165"/>
      <c r="R167" s="63"/>
      <c r="S167" s="63"/>
      <c r="T167" s="63"/>
      <c r="U167" s="63"/>
      <c r="V167" s="63"/>
      <c r="W167" s="63"/>
      <c r="X167" s="63"/>
    </row>
    <row r="168">
      <c r="A168" s="63"/>
      <c r="B168" s="163"/>
      <c r="C168" s="163"/>
      <c r="D168" s="163"/>
      <c r="E168" s="163"/>
      <c r="F168" s="163"/>
      <c r="G168" s="163"/>
      <c r="H168" s="163"/>
      <c r="I168" s="163"/>
      <c r="J168" s="163"/>
      <c r="K168" s="163"/>
      <c r="L168" s="163"/>
      <c r="M168" s="163"/>
      <c r="N168" s="166"/>
      <c r="O168" s="166"/>
      <c r="P168" s="166"/>
      <c r="Q168" s="166"/>
      <c r="R168" s="63"/>
      <c r="S168" s="63"/>
      <c r="T168" s="63"/>
      <c r="U168" s="63"/>
      <c r="V168" s="63"/>
      <c r="W168" s="63"/>
      <c r="X168" s="63"/>
    </row>
    <row r="169">
      <c r="A169" s="63"/>
      <c r="B169" s="163"/>
      <c r="C169" s="163"/>
      <c r="D169" s="163"/>
      <c r="E169" s="163"/>
      <c r="F169" s="163"/>
      <c r="G169" s="163"/>
      <c r="H169" s="163"/>
      <c r="I169" s="163"/>
      <c r="J169" s="163"/>
      <c r="K169" s="163"/>
      <c r="L169" s="163"/>
      <c r="M169" s="163"/>
      <c r="N169" s="166"/>
      <c r="O169" s="166"/>
      <c r="P169" s="166"/>
      <c r="Q169" s="166"/>
      <c r="R169" s="63"/>
      <c r="S169" s="63"/>
      <c r="T169" s="63"/>
      <c r="U169" s="63"/>
      <c r="V169" s="63"/>
      <c r="W169" s="63"/>
      <c r="X169" s="63"/>
    </row>
    <row r="170">
      <c r="A170" s="63"/>
      <c r="B170" s="163"/>
      <c r="C170" s="163"/>
      <c r="D170" s="163"/>
      <c r="E170" s="163"/>
      <c r="F170" s="163"/>
      <c r="G170" s="163"/>
      <c r="H170" s="163"/>
      <c r="I170" s="163"/>
      <c r="J170" s="163"/>
      <c r="K170" s="163"/>
      <c r="L170" s="163"/>
      <c r="M170" s="163"/>
      <c r="N170" s="166"/>
      <c r="O170" s="166"/>
      <c r="P170" s="166"/>
      <c r="Q170" s="166"/>
      <c r="R170" s="63"/>
      <c r="S170" s="63"/>
      <c r="T170" s="63"/>
      <c r="U170" s="63"/>
      <c r="V170" s="63"/>
      <c r="W170" s="63"/>
      <c r="X170" s="63"/>
    </row>
    <row r="171">
      <c r="A171" s="63"/>
      <c r="B171" s="163"/>
      <c r="C171" s="163"/>
      <c r="D171" s="163"/>
      <c r="E171" s="163"/>
      <c r="F171" s="163"/>
      <c r="G171" s="163"/>
      <c r="H171" s="163"/>
      <c r="I171" s="163"/>
      <c r="J171" s="163"/>
      <c r="K171" s="163"/>
      <c r="L171" s="163"/>
      <c r="M171" s="163"/>
      <c r="N171" s="166"/>
      <c r="O171" s="166"/>
      <c r="P171" s="166"/>
      <c r="Q171" s="166"/>
      <c r="R171" s="63"/>
      <c r="S171" s="63"/>
      <c r="T171" s="63"/>
      <c r="U171" s="63"/>
      <c r="V171" s="63"/>
      <c r="W171" s="63"/>
      <c r="X171" s="63"/>
    </row>
    <row r="172">
      <c r="A172" s="63"/>
      <c r="B172" s="163"/>
      <c r="C172" s="163"/>
      <c r="D172" s="163"/>
      <c r="E172" s="163"/>
      <c r="F172" s="163"/>
      <c r="G172" s="163"/>
      <c r="H172" s="163"/>
      <c r="I172" s="163"/>
      <c r="J172" s="163"/>
      <c r="K172" s="163"/>
      <c r="L172" s="163"/>
      <c r="M172" s="163"/>
      <c r="N172" s="166"/>
      <c r="O172" s="166"/>
      <c r="P172" s="166"/>
      <c r="Q172" s="166"/>
      <c r="R172" s="63"/>
      <c r="S172" s="63"/>
      <c r="T172" s="63"/>
      <c r="U172" s="63"/>
      <c r="V172" s="63"/>
      <c r="W172" s="63"/>
      <c r="X172" s="63"/>
    </row>
    <row r="173">
      <c r="A173" s="63"/>
      <c r="B173" s="163"/>
      <c r="C173" s="163"/>
      <c r="D173" s="163"/>
      <c r="E173" s="163"/>
      <c r="F173" s="163"/>
      <c r="G173" s="163"/>
      <c r="H173" s="163"/>
      <c r="I173" s="163"/>
      <c r="J173" s="163"/>
      <c r="K173" s="163"/>
      <c r="L173" s="163"/>
      <c r="M173" s="163"/>
      <c r="N173" s="166"/>
      <c r="O173" s="166"/>
      <c r="P173" s="166"/>
      <c r="Q173" s="166"/>
      <c r="R173" s="63"/>
      <c r="S173" s="63"/>
      <c r="T173" s="63"/>
      <c r="U173" s="63"/>
      <c r="V173" s="63"/>
      <c r="W173" s="63"/>
      <c r="X173" s="63"/>
    </row>
    <row r="174">
      <c r="A174" s="63"/>
      <c r="B174" s="163"/>
      <c r="C174" s="163"/>
      <c r="D174" s="163"/>
      <c r="E174" s="163"/>
      <c r="F174" s="163"/>
      <c r="G174" s="163"/>
      <c r="H174" s="163"/>
      <c r="I174" s="163"/>
      <c r="J174" s="163"/>
      <c r="K174" s="163"/>
      <c r="L174" s="163"/>
      <c r="M174" s="163"/>
      <c r="N174" s="166"/>
      <c r="O174" s="166"/>
      <c r="P174" s="166"/>
      <c r="Q174" s="166"/>
      <c r="R174" s="63"/>
      <c r="S174" s="63"/>
      <c r="T174" s="63"/>
      <c r="U174" s="63"/>
      <c r="V174" s="63"/>
      <c r="W174" s="63"/>
      <c r="X174" s="63"/>
    </row>
    <row r="175">
      <c r="A175" s="63"/>
      <c r="B175" s="163"/>
      <c r="C175" s="163"/>
      <c r="D175" s="163"/>
      <c r="E175" s="163"/>
      <c r="F175" s="163"/>
      <c r="G175" s="163"/>
      <c r="H175" s="163"/>
      <c r="I175" s="163"/>
      <c r="J175" s="163"/>
      <c r="K175" s="163"/>
      <c r="L175" s="163"/>
      <c r="M175" s="163"/>
      <c r="N175" s="166"/>
      <c r="O175" s="166"/>
      <c r="P175" s="166"/>
      <c r="Q175" s="166"/>
      <c r="R175" s="63"/>
      <c r="S175" s="63"/>
      <c r="T175" s="63"/>
      <c r="U175" s="63"/>
      <c r="V175" s="63"/>
      <c r="W175" s="63"/>
      <c r="X175" s="63"/>
    </row>
    <row r="176">
      <c r="A176" s="63"/>
      <c r="B176" s="163"/>
      <c r="C176" s="163"/>
      <c r="D176" s="163"/>
      <c r="E176" s="163"/>
      <c r="F176" s="163"/>
      <c r="G176" s="163"/>
      <c r="H176" s="163"/>
      <c r="I176" s="163"/>
      <c r="J176" s="163"/>
      <c r="K176" s="163"/>
      <c r="L176" s="163"/>
      <c r="M176" s="163"/>
      <c r="N176" s="166"/>
      <c r="O176" s="166"/>
      <c r="P176" s="166"/>
      <c r="Q176" s="166"/>
      <c r="R176" s="63"/>
      <c r="S176" s="63"/>
      <c r="T176" s="63"/>
      <c r="U176" s="63"/>
      <c r="V176" s="63"/>
      <c r="W176" s="63"/>
      <c r="X176" s="63"/>
    </row>
    <row r="177">
      <c r="A177" s="63"/>
      <c r="B177" s="163"/>
      <c r="C177" s="163"/>
      <c r="D177" s="163"/>
      <c r="E177" s="163"/>
      <c r="F177" s="163"/>
      <c r="G177" s="163"/>
      <c r="H177" s="163"/>
      <c r="I177" s="163"/>
      <c r="J177" s="163"/>
      <c r="K177" s="163"/>
      <c r="L177" s="163"/>
      <c r="M177" s="163"/>
      <c r="N177" s="166"/>
      <c r="O177" s="166"/>
      <c r="P177" s="166"/>
      <c r="Q177" s="166"/>
      <c r="R177" s="63"/>
      <c r="S177" s="63"/>
      <c r="T177" s="63"/>
      <c r="U177" s="63"/>
      <c r="V177" s="63"/>
      <c r="W177" s="63"/>
      <c r="X177" s="63"/>
    </row>
    <row r="178">
      <c r="A178" s="63"/>
      <c r="B178" s="163"/>
      <c r="C178" s="163"/>
      <c r="D178" s="163"/>
      <c r="E178" s="163"/>
      <c r="F178" s="163"/>
      <c r="G178" s="163"/>
      <c r="H178" s="163"/>
      <c r="I178" s="163"/>
      <c r="J178" s="163"/>
      <c r="K178" s="163"/>
      <c r="L178" s="163"/>
      <c r="M178" s="163"/>
      <c r="N178" s="166"/>
      <c r="O178" s="166"/>
      <c r="P178" s="166"/>
      <c r="Q178" s="166"/>
      <c r="R178" s="63"/>
      <c r="S178" s="63"/>
      <c r="T178" s="63"/>
      <c r="U178" s="63"/>
      <c r="V178" s="63"/>
      <c r="W178" s="63"/>
      <c r="X178" s="63"/>
    </row>
    <row r="179">
      <c r="A179" s="63"/>
      <c r="B179" s="163"/>
      <c r="C179" s="163"/>
      <c r="D179" s="163"/>
      <c r="E179" s="163"/>
      <c r="F179" s="163"/>
      <c r="G179" s="163"/>
      <c r="H179" s="163"/>
      <c r="I179" s="163"/>
      <c r="J179" s="163"/>
      <c r="K179" s="163"/>
      <c r="L179" s="163"/>
      <c r="M179" s="163"/>
      <c r="N179" s="166"/>
      <c r="O179" s="166"/>
      <c r="P179" s="166"/>
      <c r="Q179" s="166"/>
      <c r="R179" s="63"/>
      <c r="S179" s="63"/>
      <c r="T179" s="63"/>
      <c r="U179" s="63"/>
      <c r="V179" s="63"/>
      <c r="W179" s="63"/>
      <c r="X179" s="63"/>
    </row>
    <row r="180">
      <c r="A180" s="63"/>
      <c r="B180" s="163"/>
      <c r="C180" s="163"/>
      <c r="D180" s="163"/>
      <c r="E180" s="163"/>
      <c r="F180" s="163"/>
      <c r="G180" s="163"/>
      <c r="H180" s="163"/>
      <c r="I180" s="163"/>
      <c r="J180" s="163"/>
      <c r="K180" s="163"/>
      <c r="L180" s="163"/>
      <c r="M180" s="163"/>
      <c r="N180" s="166"/>
      <c r="O180" s="166"/>
      <c r="P180" s="166"/>
      <c r="Q180" s="166"/>
      <c r="R180" s="63"/>
      <c r="S180" s="63"/>
      <c r="T180" s="63"/>
      <c r="U180" s="63"/>
      <c r="V180" s="63"/>
      <c r="W180" s="63"/>
      <c r="X180" s="63"/>
    </row>
    <row r="181">
      <c r="A181" s="63"/>
      <c r="B181" s="163"/>
      <c r="C181" s="163"/>
      <c r="D181" s="163"/>
      <c r="E181" s="163"/>
      <c r="F181" s="163"/>
      <c r="G181" s="163"/>
      <c r="H181" s="163"/>
      <c r="I181" s="163"/>
      <c r="J181" s="163"/>
      <c r="K181" s="163"/>
      <c r="L181" s="163"/>
      <c r="M181" s="163"/>
      <c r="N181" s="166"/>
      <c r="O181" s="166"/>
      <c r="P181" s="166"/>
      <c r="Q181" s="166"/>
      <c r="R181" s="63"/>
      <c r="S181" s="63"/>
      <c r="T181" s="63"/>
      <c r="U181" s="63"/>
      <c r="V181" s="63"/>
      <c r="W181" s="63"/>
      <c r="X181" s="63"/>
    </row>
    <row r="182">
      <c r="A182" s="63"/>
      <c r="B182" s="163"/>
      <c r="C182" s="163"/>
      <c r="D182" s="163"/>
      <c r="E182" s="163"/>
      <c r="F182" s="163"/>
      <c r="G182" s="163"/>
      <c r="H182" s="163"/>
      <c r="I182" s="163"/>
      <c r="J182" s="163"/>
      <c r="K182" s="163"/>
      <c r="L182" s="163"/>
      <c r="M182" s="163"/>
      <c r="N182" s="166"/>
      <c r="O182" s="166"/>
      <c r="P182" s="166"/>
      <c r="Q182" s="166"/>
      <c r="R182" s="63"/>
      <c r="S182" s="63"/>
      <c r="T182" s="63"/>
      <c r="U182" s="63"/>
      <c r="V182" s="63"/>
      <c r="W182" s="63"/>
      <c r="X182" s="63"/>
    </row>
    <row r="183">
      <c r="A183" s="63"/>
      <c r="B183" s="163"/>
      <c r="C183" s="163"/>
      <c r="D183" s="163"/>
      <c r="E183" s="163"/>
      <c r="F183" s="163"/>
      <c r="G183" s="163"/>
      <c r="H183" s="163"/>
      <c r="I183" s="163"/>
      <c r="J183" s="163"/>
      <c r="K183" s="163"/>
      <c r="L183" s="163"/>
      <c r="M183" s="163"/>
      <c r="N183" s="166"/>
      <c r="O183" s="166"/>
      <c r="P183" s="166"/>
      <c r="Q183" s="166"/>
      <c r="R183" s="63"/>
      <c r="S183" s="63"/>
      <c r="T183" s="63"/>
      <c r="U183" s="63"/>
      <c r="V183" s="63"/>
      <c r="W183" s="63"/>
      <c r="X183" s="63"/>
    </row>
    <row r="184">
      <c r="A184" s="63"/>
      <c r="B184" s="163"/>
      <c r="C184" s="163"/>
      <c r="D184" s="163"/>
      <c r="E184" s="163"/>
      <c r="F184" s="163"/>
      <c r="G184" s="163"/>
      <c r="H184" s="163"/>
      <c r="I184" s="163"/>
      <c r="J184" s="163"/>
      <c r="K184" s="163"/>
      <c r="L184" s="163"/>
      <c r="M184" s="163"/>
      <c r="N184" s="166"/>
      <c r="O184" s="166"/>
      <c r="P184" s="166"/>
      <c r="Q184" s="166"/>
      <c r="R184" s="63"/>
      <c r="S184" s="63"/>
      <c r="T184" s="63"/>
      <c r="U184" s="63"/>
      <c r="V184" s="63"/>
      <c r="W184" s="63"/>
      <c r="X184" s="63"/>
    </row>
    <row r="185">
      <c r="A185" s="63"/>
      <c r="B185" s="163"/>
      <c r="C185" s="163"/>
      <c r="D185" s="163"/>
      <c r="E185" s="163"/>
      <c r="F185" s="163"/>
      <c r="G185" s="163"/>
      <c r="H185" s="163"/>
      <c r="I185" s="163"/>
      <c r="J185" s="163"/>
      <c r="K185" s="163"/>
      <c r="L185" s="163"/>
      <c r="M185" s="163"/>
      <c r="N185" s="166"/>
      <c r="O185" s="166"/>
      <c r="P185" s="166"/>
      <c r="Q185" s="166"/>
      <c r="R185" s="63"/>
      <c r="S185" s="63"/>
      <c r="T185" s="63"/>
      <c r="U185" s="63"/>
      <c r="V185" s="63"/>
      <c r="W185" s="63"/>
      <c r="X185" s="63"/>
    </row>
    <row r="186">
      <c r="A186" s="63"/>
      <c r="B186" s="163"/>
      <c r="C186" s="163"/>
      <c r="D186" s="163"/>
      <c r="E186" s="163"/>
      <c r="F186" s="163"/>
      <c r="G186" s="163"/>
      <c r="H186" s="163"/>
      <c r="I186" s="163"/>
      <c r="J186" s="163"/>
      <c r="K186" s="163"/>
      <c r="L186" s="163"/>
      <c r="M186" s="163"/>
      <c r="N186" s="166"/>
      <c r="O186" s="166"/>
      <c r="P186" s="166"/>
      <c r="Q186" s="166"/>
      <c r="R186" s="63"/>
      <c r="S186" s="63"/>
      <c r="T186" s="63"/>
      <c r="U186" s="63"/>
      <c r="V186" s="63"/>
      <c r="W186" s="63"/>
      <c r="X186" s="63"/>
    </row>
    <row r="187">
      <c r="A187" s="63"/>
      <c r="B187" s="163"/>
      <c r="C187" s="163"/>
      <c r="D187" s="163"/>
      <c r="E187" s="163"/>
      <c r="F187" s="163"/>
      <c r="G187" s="163"/>
      <c r="H187" s="163"/>
      <c r="I187" s="163"/>
      <c r="J187" s="163"/>
      <c r="K187" s="163"/>
      <c r="L187" s="163"/>
      <c r="M187" s="163"/>
      <c r="N187" s="166"/>
      <c r="O187" s="166"/>
      <c r="P187" s="166"/>
      <c r="Q187" s="166"/>
      <c r="R187" s="63"/>
      <c r="S187" s="63"/>
      <c r="T187" s="63"/>
      <c r="U187" s="63"/>
      <c r="V187" s="63"/>
      <c r="W187" s="63"/>
      <c r="X187" s="63"/>
    </row>
    <row r="188">
      <c r="A188" s="63"/>
      <c r="B188" s="163"/>
      <c r="C188" s="163"/>
      <c r="D188" s="163"/>
      <c r="E188" s="163"/>
      <c r="F188" s="163"/>
      <c r="G188" s="163"/>
      <c r="H188" s="163"/>
      <c r="I188" s="163"/>
      <c r="J188" s="163"/>
      <c r="K188" s="163"/>
      <c r="L188" s="163"/>
      <c r="M188" s="163"/>
      <c r="N188" s="166"/>
      <c r="O188" s="166"/>
      <c r="P188" s="166"/>
      <c r="Q188" s="166"/>
      <c r="R188" s="63"/>
      <c r="S188" s="63"/>
      <c r="T188" s="63"/>
      <c r="U188" s="63"/>
      <c r="V188" s="63"/>
      <c r="W188" s="63"/>
      <c r="X188" s="63"/>
    </row>
    <row r="189">
      <c r="A189" s="63"/>
      <c r="B189" s="163"/>
      <c r="C189" s="163"/>
      <c r="D189" s="163"/>
      <c r="E189" s="163"/>
      <c r="F189" s="163"/>
      <c r="G189" s="163"/>
      <c r="H189" s="163"/>
      <c r="I189" s="163"/>
      <c r="J189" s="163"/>
      <c r="K189" s="163"/>
      <c r="L189" s="163"/>
      <c r="M189" s="163"/>
      <c r="N189" s="166"/>
      <c r="O189" s="166"/>
      <c r="P189" s="166"/>
      <c r="Q189" s="166"/>
      <c r="R189" s="63"/>
      <c r="S189" s="63"/>
      <c r="T189" s="63"/>
      <c r="U189" s="63"/>
      <c r="V189" s="63"/>
      <c r="W189" s="63"/>
      <c r="X189" s="63"/>
    </row>
    <row r="190">
      <c r="A190" s="63"/>
      <c r="B190" s="163"/>
      <c r="C190" s="163"/>
      <c r="D190" s="163"/>
      <c r="E190" s="163"/>
      <c r="F190" s="163"/>
      <c r="G190" s="163"/>
      <c r="H190" s="163"/>
      <c r="I190" s="163"/>
      <c r="J190" s="163"/>
      <c r="K190" s="163"/>
      <c r="L190" s="163"/>
      <c r="M190" s="163"/>
      <c r="N190" s="166"/>
      <c r="O190" s="166"/>
      <c r="P190" s="166"/>
      <c r="Q190" s="166"/>
      <c r="R190" s="63"/>
      <c r="S190" s="63"/>
      <c r="T190" s="63"/>
      <c r="U190" s="63"/>
      <c r="V190" s="63"/>
      <c r="W190" s="63"/>
      <c r="X190" s="63"/>
    </row>
    <row r="191">
      <c r="A191" s="63"/>
      <c r="B191" s="163"/>
      <c r="C191" s="163"/>
      <c r="D191" s="163"/>
      <c r="E191" s="163"/>
      <c r="F191" s="163"/>
      <c r="G191" s="163"/>
      <c r="H191" s="163"/>
      <c r="I191" s="163"/>
      <c r="J191" s="163"/>
      <c r="K191" s="163"/>
      <c r="L191" s="163"/>
      <c r="M191" s="163"/>
      <c r="N191" s="166"/>
      <c r="O191" s="166"/>
      <c r="P191" s="166"/>
      <c r="Q191" s="166"/>
      <c r="R191" s="63"/>
      <c r="S191" s="63"/>
      <c r="T191" s="63"/>
      <c r="U191" s="63"/>
      <c r="V191" s="63"/>
      <c r="W191" s="63"/>
      <c r="X191" s="63"/>
    </row>
    <row r="192">
      <c r="A192" s="63"/>
      <c r="B192" s="163"/>
      <c r="C192" s="163"/>
      <c r="D192" s="163"/>
      <c r="E192" s="163"/>
      <c r="F192" s="163"/>
      <c r="G192" s="163"/>
      <c r="H192" s="163"/>
      <c r="I192" s="163"/>
      <c r="J192" s="163"/>
      <c r="K192" s="163"/>
      <c r="L192" s="163"/>
      <c r="M192" s="163"/>
      <c r="N192" s="166"/>
      <c r="O192" s="166"/>
      <c r="P192" s="166"/>
      <c r="Q192" s="166"/>
      <c r="R192" s="63"/>
      <c r="S192" s="63"/>
      <c r="T192" s="63"/>
      <c r="U192" s="63"/>
      <c r="V192" s="63"/>
      <c r="W192" s="63"/>
      <c r="X192" s="63"/>
    </row>
    <row r="193">
      <c r="A193" s="63"/>
      <c r="B193" s="163"/>
      <c r="C193" s="163"/>
      <c r="D193" s="163"/>
      <c r="E193" s="163"/>
      <c r="F193" s="163"/>
      <c r="G193" s="163"/>
      <c r="H193" s="163"/>
      <c r="I193" s="163"/>
      <c r="J193" s="163"/>
      <c r="K193" s="163"/>
      <c r="L193" s="163"/>
      <c r="M193" s="163"/>
      <c r="N193" s="166"/>
      <c r="O193" s="166"/>
      <c r="P193" s="166"/>
      <c r="Q193" s="166"/>
      <c r="R193" s="63"/>
      <c r="S193" s="63"/>
      <c r="T193" s="63"/>
      <c r="U193" s="63"/>
      <c r="V193" s="63"/>
      <c r="W193" s="63"/>
      <c r="X193" s="63"/>
    </row>
    <row r="194">
      <c r="A194" s="63"/>
      <c r="B194" s="163"/>
      <c r="C194" s="163"/>
      <c r="D194" s="163"/>
      <c r="E194" s="163"/>
      <c r="F194" s="163"/>
      <c r="G194" s="163"/>
      <c r="H194" s="163"/>
      <c r="I194" s="163"/>
      <c r="J194" s="163"/>
      <c r="K194" s="163"/>
      <c r="L194" s="163"/>
      <c r="M194" s="163"/>
      <c r="N194" s="166"/>
      <c r="O194" s="166"/>
      <c r="P194" s="166"/>
      <c r="Q194" s="166"/>
      <c r="R194" s="63"/>
      <c r="S194" s="63"/>
      <c r="T194" s="63"/>
      <c r="U194" s="63"/>
      <c r="V194" s="63"/>
      <c r="W194" s="63"/>
      <c r="X194" s="63"/>
    </row>
    <row r="195">
      <c r="A195" s="63"/>
      <c r="B195" s="163"/>
      <c r="C195" s="163"/>
      <c r="D195" s="163"/>
      <c r="E195" s="163"/>
      <c r="F195" s="163"/>
      <c r="G195" s="163"/>
      <c r="H195" s="163"/>
      <c r="I195" s="163"/>
      <c r="J195" s="163"/>
      <c r="K195" s="163"/>
      <c r="L195" s="163"/>
      <c r="M195" s="163"/>
      <c r="N195" s="166"/>
      <c r="O195" s="166"/>
      <c r="P195" s="166"/>
      <c r="Q195" s="166"/>
      <c r="R195" s="63"/>
      <c r="S195" s="63"/>
      <c r="T195" s="63"/>
      <c r="U195" s="63"/>
      <c r="V195" s="63"/>
      <c r="W195" s="63"/>
      <c r="X195" s="63"/>
    </row>
    <row r="196">
      <c r="A196" s="63"/>
      <c r="B196" s="163"/>
      <c r="C196" s="163"/>
      <c r="D196" s="163"/>
      <c r="E196" s="163"/>
      <c r="F196" s="163"/>
      <c r="G196" s="163"/>
      <c r="H196" s="163"/>
      <c r="I196" s="163"/>
      <c r="J196" s="163"/>
      <c r="K196" s="163"/>
      <c r="L196" s="163"/>
      <c r="M196" s="163"/>
      <c r="N196" s="166"/>
      <c r="O196" s="166"/>
      <c r="P196" s="166"/>
      <c r="Q196" s="166"/>
      <c r="R196" s="63"/>
      <c r="S196" s="63"/>
      <c r="T196" s="63"/>
      <c r="U196" s="63"/>
      <c r="V196" s="63"/>
      <c r="W196" s="63"/>
      <c r="X196" s="63"/>
    </row>
    <row r="197">
      <c r="A197" s="63"/>
      <c r="B197" s="163"/>
      <c r="C197" s="163"/>
      <c r="D197" s="163"/>
      <c r="E197" s="163"/>
      <c r="F197" s="163"/>
      <c r="G197" s="163"/>
      <c r="H197" s="163"/>
      <c r="I197" s="163"/>
      <c r="J197" s="163"/>
      <c r="K197" s="163"/>
      <c r="L197" s="163"/>
      <c r="M197" s="163"/>
      <c r="N197" s="166"/>
      <c r="O197" s="166"/>
      <c r="P197" s="166"/>
      <c r="Q197" s="166"/>
      <c r="R197" s="63"/>
      <c r="S197" s="63"/>
      <c r="T197" s="63"/>
      <c r="U197" s="63"/>
      <c r="V197" s="63"/>
      <c r="W197" s="63"/>
      <c r="X197" s="63"/>
    </row>
    <row r="198">
      <c r="A198" s="63"/>
      <c r="B198" s="163"/>
      <c r="C198" s="63"/>
      <c r="D198" s="63"/>
      <c r="E198" s="167"/>
      <c r="F198" s="167"/>
      <c r="G198" s="167"/>
      <c r="H198" s="167"/>
      <c r="I198" s="167"/>
      <c r="J198" s="167"/>
      <c r="K198" s="63"/>
      <c r="L198" s="63"/>
      <c r="M198" s="63"/>
      <c r="N198" s="166"/>
      <c r="O198" s="166"/>
      <c r="P198" s="166"/>
      <c r="Q198" s="166"/>
      <c r="R198" s="63"/>
      <c r="S198" s="63"/>
      <c r="T198" s="63"/>
      <c r="U198" s="63"/>
      <c r="V198" s="63"/>
      <c r="W198" s="63"/>
      <c r="X198" s="63"/>
    </row>
    <row r="199">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row>
    <row r="200">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row>
    <row r="20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row>
    <row r="202">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row>
    <row r="203">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row>
    <row r="204">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row>
    <row r="20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row>
    <row r="206">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row>
    <row r="207">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row>
    <row r="208">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row>
    <row r="209">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row>
    <row r="210">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row>
    <row r="21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row>
    <row r="212">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row>
    <row r="213">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row>
    <row r="214">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row>
    <row r="21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row>
    <row r="216">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row>
    <row r="217">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row>
    <row r="218">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row>
    <row r="219">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row>
    <row r="220">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row>
    <row r="22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row>
    <row r="222">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row>
    <row r="223">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row>
    <row r="224">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row>
    <row r="22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row>
    <row r="226">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row>
    <row r="227">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row>
    <row r="228">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row>
    <row r="229">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row>
    <row r="230">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row>
    <row r="23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row>
    <row r="232">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row>
    <row r="233">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row>
    <row r="234">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row>
    <row r="23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row>
    <row r="236">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row>
    <row r="237">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row>
    <row r="238">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row>
    <row r="239">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row>
    <row r="240">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row>
    <row r="24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row>
    <row r="242">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row>
    <row r="243">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row>
    <row r="244">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row>
    <row r="24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row>
    <row r="246">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row>
    <row r="247">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row>
    <row r="248">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row>
    <row r="249">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row>
    <row r="250">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row>
    <row r="25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row>
    <row r="252">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row>
    <row r="253">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row>
    <row r="254">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row>
    <row r="25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row>
    <row r="256">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row>
    <row r="257">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row>
    <row r="258">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row>
    <row r="259">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row>
    <row r="260">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row>
    <row r="26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row>
    <row r="262">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row>
    <row r="263">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row>
    <row r="264">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row>
    <row r="26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row>
    <row r="266">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row>
    <row r="267">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row>
    <row r="268">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row>
    <row r="269">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row>
    <row r="270">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row>
    <row r="27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row>
    <row r="272">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row>
    <row r="273">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row>
    <row r="274">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row>
    <row r="27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row>
    <row r="276">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row>
    <row r="277">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row>
    <row r="278">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row>
    <row r="279">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row>
    <row r="280">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row>
    <row r="28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row>
    <row r="282">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row>
    <row r="283">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row>
    <row r="284">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row>
    <row r="28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row>
    <row r="286">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row>
    <row r="287">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row>
    <row r="288">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row>
    <row r="289">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row>
    <row r="290">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row>
    <row r="29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row>
    <row r="292">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row>
    <row r="293">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row>
    <row r="294">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row>
    <row r="29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row>
    <row r="296">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row>
    <row r="297">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row>
    <row r="298">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row>
    <row r="299">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row>
    <row r="300">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row>
    <row r="30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row>
    <row r="302">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row>
    <row r="303">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row>
    <row r="304">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row>
    <row r="30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row>
    <row r="306">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row>
    <row r="307">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row>
    <row r="308">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row>
    <row r="309">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row>
    <row r="310">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row>
    <row r="31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row>
    <row r="312">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row>
    <row r="313">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row>
    <row r="314">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row>
    <row r="31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row>
    <row r="316">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row>
    <row r="317">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row>
    <row r="318">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row>
    <row r="319">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row>
    <row r="320">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row>
    <row r="32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row>
    <row r="322">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row>
    <row r="323">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row>
    <row r="324">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row>
    <row r="32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row>
    <row r="326">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row>
    <row r="327">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row>
    <row r="328">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row>
    <row r="329">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row>
    <row r="330">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row>
    <row r="33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row>
    <row r="332">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row>
    <row r="333">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row>
    <row r="334">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row>
    <row r="33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row>
    <row r="336">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row>
    <row r="337">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row>
    <row r="338">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row>
    <row r="339">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row>
    <row r="340">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row>
    <row r="34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row>
    <row r="342">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row>
    <row r="343">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row>
    <row r="344">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row>
    <row r="34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row>
    <row r="346">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row>
    <row r="347">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row>
    <row r="348">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row>
    <row r="349">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row>
    <row r="350">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row>
    <row r="35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row>
    <row r="352">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row>
    <row r="353">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row>
    <row r="354">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row>
    <row r="35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row>
    <row r="356">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row>
    <row r="357">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row>
    <row r="358">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row>
    <row r="359">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row>
    <row r="360">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row>
    <row r="36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row>
    <row r="362">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row>
    <row r="363">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row>
    <row r="364">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row>
    <row r="36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row>
    <row r="366">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row>
    <row r="367">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row>
    <row r="368">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row>
    <row r="369">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row>
    <row r="370">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row>
    <row r="37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row>
    <row r="372">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row>
    <row r="373">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row>
    <row r="374">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row>
    <row r="37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row>
    <row r="376">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row>
    <row r="377">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row>
    <row r="378">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row>
    <row r="379">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row>
    <row r="380">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row>
    <row r="38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row>
    <row r="382">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row>
    <row r="383">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row>
    <row r="384">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row>
    <row r="38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row>
    <row r="386">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row>
    <row r="387">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row>
    <row r="388">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row>
    <row r="389">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row>
    <row r="390">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row>
    <row r="39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row>
    <row r="392">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row>
    <row r="393">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row>
    <row r="394">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row>
    <row r="39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row>
    <row r="396">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row>
    <row r="397">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row>
    <row r="398">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row>
    <row r="399">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row>
    <row r="400">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row>
    <row r="40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row>
    <row r="402">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row>
    <row r="403">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row>
    <row r="404">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row>
    <row r="40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row>
    <row r="406">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row>
    <row r="407">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row>
    <row r="408">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row>
    <row r="409">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row>
    <row r="410">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row>
    <row r="41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row>
    <row r="412">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row>
    <row r="413">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row>
    <row r="414">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row>
    <row r="41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row>
    <row r="416">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row>
    <row r="417">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row>
    <row r="418">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row>
    <row r="419">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row>
    <row r="420">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row>
    <row r="42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row>
    <row r="422">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row>
    <row r="423">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row>
    <row r="424">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row>
    <row r="42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row>
    <row r="426">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row>
    <row r="427">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row>
    <row r="428">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row>
    <row r="429">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row>
    <row r="430">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row>
    <row r="43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row>
    <row r="432">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row>
    <row r="433">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row>
    <row r="434">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row>
    <row r="43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row>
    <row r="436">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row>
    <row r="437">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row>
    <row r="438">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row>
    <row r="439">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row>
    <row r="440">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row>
    <row r="44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row>
    <row r="442">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row>
    <row r="443">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row>
    <row r="444">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row>
    <row r="44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row>
    <row r="446">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row>
    <row r="447">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row>
    <row r="448">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row>
    <row r="449">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row>
    <row r="450">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row>
    <row r="45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row>
    <row r="452">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row>
    <row r="453">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row>
    <row r="454">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row>
    <row r="45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row>
    <row r="456">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row>
    <row r="457">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row>
    <row r="458">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row>
    <row r="459">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row>
    <row r="460">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row>
    <row r="46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row>
    <row r="462">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row>
    <row r="463">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row>
    <row r="464">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row>
    <row r="46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row>
    <row r="466">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row>
    <row r="467">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row>
    <row r="468">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row>
    <row r="469">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row>
    <row r="470">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row>
    <row r="47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row>
    <row r="472">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row>
    <row r="473">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row>
    <row r="474">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row>
    <row r="47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row>
    <row r="476">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row>
    <row r="477">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row>
    <row r="478">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row>
    <row r="479">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row>
    <row r="480">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row>
    <row r="48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row>
    <row r="482">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row>
    <row r="483">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row>
    <row r="484">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row>
    <row r="48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row>
    <row r="486">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row>
    <row r="487">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row>
    <row r="488">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row>
    <row r="489">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row>
    <row r="490">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row>
    <row r="49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row>
    <row r="492">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row>
    <row r="493">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row>
    <row r="494">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row>
    <row r="49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row>
    <row r="496">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row>
    <row r="497">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row>
    <row r="498">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row>
    <row r="499">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row>
    <row r="500">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row>
    <row r="50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row>
    <row r="502">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row>
    <row r="503">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row>
    <row r="504">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row>
    <row r="50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row>
    <row r="506">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row>
    <row r="507">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row>
    <row r="508">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row>
    <row r="509">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row>
    <row r="510">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row>
    <row r="51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row>
    <row r="512">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row>
    <row r="513">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row>
    <row r="514">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row>
    <row r="51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row>
    <row r="516">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row>
    <row r="517">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row>
    <row r="518">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row>
    <row r="519">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row>
    <row r="520">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row>
    <row r="52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row>
    <row r="522">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row>
    <row r="523">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row>
    <row r="524">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row>
    <row r="52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row>
    <row r="526">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row>
    <row r="527">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row>
    <row r="528">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row>
    <row r="529">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row>
    <row r="530">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row>
    <row r="53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row>
    <row r="532">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row>
    <row r="533">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row>
    <row r="534">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row>
    <row r="53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row>
    <row r="536">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row>
    <row r="537">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row>
    <row r="538">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row>
    <row r="539">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row>
    <row r="540">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row>
    <row r="54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row>
    <row r="542">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row>
    <row r="543">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row>
    <row r="544">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row>
    <row r="54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row>
    <row r="546">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row>
    <row r="547">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row>
    <row r="548">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row>
    <row r="549">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row>
    <row r="550">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row>
    <row r="55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row>
    <row r="552">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row>
    <row r="553">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row>
    <row r="554">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row>
    <row r="55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row>
    <row r="556">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row>
    <row r="557">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row>
    <row r="558">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row>
    <row r="559">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row>
    <row r="560">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row>
    <row r="56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row>
    <row r="562">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row>
    <row r="563">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row>
    <row r="564">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row>
    <row r="56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row>
    <row r="566">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row>
    <row r="567">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row>
    <row r="568">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row>
    <row r="569">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row>
    <row r="570">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row>
    <row r="57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row>
    <row r="572">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row>
    <row r="573">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row>
    <row r="574">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row>
    <row r="57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row>
    <row r="576">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row>
    <row r="577">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row>
    <row r="578">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row>
    <row r="579">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row>
    <row r="580">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row>
    <row r="58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row>
    <row r="582">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row>
    <row r="583">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row>
    <row r="584">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row>
    <row r="58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row>
    <row r="586">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row>
    <row r="587">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row>
    <row r="588">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row>
    <row r="589">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row>
    <row r="590">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row>
    <row r="59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row>
    <row r="592">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row>
    <row r="593">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row>
    <row r="594">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row>
    <row r="59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row>
    <row r="596">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row>
    <row r="597">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row>
    <row r="598">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row>
    <row r="599">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row>
    <row r="600">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row>
    <row r="60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row>
    <row r="602">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row>
    <row r="603">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row>
    <row r="604">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row>
    <row r="60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row>
    <row r="606">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row>
    <row r="607">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row>
    <row r="608">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row>
    <row r="609">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row>
    <row r="610">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row>
    <row r="61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row>
    <row r="612">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row>
    <row r="613">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row>
    <row r="614">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row>
    <row r="61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row>
    <row r="616">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row>
    <row r="617">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row>
    <row r="618">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row>
    <row r="619">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row>
    <row r="620">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row>
    <row r="62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row>
    <row r="622">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row>
    <row r="623">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row>
    <row r="624">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row>
    <row r="62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row>
    <row r="626">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row>
    <row r="627">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row>
    <row r="628">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row>
    <row r="629">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row>
    <row r="630">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row>
    <row r="63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row>
    <row r="632">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row>
    <row r="633">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row>
    <row r="634">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row>
    <row r="63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row>
    <row r="636">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row>
    <row r="637">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row>
    <row r="638">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row>
    <row r="639">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row>
    <row r="640">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row>
    <row r="64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row>
    <row r="642">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row>
    <row r="643">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row>
    <row r="644">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row>
    <row r="64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row>
    <row r="646">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row>
    <row r="647">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row>
    <row r="648">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row>
    <row r="649">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row>
    <row r="650">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row>
    <row r="65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row>
    <row r="652">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row>
    <row r="653">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row>
    <row r="654">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row>
    <row r="65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row>
    <row r="656">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row>
    <row r="657">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row>
    <row r="658">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row>
    <row r="659">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row>
    <row r="660">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row>
    <row r="66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row>
    <row r="662">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row>
    <row r="663">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row>
    <row r="664">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row>
    <row r="66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row>
    <row r="666">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row>
    <row r="667">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row>
    <row r="668">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row>
    <row r="669">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row>
    <row r="670">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row>
    <row r="67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row>
    <row r="672">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row>
    <row r="673">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row>
    <row r="674">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row>
    <row r="67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row>
    <row r="676">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row>
    <row r="677">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row>
    <row r="678">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row>
    <row r="679">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row>
    <row r="680">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row>
    <row r="68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row>
    <row r="682">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row>
    <row r="683">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row>
    <row r="684">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row>
    <row r="68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row>
    <row r="686">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row>
    <row r="687">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row>
    <row r="688">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row>
    <row r="689">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row>
    <row r="690">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row>
    <row r="69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row>
    <row r="692">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row>
    <row r="693">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row>
    <row r="694">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row>
    <row r="69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row>
    <row r="696">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row>
    <row r="697">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row>
    <row r="698">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row>
    <row r="699">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row>
    <row r="700">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row>
    <row r="70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row>
    <row r="702">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row>
    <row r="703">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row>
    <row r="704">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row>
    <row r="70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row>
    <row r="706">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row>
    <row r="707">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row>
    <row r="708">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row>
    <row r="709">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row>
    <row r="710">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row>
    <row r="71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row>
    <row r="712">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row>
    <row r="713">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row>
    <row r="714">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row>
    <row r="71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row>
    <row r="716">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row>
    <row r="717">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row>
    <row r="718">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row>
    <row r="719">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row>
    <row r="720">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row>
    <row r="72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row>
    <row r="722">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row>
    <row r="723">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row>
    <row r="724">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row>
    <row r="725">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row>
    <row r="726">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row>
    <row r="727">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row>
    <row r="728">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row>
    <row r="729">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row>
    <row r="730">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row>
    <row r="73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row>
    <row r="732">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row>
    <row r="733">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row>
    <row r="734">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row>
    <row r="735">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row>
    <row r="736">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row>
    <row r="737">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row>
    <row r="738">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row>
    <row r="739">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row>
    <row r="740">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row>
    <row r="74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row>
    <row r="742">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row>
    <row r="743">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row>
    <row r="744">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row>
    <row r="745">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row>
    <row r="746">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row>
    <row r="747">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row>
    <row r="748">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row>
    <row r="749">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row>
    <row r="750">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row>
    <row r="75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row>
    <row r="752">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row>
    <row r="753">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row>
    <row r="754">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row>
    <row r="755">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row>
    <row r="756">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row>
    <row r="757">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row>
    <row r="758">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row>
    <row r="759">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row>
    <row r="760">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row>
    <row r="76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row>
    <row r="762">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row>
    <row r="763">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row>
    <row r="764">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row>
    <row r="765">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row>
    <row r="766">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row>
    <row r="767">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row>
    <row r="768">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row>
    <row r="769">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row>
    <row r="770">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row>
    <row r="77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row>
    <row r="772">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row>
    <row r="773">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row>
    <row r="774">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row>
    <row r="775">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row>
    <row r="776">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row>
    <row r="777">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row>
    <row r="778">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row>
    <row r="779">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row>
    <row r="780">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row>
    <row r="78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row>
    <row r="782">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row>
    <row r="783">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row>
    <row r="784">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row>
    <row r="785">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row>
    <row r="786">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row>
    <row r="787">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row>
    <row r="788">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row>
    <row r="789">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row>
    <row r="790">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row>
    <row r="79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row>
    <row r="792">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row>
    <row r="793">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row>
    <row r="794">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row>
    <row r="795">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row>
    <row r="796">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row>
    <row r="797">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row>
    <row r="798">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row>
    <row r="799">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row>
    <row r="800">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row>
    <row r="80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row>
    <row r="802">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row>
    <row r="803">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row>
    <row r="804">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row>
    <row r="805">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row>
    <row r="806">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row>
    <row r="807">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row>
    <row r="808">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row>
    <row r="809">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row>
    <row r="810">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row>
    <row r="81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row>
    <row r="812">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row>
    <row r="813">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row>
    <row r="814">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row>
    <row r="815">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row>
    <row r="816">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row>
    <row r="817">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row>
    <row r="818">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row>
    <row r="819">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row>
    <row r="820">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row>
    <row r="82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row>
    <row r="822">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row>
    <row r="823">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row>
    <row r="824">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row>
    <row r="825">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row>
    <row r="826">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row>
    <row r="827">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row>
    <row r="828">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row>
    <row r="829">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row>
    <row r="830">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row>
    <row r="83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row>
    <row r="832">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row>
    <row r="833">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row>
    <row r="834">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row>
    <row r="835">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row>
    <row r="836">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row>
    <row r="837">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row>
    <row r="838">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row>
    <row r="839">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row>
    <row r="840">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row>
    <row r="84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row>
    <row r="842">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row>
    <row r="843">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row>
    <row r="844">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row>
    <row r="845">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row>
    <row r="846">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row>
    <row r="847">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row>
    <row r="848">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row>
    <row r="849">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row>
    <row r="850">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row>
    <row r="85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row>
    <row r="852">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row>
    <row r="853">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row>
    <row r="854">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row>
    <row r="855">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row>
    <row r="856">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row>
    <row r="857">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row>
    <row r="858">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row>
    <row r="859">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row>
    <row r="860">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row>
    <row r="86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row>
    <row r="862">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row>
    <row r="863">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row>
    <row r="864">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row>
    <row r="865">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row>
    <row r="866">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row>
    <row r="867">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row>
    <row r="868">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row>
    <row r="869">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row>
    <row r="870">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row>
    <row r="87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row>
    <row r="872">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row>
    <row r="873">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row>
    <row r="874">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row>
    <row r="875">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row>
    <row r="876">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row>
    <row r="877">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row>
    <row r="878">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row>
    <row r="879">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row>
    <row r="880">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row>
    <row r="88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row>
    <row r="882">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row>
    <row r="883">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row>
    <row r="884">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row>
    <row r="885">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row>
    <row r="886">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row>
    <row r="887">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row>
    <row r="888">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row>
    <row r="889">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row>
    <row r="890">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row>
    <row r="89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row>
    <row r="892">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row>
    <row r="893">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row>
    <row r="894">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row>
    <row r="895">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row>
    <row r="896">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row>
    <row r="897">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row>
    <row r="898">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row>
    <row r="899">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row>
    <row r="900">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row>
    <row r="90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row>
    <row r="902">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row>
    <row r="903">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row>
    <row r="904">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row>
    <row r="905">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row>
    <row r="906">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row>
    <row r="907">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row>
    <row r="908">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row>
    <row r="909">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row>
    <row r="910">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row>
    <row r="91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row>
    <row r="912">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row>
    <row r="913">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row>
    <row r="914">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row>
    <row r="915">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row>
    <row r="916">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row>
    <row r="917">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row>
    <row r="918">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row>
    <row r="919">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row>
    <row r="920">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row>
    <row r="92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row>
    <row r="922">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row>
    <row r="923">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row>
    <row r="924">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row>
    <row r="925">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row>
    <row r="926">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row>
    <row r="927">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row>
    <row r="928">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row>
    <row r="929">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row>
    <row r="930">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row>
    <row r="93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row>
    <row r="932">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row>
    <row r="933">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row>
    <row r="934">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row>
    <row r="935">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row>
    <row r="936">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row>
    <row r="937">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row>
    <row r="938">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row>
    <row r="939">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row>
    <row r="940">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row>
    <row r="94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row>
    <row r="942">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row>
    <row r="943">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row>
    <row r="944">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row>
    <row r="945">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row>
    <row r="946">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row>
    <row r="947">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row>
    <row r="948">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row>
    <row r="949">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row>
    <row r="950">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row>
    <row r="95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row>
    <row r="952">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row>
    <row r="953">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row>
    <row r="954">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row>
    <row r="955">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row>
    <row r="956">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row>
    <row r="957">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row>
    <row r="958">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row>
    <row r="959">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row>
    <row r="960">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row>
    <row r="96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row>
    <row r="962">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row>
    <row r="963">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row>
    <row r="964">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row>
    <row r="965">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row>
    <row r="966">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row>
    <row r="967">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row>
    <row r="968">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row>
    <row r="969">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row>
    <row r="970">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row>
    <row r="97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row>
    <row r="972">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row>
    <row r="973">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row>
    <row r="974">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row>
    <row r="975">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row>
    <row r="976">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row>
    <row r="977">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row>
    <row r="978">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row>
    <row r="979">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row>
    <row r="980">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row>
    <row r="981">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row>
    <row r="982">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row>
    <row r="983">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row>
    <row r="984">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row>
    <row r="985">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row>
    <row r="986">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row>
    <row r="987">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row>
    <row r="988">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row>
    <row r="989">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row>
    <row r="990">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row>
    <row r="991">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row>
    <row r="992">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row>
    <row r="993">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row>
    <row r="994">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row>
    <row r="995">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row>
    <row r="996">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row>
    <row r="997">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row>
    <row r="998">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row>
    <row r="999">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row>
    <row r="1000">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row>
    <row r="1001">
      <c r="A1001" s="63"/>
      <c r="B1001" s="63"/>
      <c r="C1001" s="63"/>
      <c r="D1001" s="63"/>
      <c r="E1001" s="63"/>
      <c r="F1001" s="63"/>
      <c r="G1001" s="63"/>
      <c r="H1001" s="63"/>
      <c r="I1001" s="63"/>
      <c r="J1001" s="63"/>
      <c r="K1001" s="63"/>
      <c r="L1001" s="63"/>
      <c r="M1001" s="63"/>
      <c r="N1001" s="63"/>
      <c r="O1001" s="63"/>
      <c r="P1001" s="63"/>
      <c r="Q1001" s="63"/>
      <c r="R1001" s="63"/>
      <c r="S1001" s="63"/>
      <c r="T1001" s="63"/>
      <c r="U1001" s="63"/>
      <c r="V1001" s="63"/>
      <c r="W1001" s="63"/>
      <c r="X1001" s="63"/>
    </row>
    <row r="1002">
      <c r="A1002" s="63"/>
      <c r="B1002" s="63"/>
      <c r="C1002" s="63"/>
      <c r="D1002" s="63"/>
      <c r="E1002" s="63"/>
      <c r="F1002" s="63"/>
      <c r="G1002" s="63"/>
      <c r="H1002" s="63"/>
      <c r="I1002" s="63"/>
      <c r="J1002" s="63"/>
      <c r="K1002" s="63"/>
      <c r="L1002" s="63"/>
      <c r="M1002" s="63"/>
      <c r="N1002" s="63"/>
      <c r="O1002" s="63"/>
      <c r="P1002" s="63"/>
      <c r="Q1002" s="63"/>
      <c r="R1002" s="63"/>
      <c r="S1002" s="63"/>
      <c r="T1002" s="63"/>
      <c r="U1002" s="63"/>
      <c r="V1002" s="63"/>
      <c r="W1002" s="63"/>
      <c r="X1002" s="63"/>
    </row>
    <row r="1003">
      <c r="A1003" s="63"/>
      <c r="B1003" s="63"/>
      <c r="C1003" s="63"/>
      <c r="D1003" s="63"/>
      <c r="E1003" s="63"/>
      <c r="F1003" s="63"/>
      <c r="G1003" s="63"/>
      <c r="H1003" s="63"/>
      <c r="I1003" s="63"/>
      <c r="J1003" s="63"/>
      <c r="K1003" s="63"/>
      <c r="L1003" s="63"/>
      <c r="M1003" s="63"/>
      <c r="N1003" s="63"/>
      <c r="O1003" s="63"/>
      <c r="P1003" s="63"/>
      <c r="Q1003" s="63"/>
      <c r="R1003" s="63"/>
      <c r="S1003" s="63"/>
      <c r="T1003" s="63"/>
      <c r="U1003" s="63"/>
      <c r="V1003" s="63"/>
      <c r="W1003" s="63"/>
      <c r="X1003" s="63"/>
    </row>
  </sheetData>
  <conditionalFormatting sqref="N3:O34 P3:Q165 N36:O67 N69:O100 N102:O133 N135:O165 P167:Q198 N168:O198">
    <cfRule type="cellIs" dxfId="1" priority="1" operator="greaterThan">
      <formula>"120%"</formula>
    </cfRule>
  </conditionalFormatting>
  <conditionalFormatting sqref="N3:O34 P3:Q165 N36:O67 N69:O100 N102:O133 N135:O165 P167:Q198 N168:O198">
    <cfRule type="cellIs" dxfId="2" priority="2" operator="lessThan">
      <formula>"80%"</formula>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2019</v>
      </c>
      <c r="B1" s="2" t="s">
        <v>2020</v>
      </c>
      <c r="C1" s="2" t="s">
        <v>2021</v>
      </c>
      <c r="D1" s="2" t="s">
        <v>2022</v>
      </c>
      <c r="E1" s="2" t="s">
        <v>2023</v>
      </c>
      <c r="F1" s="2" t="s">
        <v>2024</v>
      </c>
      <c r="G1" s="2" t="s">
        <v>2025</v>
      </c>
      <c r="H1" s="2" t="s">
        <v>2026</v>
      </c>
      <c r="I1" s="2" t="s">
        <v>2027</v>
      </c>
      <c r="J1" s="2" t="s">
        <v>2028</v>
      </c>
      <c r="K1" s="2" t="s">
        <v>2029</v>
      </c>
      <c r="L1" s="2" t="s">
        <v>2030</v>
      </c>
      <c r="M1" s="2" t="s">
        <v>2031</v>
      </c>
    </row>
    <row r="2">
      <c r="A2" s="2" t="s">
        <v>2032</v>
      </c>
      <c r="B2" s="2" t="s">
        <v>36</v>
      </c>
      <c r="C2" s="2" t="s">
        <v>2033</v>
      </c>
      <c r="D2" s="2">
        <v>131.0</v>
      </c>
      <c r="E2" s="2">
        <v>117.0</v>
      </c>
      <c r="F2" s="2">
        <v>35.0</v>
      </c>
      <c r="G2" s="2">
        <v>27.0</v>
      </c>
      <c r="H2" s="2">
        <v>37.0</v>
      </c>
      <c r="I2" s="2">
        <v>23.0</v>
      </c>
      <c r="J2" s="2">
        <v>30.0</v>
      </c>
      <c r="K2" s="2">
        <v>31.0</v>
      </c>
      <c r="L2" s="2">
        <v>29.0</v>
      </c>
      <c r="M2" s="2">
        <v>36.0</v>
      </c>
    </row>
    <row r="3">
      <c r="A3" s="2" t="s">
        <v>2034</v>
      </c>
      <c r="B3" s="2" t="s">
        <v>28</v>
      </c>
      <c r="C3" s="2" t="s">
        <v>2035</v>
      </c>
      <c r="D3" s="2">
        <v>124.0</v>
      </c>
      <c r="E3" s="2">
        <v>134.0</v>
      </c>
      <c r="F3" s="2">
        <v>26.0</v>
      </c>
      <c r="G3" s="2">
        <v>41.0</v>
      </c>
      <c r="H3" s="2">
        <v>33.0</v>
      </c>
      <c r="I3" s="2">
        <v>35.0</v>
      </c>
      <c r="J3" s="2">
        <v>38.0</v>
      </c>
      <c r="K3" s="2">
        <v>32.0</v>
      </c>
      <c r="L3" s="2">
        <v>27.0</v>
      </c>
      <c r="M3" s="2">
        <v>26.0</v>
      </c>
    </row>
    <row r="4">
      <c r="A4" s="2" t="s">
        <v>2036</v>
      </c>
      <c r="B4" s="2" t="s">
        <v>149</v>
      </c>
      <c r="C4" s="2" t="s">
        <v>2037</v>
      </c>
      <c r="D4" s="2">
        <v>114.0</v>
      </c>
      <c r="E4" s="2">
        <v>124.0</v>
      </c>
      <c r="F4" s="2">
        <v>24.0</v>
      </c>
      <c r="G4" s="2">
        <v>39.0</v>
      </c>
      <c r="H4" s="2">
        <v>24.0</v>
      </c>
      <c r="I4" s="2">
        <v>29.0</v>
      </c>
      <c r="J4" s="2">
        <v>33.0</v>
      </c>
      <c r="K4" s="2">
        <v>34.0</v>
      </c>
      <c r="L4" s="2">
        <v>33.0</v>
      </c>
      <c r="M4" s="2">
        <v>22.0</v>
      </c>
    </row>
    <row r="5">
      <c r="A5" s="2" t="s">
        <v>2036</v>
      </c>
      <c r="B5" s="2" t="s">
        <v>44</v>
      </c>
      <c r="C5" s="2" t="s">
        <v>2038</v>
      </c>
      <c r="D5" s="2">
        <v>91.0</v>
      </c>
      <c r="E5" s="2">
        <v>105.0</v>
      </c>
      <c r="F5" s="2">
        <v>25.0</v>
      </c>
      <c r="G5" s="2">
        <v>24.0</v>
      </c>
      <c r="H5" s="2">
        <v>17.0</v>
      </c>
      <c r="I5" s="2">
        <v>36.0</v>
      </c>
      <c r="J5" s="2">
        <v>25.0</v>
      </c>
      <c r="K5" s="2">
        <v>28.0</v>
      </c>
      <c r="L5" s="2">
        <v>24.0</v>
      </c>
      <c r="M5" s="2">
        <v>17.0</v>
      </c>
    </row>
    <row r="6">
      <c r="A6" s="2" t="s">
        <v>2039</v>
      </c>
      <c r="B6" s="2" t="s">
        <v>42</v>
      </c>
      <c r="C6" s="2" t="s">
        <v>2040</v>
      </c>
      <c r="D6" s="2">
        <v>105.0</v>
      </c>
      <c r="E6" s="2">
        <v>112.0</v>
      </c>
      <c r="F6" s="2">
        <v>20.0</v>
      </c>
      <c r="G6" s="2">
        <v>27.0</v>
      </c>
      <c r="H6" s="2">
        <v>33.0</v>
      </c>
      <c r="I6" s="2">
        <v>33.0</v>
      </c>
      <c r="J6" s="2">
        <v>27.0</v>
      </c>
      <c r="K6" s="2">
        <v>26.0</v>
      </c>
      <c r="L6" s="2">
        <v>25.0</v>
      </c>
      <c r="M6" s="2">
        <v>26.0</v>
      </c>
    </row>
    <row r="7">
      <c r="A7" s="2" t="s">
        <v>2041</v>
      </c>
      <c r="B7" s="2" t="s">
        <v>33</v>
      </c>
      <c r="C7" s="2" t="s">
        <v>2042</v>
      </c>
      <c r="D7" s="2">
        <v>133.0</v>
      </c>
      <c r="E7" s="2">
        <v>107.0</v>
      </c>
      <c r="F7" s="2">
        <v>38.0</v>
      </c>
      <c r="G7" s="2">
        <v>24.0</v>
      </c>
      <c r="H7" s="2">
        <v>27.0</v>
      </c>
      <c r="I7" s="2">
        <v>24.0</v>
      </c>
      <c r="J7" s="2">
        <v>36.0</v>
      </c>
      <c r="K7" s="2">
        <v>28.0</v>
      </c>
      <c r="L7" s="2">
        <v>32.0</v>
      </c>
      <c r="M7" s="2">
        <v>31.0</v>
      </c>
    </row>
    <row r="8">
      <c r="A8" s="2" t="s">
        <v>2041</v>
      </c>
      <c r="B8" s="2" t="s">
        <v>37</v>
      </c>
      <c r="C8" s="2" t="s">
        <v>2043</v>
      </c>
      <c r="D8" s="2">
        <v>120.0</v>
      </c>
      <c r="E8" s="2">
        <v>139.0</v>
      </c>
      <c r="F8" s="2">
        <v>26.0</v>
      </c>
      <c r="G8" s="2">
        <v>31.0</v>
      </c>
      <c r="H8" s="2">
        <v>30.0</v>
      </c>
      <c r="I8" s="2">
        <v>35.0</v>
      </c>
      <c r="J8" s="2">
        <v>33.0</v>
      </c>
      <c r="K8" s="2">
        <v>36.0</v>
      </c>
      <c r="L8" s="2">
        <v>31.0</v>
      </c>
      <c r="M8" s="2">
        <v>37.0</v>
      </c>
    </row>
    <row r="9">
      <c r="A9" s="2" t="s">
        <v>2044</v>
      </c>
      <c r="B9" s="2" t="s">
        <v>48</v>
      </c>
      <c r="C9" s="2" t="s">
        <v>2033</v>
      </c>
      <c r="D9" s="2">
        <v>123.0</v>
      </c>
      <c r="E9" s="2">
        <v>124.0</v>
      </c>
      <c r="F9" s="2">
        <v>37.0</v>
      </c>
      <c r="G9" s="2">
        <v>29.0</v>
      </c>
      <c r="H9" s="2">
        <v>35.0</v>
      </c>
      <c r="I9" s="2">
        <v>26.0</v>
      </c>
      <c r="J9" s="2">
        <v>32.0</v>
      </c>
      <c r="K9" s="2">
        <v>40.0</v>
      </c>
      <c r="L9" s="2">
        <v>19.0</v>
      </c>
      <c r="M9" s="2">
        <v>29.0</v>
      </c>
    </row>
    <row r="10">
      <c r="A10" s="2" t="s">
        <v>2045</v>
      </c>
      <c r="B10" s="2" t="s">
        <v>28</v>
      </c>
      <c r="C10" s="2" t="s">
        <v>2046</v>
      </c>
      <c r="D10" s="2">
        <v>115.0</v>
      </c>
      <c r="E10" s="2">
        <v>121.0</v>
      </c>
      <c r="F10" s="2">
        <v>22.0</v>
      </c>
      <c r="G10" s="2">
        <v>29.0</v>
      </c>
      <c r="H10" s="2">
        <v>28.0</v>
      </c>
      <c r="I10" s="2">
        <v>25.0</v>
      </c>
      <c r="J10" s="2">
        <v>38.0</v>
      </c>
      <c r="K10" s="2">
        <v>30.0</v>
      </c>
      <c r="L10" s="2">
        <v>27.0</v>
      </c>
      <c r="M10" s="2">
        <v>37.0</v>
      </c>
    </row>
    <row r="11">
      <c r="A11" s="2" t="s">
        <v>2047</v>
      </c>
      <c r="B11" s="2" t="s">
        <v>29</v>
      </c>
      <c r="C11" s="2" t="s">
        <v>2048</v>
      </c>
      <c r="D11" s="2">
        <v>103.0</v>
      </c>
      <c r="E11" s="2">
        <v>106.0</v>
      </c>
      <c r="F11" s="2">
        <v>29.0</v>
      </c>
      <c r="G11" s="2">
        <v>19.0</v>
      </c>
      <c r="H11" s="2">
        <v>32.0</v>
      </c>
      <c r="I11" s="2">
        <v>34.0</v>
      </c>
      <c r="J11" s="2">
        <v>17.0</v>
      </c>
      <c r="K11" s="2">
        <v>23.0</v>
      </c>
      <c r="L11" s="2">
        <v>25.0</v>
      </c>
      <c r="M11" s="2">
        <v>30.0</v>
      </c>
    </row>
    <row r="12">
      <c r="A12" s="2" t="s">
        <v>2049</v>
      </c>
      <c r="B12" s="2" t="s">
        <v>26</v>
      </c>
      <c r="C12" s="2" t="s">
        <v>2050</v>
      </c>
      <c r="D12" s="2">
        <v>105.0</v>
      </c>
      <c r="E12" s="2">
        <v>128.0</v>
      </c>
      <c r="F12" s="2">
        <v>33.0</v>
      </c>
      <c r="G12" s="2">
        <v>29.0</v>
      </c>
      <c r="H12" s="2">
        <v>28.0</v>
      </c>
      <c r="I12" s="2">
        <v>35.0</v>
      </c>
      <c r="J12" s="2">
        <v>29.0</v>
      </c>
      <c r="K12" s="2">
        <v>38.0</v>
      </c>
      <c r="L12" s="2">
        <v>15.0</v>
      </c>
      <c r="M12" s="2">
        <v>26.0</v>
      </c>
    </row>
    <row r="13">
      <c r="A13" s="2" t="s">
        <v>2049</v>
      </c>
      <c r="B13" s="2" t="s">
        <v>35</v>
      </c>
      <c r="C13" s="2" t="s">
        <v>2051</v>
      </c>
      <c r="D13" s="2">
        <v>91.0</v>
      </c>
      <c r="E13" s="2">
        <v>115.0</v>
      </c>
      <c r="F13" s="2">
        <v>16.0</v>
      </c>
      <c r="G13" s="2">
        <v>29.0</v>
      </c>
      <c r="H13" s="2">
        <v>28.0</v>
      </c>
      <c r="I13" s="2">
        <v>24.0</v>
      </c>
      <c r="J13" s="2">
        <v>22.0</v>
      </c>
      <c r="K13" s="2">
        <v>27.0</v>
      </c>
      <c r="L13" s="2">
        <v>25.0</v>
      </c>
      <c r="M13" s="2">
        <v>35.0</v>
      </c>
    </row>
    <row r="14">
      <c r="A14" s="2" t="s">
        <v>2049</v>
      </c>
      <c r="B14" s="2" t="s">
        <v>30</v>
      </c>
      <c r="C14" s="2" t="s">
        <v>2052</v>
      </c>
      <c r="D14" s="2">
        <v>97.0</v>
      </c>
      <c r="E14" s="2">
        <v>124.0</v>
      </c>
      <c r="F14" s="2">
        <v>20.0</v>
      </c>
      <c r="G14" s="2">
        <v>31.0</v>
      </c>
      <c r="H14" s="2">
        <v>30.0</v>
      </c>
      <c r="I14" s="2">
        <v>38.0</v>
      </c>
      <c r="J14" s="2">
        <v>18.0</v>
      </c>
      <c r="K14" s="2">
        <v>28.0</v>
      </c>
      <c r="L14" s="2">
        <v>29.0</v>
      </c>
      <c r="M14" s="2">
        <v>27.0</v>
      </c>
    </row>
    <row r="15">
      <c r="A15" s="2" t="s">
        <v>2049</v>
      </c>
      <c r="B15" s="2" t="s">
        <v>25</v>
      </c>
      <c r="C15" s="2" t="s">
        <v>2053</v>
      </c>
      <c r="D15" s="2">
        <v>131.0</v>
      </c>
      <c r="E15" s="2">
        <v>124.0</v>
      </c>
      <c r="F15" s="2">
        <v>31.0</v>
      </c>
      <c r="G15" s="2">
        <v>22.0</v>
      </c>
      <c r="H15" s="2">
        <v>28.0</v>
      </c>
      <c r="I15" s="2">
        <v>40.0</v>
      </c>
      <c r="J15" s="2">
        <v>34.0</v>
      </c>
      <c r="K15" s="2">
        <v>35.0</v>
      </c>
      <c r="L15" s="2">
        <v>38.0</v>
      </c>
      <c r="M15" s="2">
        <v>27.0</v>
      </c>
    </row>
    <row r="16">
      <c r="A16" s="2" t="s">
        <v>2049</v>
      </c>
      <c r="B16" s="2" t="s">
        <v>45</v>
      </c>
      <c r="C16" s="2" t="s">
        <v>2054</v>
      </c>
      <c r="D16" s="2">
        <v>103.0</v>
      </c>
      <c r="E16" s="2">
        <v>115.0</v>
      </c>
      <c r="F16" s="2">
        <v>21.0</v>
      </c>
      <c r="G16" s="2">
        <v>22.0</v>
      </c>
      <c r="H16" s="2">
        <v>23.0</v>
      </c>
      <c r="I16" s="2">
        <v>30.0</v>
      </c>
      <c r="J16" s="2">
        <v>31.0</v>
      </c>
      <c r="K16" s="2">
        <v>24.0</v>
      </c>
      <c r="L16" s="2">
        <v>28.0</v>
      </c>
      <c r="M16" s="2">
        <v>39.0</v>
      </c>
    </row>
    <row r="17">
      <c r="A17" s="2" t="s">
        <v>2055</v>
      </c>
      <c r="B17" s="2" t="s">
        <v>43</v>
      </c>
      <c r="C17" s="2" t="s">
        <v>2056</v>
      </c>
      <c r="D17" s="2">
        <v>113.0</v>
      </c>
      <c r="E17" s="2">
        <v>104.0</v>
      </c>
      <c r="F17" s="2">
        <v>25.0</v>
      </c>
      <c r="G17" s="2">
        <v>28.0</v>
      </c>
      <c r="H17" s="2">
        <v>33.0</v>
      </c>
      <c r="I17" s="2">
        <v>28.0</v>
      </c>
      <c r="J17" s="2">
        <v>19.0</v>
      </c>
      <c r="K17" s="2">
        <v>32.0</v>
      </c>
      <c r="L17" s="2">
        <v>36.0</v>
      </c>
      <c r="M17" s="2">
        <v>16.0</v>
      </c>
    </row>
    <row r="18">
      <c r="A18" s="2" t="s">
        <v>2057</v>
      </c>
      <c r="B18" s="2" t="s">
        <v>50</v>
      </c>
      <c r="C18" s="2" t="s">
        <v>2058</v>
      </c>
      <c r="D18" s="2">
        <v>112.0</v>
      </c>
      <c r="E18" s="2">
        <v>114.0</v>
      </c>
      <c r="F18" s="2">
        <v>24.0</v>
      </c>
      <c r="G18" s="2">
        <v>32.0</v>
      </c>
      <c r="H18" s="2">
        <v>31.0</v>
      </c>
      <c r="I18" s="2">
        <v>25.0</v>
      </c>
      <c r="J18" s="2">
        <v>33.0</v>
      </c>
      <c r="K18" s="2">
        <v>31.0</v>
      </c>
      <c r="L18" s="2">
        <v>24.0</v>
      </c>
      <c r="M18" s="2">
        <v>26.0</v>
      </c>
    </row>
    <row r="19">
      <c r="A19" s="2" t="s">
        <v>2059</v>
      </c>
      <c r="B19" s="2" t="s">
        <v>33</v>
      </c>
      <c r="C19" s="2" t="s">
        <v>2060</v>
      </c>
      <c r="D19" s="2">
        <v>94.0</v>
      </c>
      <c r="E19" s="2">
        <v>138.0</v>
      </c>
      <c r="F19" s="2">
        <v>19.0</v>
      </c>
      <c r="G19" s="2">
        <v>32.0</v>
      </c>
      <c r="H19" s="2">
        <v>34.0</v>
      </c>
      <c r="I19" s="2">
        <v>36.0</v>
      </c>
      <c r="J19" s="2">
        <v>27.0</v>
      </c>
      <c r="K19" s="2">
        <v>30.0</v>
      </c>
      <c r="L19" s="2">
        <v>14.0</v>
      </c>
      <c r="M19" s="2">
        <v>40.0</v>
      </c>
    </row>
    <row r="20">
      <c r="A20" s="2" t="s">
        <v>2059</v>
      </c>
      <c r="B20" s="2" t="s">
        <v>55</v>
      </c>
      <c r="C20" s="2" t="s">
        <v>2061</v>
      </c>
      <c r="D20" s="2">
        <v>114.0</v>
      </c>
      <c r="E20" s="2">
        <v>110.0</v>
      </c>
      <c r="F20" s="2">
        <v>30.0</v>
      </c>
      <c r="G20" s="2">
        <v>34.0</v>
      </c>
      <c r="H20" s="2">
        <v>35.0</v>
      </c>
      <c r="I20" s="2">
        <v>26.0</v>
      </c>
      <c r="J20" s="2">
        <v>18.0</v>
      </c>
      <c r="K20" s="2">
        <v>23.0</v>
      </c>
      <c r="L20" s="2">
        <v>31.0</v>
      </c>
      <c r="M20" s="2">
        <v>27.0</v>
      </c>
    </row>
    <row r="21">
      <c r="A21" s="2" t="s">
        <v>2059</v>
      </c>
      <c r="B21" s="2" t="s">
        <v>37</v>
      </c>
      <c r="C21" s="2" t="s">
        <v>2042</v>
      </c>
      <c r="D21" s="2">
        <v>126.0</v>
      </c>
      <c r="E21" s="2">
        <v>107.0</v>
      </c>
      <c r="F21" s="2">
        <v>31.0</v>
      </c>
      <c r="G21" s="2">
        <v>27.0</v>
      </c>
      <c r="H21" s="2">
        <v>26.0</v>
      </c>
      <c r="I21" s="2">
        <v>27.0</v>
      </c>
      <c r="J21" s="2">
        <v>37.0</v>
      </c>
      <c r="K21" s="2">
        <v>29.0</v>
      </c>
      <c r="L21" s="2">
        <v>32.0</v>
      </c>
      <c r="M21" s="2">
        <v>24.0</v>
      </c>
    </row>
    <row r="22">
      <c r="A22" s="2" t="s">
        <v>2062</v>
      </c>
      <c r="B22" s="2" t="s">
        <v>41</v>
      </c>
      <c r="C22" s="2" t="s">
        <v>2035</v>
      </c>
      <c r="D22" s="2">
        <v>120.0</v>
      </c>
      <c r="E22" s="2">
        <v>132.0</v>
      </c>
      <c r="F22" s="2">
        <v>35.0</v>
      </c>
      <c r="G22" s="2">
        <v>39.0</v>
      </c>
      <c r="H22" s="2">
        <v>25.0</v>
      </c>
      <c r="I22" s="2">
        <v>33.0</v>
      </c>
      <c r="J22" s="2">
        <v>24.0</v>
      </c>
      <c r="K22" s="2">
        <v>35.0</v>
      </c>
      <c r="L22" s="2">
        <v>36.0</v>
      </c>
      <c r="M22" s="2">
        <v>25.0</v>
      </c>
    </row>
    <row r="23">
      <c r="A23" s="2" t="s">
        <v>2063</v>
      </c>
      <c r="B23" s="2" t="s">
        <v>30</v>
      </c>
      <c r="C23" s="2" t="s">
        <v>2054</v>
      </c>
      <c r="D23" s="2">
        <v>109.0</v>
      </c>
      <c r="E23" s="2">
        <v>118.0</v>
      </c>
      <c r="F23" s="2">
        <v>36.0</v>
      </c>
      <c r="G23" s="2">
        <v>19.0</v>
      </c>
      <c r="H23" s="2">
        <v>19.0</v>
      </c>
      <c r="I23" s="2">
        <v>44.0</v>
      </c>
      <c r="J23" s="2">
        <v>28.0</v>
      </c>
      <c r="K23" s="2">
        <v>33.0</v>
      </c>
      <c r="L23" s="2">
        <v>26.0</v>
      </c>
      <c r="M23" s="2">
        <v>22.0</v>
      </c>
    </row>
    <row r="24">
      <c r="A24" s="2" t="s">
        <v>2063</v>
      </c>
      <c r="B24" s="2" t="s">
        <v>45</v>
      </c>
      <c r="C24" s="2" t="s">
        <v>2050</v>
      </c>
      <c r="D24" s="2">
        <v>102.0</v>
      </c>
      <c r="E24" s="2">
        <v>105.0</v>
      </c>
      <c r="F24" s="2">
        <v>28.0</v>
      </c>
      <c r="G24" s="2">
        <v>25.0</v>
      </c>
      <c r="H24" s="2">
        <v>24.0</v>
      </c>
      <c r="I24" s="2">
        <v>17.0</v>
      </c>
      <c r="J24" s="2">
        <v>20.0</v>
      </c>
      <c r="K24" s="2">
        <v>32.0</v>
      </c>
      <c r="L24" s="2">
        <v>30.0</v>
      </c>
      <c r="M24" s="2">
        <v>31.0</v>
      </c>
    </row>
    <row r="25">
      <c r="A25" s="2" t="s">
        <v>2064</v>
      </c>
      <c r="B25" s="2" t="s">
        <v>26</v>
      </c>
      <c r="C25" s="2" t="s">
        <v>2052</v>
      </c>
      <c r="D25" s="2">
        <v>103.0</v>
      </c>
      <c r="E25" s="2">
        <v>113.0</v>
      </c>
      <c r="F25" s="2">
        <v>26.0</v>
      </c>
      <c r="G25" s="2">
        <v>33.0</v>
      </c>
      <c r="H25" s="2">
        <v>27.0</v>
      </c>
      <c r="I25" s="2">
        <v>36.0</v>
      </c>
      <c r="J25" s="2">
        <v>29.0</v>
      </c>
      <c r="K25" s="2">
        <v>21.0</v>
      </c>
      <c r="L25" s="2">
        <v>21.0</v>
      </c>
      <c r="M25" s="2">
        <v>23.0</v>
      </c>
    </row>
    <row r="26">
      <c r="A26" s="2" t="s">
        <v>2064</v>
      </c>
      <c r="B26" s="2" t="s">
        <v>35</v>
      </c>
      <c r="C26" s="2" t="s">
        <v>2043</v>
      </c>
      <c r="D26" s="2">
        <v>117.0</v>
      </c>
      <c r="E26" s="2">
        <v>130.0</v>
      </c>
      <c r="F26" s="2">
        <v>33.0</v>
      </c>
      <c r="G26" s="2">
        <v>25.0</v>
      </c>
      <c r="H26" s="2">
        <v>24.0</v>
      </c>
      <c r="I26" s="2">
        <v>36.0</v>
      </c>
      <c r="J26" s="2">
        <v>29.0</v>
      </c>
      <c r="K26" s="2">
        <v>31.0</v>
      </c>
      <c r="L26" s="2">
        <v>31.0</v>
      </c>
      <c r="M26" s="2">
        <v>38.0</v>
      </c>
    </row>
    <row r="27">
      <c r="A27" s="2" t="s">
        <v>2064</v>
      </c>
      <c r="B27" s="2" t="s">
        <v>51</v>
      </c>
      <c r="C27" s="2" t="s">
        <v>2038</v>
      </c>
      <c r="D27" s="2">
        <v>119.0</v>
      </c>
      <c r="E27" s="2">
        <v>97.0</v>
      </c>
      <c r="F27" s="2">
        <v>31.0</v>
      </c>
      <c r="G27" s="2">
        <v>26.0</v>
      </c>
      <c r="H27" s="2">
        <v>29.0</v>
      </c>
      <c r="I27" s="2">
        <v>17.0</v>
      </c>
      <c r="J27" s="2">
        <v>30.0</v>
      </c>
      <c r="K27" s="2">
        <v>23.0</v>
      </c>
      <c r="L27" s="2">
        <v>29.0</v>
      </c>
      <c r="M27" s="2">
        <v>31.0</v>
      </c>
    </row>
    <row r="28">
      <c r="A28" s="2" t="s">
        <v>2064</v>
      </c>
      <c r="B28" s="2" t="s">
        <v>42</v>
      </c>
      <c r="C28" s="2" t="s">
        <v>2051</v>
      </c>
      <c r="D28" s="2">
        <v>116.0</v>
      </c>
      <c r="E28" s="2">
        <v>113.0</v>
      </c>
      <c r="F28" s="2">
        <v>34.0</v>
      </c>
      <c r="G28" s="2">
        <v>22.0</v>
      </c>
      <c r="H28" s="2">
        <v>30.0</v>
      </c>
      <c r="I28" s="2">
        <v>34.0</v>
      </c>
      <c r="J28" s="2">
        <v>31.0</v>
      </c>
      <c r="K28" s="2">
        <v>36.0</v>
      </c>
      <c r="L28" s="2">
        <v>21.0</v>
      </c>
      <c r="M28" s="2">
        <v>21.0</v>
      </c>
    </row>
    <row r="29">
      <c r="A29" s="2" t="s">
        <v>2065</v>
      </c>
      <c r="B29" s="2" t="s">
        <v>55</v>
      </c>
      <c r="C29" s="2" t="s">
        <v>2066</v>
      </c>
      <c r="D29" s="2">
        <v>102.0</v>
      </c>
      <c r="E29" s="2">
        <v>108.0</v>
      </c>
      <c r="F29" s="2">
        <v>31.0</v>
      </c>
      <c r="G29" s="2">
        <v>26.0</v>
      </c>
      <c r="H29" s="2">
        <v>37.0</v>
      </c>
      <c r="I29" s="2">
        <v>26.0</v>
      </c>
      <c r="J29" s="2">
        <v>20.0</v>
      </c>
      <c r="K29" s="2">
        <v>23.0</v>
      </c>
      <c r="L29" s="2">
        <v>14.0</v>
      </c>
      <c r="M29" s="2">
        <v>33.0</v>
      </c>
    </row>
    <row r="30">
      <c r="A30" s="2" t="s">
        <v>2067</v>
      </c>
      <c r="B30" s="2" t="s">
        <v>27</v>
      </c>
      <c r="C30" s="2" t="s">
        <v>2056</v>
      </c>
      <c r="D30" s="2">
        <v>88.0</v>
      </c>
      <c r="E30" s="2">
        <v>107.0</v>
      </c>
      <c r="F30" s="2">
        <v>18.0</v>
      </c>
      <c r="G30" s="2">
        <v>29.0</v>
      </c>
      <c r="H30" s="2">
        <v>27.0</v>
      </c>
      <c r="I30" s="2">
        <v>27.0</v>
      </c>
      <c r="J30" s="2">
        <v>17.0</v>
      </c>
      <c r="K30" s="2">
        <v>23.0</v>
      </c>
      <c r="L30" s="2">
        <v>26.0</v>
      </c>
      <c r="M30" s="2">
        <v>28.0</v>
      </c>
    </row>
    <row r="31">
      <c r="A31" s="2" t="s">
        <v>2068</v>
      </c>
      <c r="B31" s="2" t="s">
        <v>50</v>
      </c>
      <c r="C31" s="2" t="s">
        <v>2058</v>
      </c>
      <c r="D31" s="2">
        <v>100.0</v>
      </c>
      <c r="E31" s="2">
        <v>105.0</v>
      </c>
      <c r="F31" s="2">
        <v>29.0</v>
      </c>
      <c r="G31" s="2">
        <v>22.0</v>
      </c>
      <c r="H31" s="2">
        <v>24.0</v>
      </c>
      <c r="I31" s="2">
        <v>21.0</v>
      </c>
      <c r="J31" s="2">
        <v>24.0</v>
      </c>
      <c r="K31" s="2">
        <v>25.0</v>
      </c>
      <c r="L31" s="2">
        <v>23.0</v>
      </c>
      <c r="M31" s="2">
        <v>37.0</v>
      </c>
    </row>
    <row r="32">
      <c r="A32" s="2" t="s">
        <v>2069</v>
      </c>
      <c r="B32" s="2" t="s">
        <v>33</v>
      </c>
      <c r="C32" s="2" t="s">
        <v>2050</v>
      </c>
      <c r="D32" s="2">
        <v>121.0</v>
      </c>
      <c r="E32" s="2">
        <v>115.0</v>
      </c>
      <c r="F32" s="2">
        <v>35.0</v>
      </c>
      <c r="G32" s="2">
        <v>40.0</v>
      </c>
      <c r="H32" s="2">
        <v>35.0</v>
      </c>
      <c r="I32" s="2">
        <v>31.0</v>
      </c>
      <c r="J32" s="2">
        <v>23.0</v>
      </c>
      <c r="K32" s="2">
        <v>23.0</v>
      </c>
      <c r="L32" s="2">
        <v>28.0</v>
      </c>
      <c r="M32" s="2">
        <v>21.0</v>
      </c>
    </row>
    <row r="33">
      <c r="A33" s="2" t="s">
        <v>2070</v>
      </c>
      <c r="B33" s="2" t="s">
        <v>26</v>
      </c>
      <c r="C33" s="2" t="s">
        <v>2071</v>
      </c>
      <c r="D33" s="2">
        <v>136.0</v>
      </c>
      <c r="E33" s="2">
        <v>108.0</v>
      </c>
      <c r="F33" s="2">
        <v>34.0</v>
      </c>
      <c r="G33" s="2">
        <v>30.0</v>
      </c>
      <c r="H33" s="2">
        <v>36.0</v>
      </c>
      <c r="I33" s="2">
        <v>28.0</v>
      </c>
      <c r="J33" s="2">
        <v>37.0</v>
      </c>
      <c r="K33" s="2">
        <v>20.0</v>
      </c>
      <c r="L33" s="2">
        <v>29.0</v>
      </c>
      <c r="M33" s="2">
        <v>30.0</v>
      </c>
    </row>
    <row r="34">
      <c r="A34" s="2" t="s">
        <v>2072</v>
      </c>
      <c r="B34" s="2" t="s">
        <v>46</v>
      </c>
      <c r="C34" s="2" t="s">
        <v>2054</v>
      </c>
      <c r="D34" s="2">
        <v>97.0</v>
      </c>
      <c r="E34" s="2">
        <v>112.0</v>
      </c>
      <c r="F34" s="2">
        <v>22.0</v>
      </c>
      <c r="G34" s="2">
        <v>26.0</v>
      </c>
      <c r="H34" s="2">
        <v>31.0</v>
      </c>
      <c r="I34" s="2">
        <v>37.0</v>
      </c>
      <c r="J34" s="2">
        <v>23.0</v>
      </c>
      <c r="K34" s="2">
        <v>27.0</v>
      </c>
      <c r="L34" s="2">
        <v>21.0</v>
      </c>
      <c r="M34" s="2">
        <v>22.0</v>
      </c>
    </row>
    <row r="35">
      <c r="A35" s="2" t="s">
        <v>2073</v>
      </c>
      <c r="B35" s="2" t="s">
        <v>149</v>
      </c>
      <c r="C35" s="2" t="s">
        <v>2074</v>
      </c>
      <c r="D35" s="2">
        <v>127.0</v>
      </c>
      <c r="E35" s="2">
        <v>123.0</v>
      </c>
      <c r="F35" s="2">
        <v>29.0</v>
      </c>
      <c r="G35" s="2">
        <v>31.0</v>
      </c>
      <c r="H35" s="2">
        <v>36.0</v>
      </c>
      <c r="I35" s="2">
        <v>30.0</v>
      </c>
      <c r="J35" s="2">
        <v>28.0</v>
      </c>
      <c r="K35" s="2">
        <v>21.0</v>
      </c>
      <c r="L35" s="2">
        <v>34.0</v>
      </c>
      <c r="M35" s="2">
        <v>41.0</v>
      </c>
    </row>
    <row r="36">
      <c r="A36" s="2" t="s">
        <v>2075</v>
      </c>
      <c r="B36" s="2" t="s">
        <v>50</v>
      </c>
      <c r="C36" s="2" t="s">
        <v>2056</v>
      </c>
      <c r="D36" s="2">
        <v>116.0</v>
      </c>
      <c r="E36" s="2">
        <v>106.0</v>
      </c>
      <c r="F36" s="2">
        <v>36.0</v>
      </c>
      <c r="G36" s="2">
        <v>23.0</v>
      </c>
      <c r="H36" s="2">
        <v>20.0</v>
      </c>
      <c r="I36" s="2">
        <v>32.0</v>
      </c>
      <c r="J36" s="2">
        <v>29.0</v>
      </c>
      <c r="K36" s="2">
        <v>28.0</v>
      </c>
      <c r="L36" s="2">
        <v>31.0</v>
      </c>
      <c r="M36" s="2">
        <v>23.0</v>
      </c>
    </row>
    <row r="37">
      <c r="A37" s="2" t="s">
        <v>2076</v>
      </c>
      <c r="B37" s="2" t="s">
        <v>41</v>
      </c>
      <c r="C37" s="2" t="s">
        <v>2077</v>
      </c>
      <c r="D37" s="2">
        <v>112.0</v>
      </c>
      <c r="E37" s="2">
        <v>118.0</v>
      </c>
      <c r="F37" s="2">
        <v>35.0</v>
      </c>
      <c r="G37" s="2">
        <v>32.0</v>
      </c>
      <c r="H37" s="2">
        <v>20.0</v>
      </c>
      <c r="I37" s="2">
        <v>27.0</v>
      </c>
      <c r="J37" s="2">
        <v>26.0</v>
      </c>
      <c r="K37" s="2">
        <v>27.0</v>
      </c>
      <c r="L37" s="2">
        <v>31.0</v>
      </c>
      <c r="M37" s="2">
        <v>32.0</v>
      </c>
    </row>
    <row r="38">
      <c r="A38" s="2" t="s">
        <v>2078</v>
      </c>
      <c r="B38" s="2" t="s">
        <v>43</v>
      </c>
      <c r="C38" s="2" t="s">
        <v>2079</v>
      </c>
      <c r="D38" s="2">
        <v>86.0</v>
      </c>
      <c r="E38" s="2">
        <v>105.0</v>
      </c>
      <c r="F38" s="2">
        <v>19.0</v>
      </c>
      <c r="G38" s="2">
        <v>29.0</v>
      </c>
      <c r="H38" s="2">
        <v>24.0</v>
      </c>
      <c r="I38" s="2">
        <v>31.0</v>
      </c>
      <c r="J38" s="2">
        <v>26.0</v>
      </c>
      <c r="K38" s="2">
        <v>24.0</v>
      </c>
      <c r="L38" s="2">
        <v>17.0</v>
      </c>
      <c r="M38" s="2">
        <v>21.0</v>
      </c>
    </row>
    <row r="39">
      <c r="A39" s="2" t="s">
        <v>2078</v>
      </c>
      <c r="B39" s="2" t="s">
        <v>53</v>
      </c>
      <c r="C39" s="2" t="s">
        <v>2061</v>
      </c>
      <c r="D39" s="2">
        <v>113.0</v>
      </c>
      <c r="E39" s="2">
        <v>136.0</v>
      </c>
      <c r="F39" s="2">
        <v>26.0</v>
      </c>
      <c r="G39" s="2">
        <v>33.0</v>
      </c>
      <c r="H39" s="2">
        <v>37.0</v>
      </c>
      <c r="I39" s="2">
        <v>28.0</v>
      </c>
      <c r="J39" s="2">
        <v>33.0</v>
      </c>
      <c r="K39" s="2">
        <v>36.0</v>
      </c>
      <c r="L39" s="2">
        <v>17.0</v>
      </c>
      <c r="M39" s="2">
        <v>39.0</v>
      </c>
    </row>
    <row r="40">
      <c r="A40" s="2" t="s">
        <v>2078</v>
      </c>
      <c r="B40" s="2" t="s">
        <v>34</v>
      </c>
      <c r="C40" s="2" t="s">
        <v>2048</v>
      </c>
      <c r="D40" s="2">
        <v>124.0</v>
      </c>
      <c r="E40" s="2">
        <v>111.0</v>
      </c>
      <c r="F40" s="2">
        <v>38.0</v>
      </c>
      <c r="G40" s="2">
        <v>31.0</v>
      </c>
      <c r="H40" s="2">
        <v>32.0</v>
      </c>
      <c r="I40" s="2">
        <v>33.0</v>
      </c>
      <c r="J40" s="2">
        <v>22.0</v>
      </c>
      <c r="K40" s="2">
        <v>15.0</v>
      </c>
      <c r="L40" s="2">
        <v>32.0</v>
      </c>
      <c r="M40" s="2">
        <v>32.0</v>
      </c>
    </row>
    <row r="41">
      <c r="A41" s="2" t="s">
        <v>2078</v>
      </c>
      <c r="B41" s="2" t="s">
        <v>37</v>
      </c>
      <c r="C41" s="2" t="s">
        <v>2066</v>
      </c>
      <c r="D41" s="2">
        <v>128.0</v>
      </c>
      <c r="E41" s="2">
        <v>131.0</v>
      </c>
      <c r="F41" s="2">
        <v>35.0</v>
      </c>
      <c r="G41" s="2">
        <v>34.0</v>
      </c>
      <c r="H41" s="2">
        <v>26.0</v>
      </c>
      <c r="I41" s="2">
        <v>26.0</v>
      </c>
      <c r="J41" s="2">
        <v>28.0</v>
      </c>
      <c r="K41" s="2">
        <v>32.0</v>
      </c>
      <c r="L41" s="2">
        <v>39.0</v>
      </c>
      <c r="M41" s="2">
        <v>39.0</v>
      </c>
    </row>
    <row r="42">
      <c r="A42" s="2" t="s">
        <v>2080</v>
      </c>
      <c r="B42" s="2" t="s">
        <v>30</v>
      </c>
      <c r="C42" s="2" t="s">
        <v>2040</v>
      </c>
      <c r="D42" s="2">
        <v>108.0</v>
      </c>
      <c r="E42" s="2">
        <v>121.0</v>
      </c>
      <c r="F42" s="2">
        <v>22.0</v>
      </c>
      <c r="G42" s="2">
        <v>36.0</v>
      </c>
      <c r="H42" s="2">
        <v>26.0</v>
      </c>
      <c r="I42" s="2">
        <v>26.0</v>
      </c>
      <c r="J42" s="2">
        <v>29.0</v>
      </c>
      <c r="K42" s="2">
        <v>31.0</v>
      </c>
      <c r="L42" s="2">
        <v>31.0</v>
      </c>
      <c r="M42" s="2">
        <v>28.0</v>
      </c>
    </row>
    <row r="43">
      <c r="A43" s="2" t="s">
        <v>2080</v>
      </c>
      <c r="B43" s="2" t="s">
        <v>46</v>
      </c>
      <c r="C43" s="2" t="s">
        <v>2051</v>
      </c>
      <c r="D43" s="2">
        <v>98.0</v>
      </c>
      <c r="E43" s="2">
        <v>100.0</v>
      </c>
      <c r="F43" s="2">
        <v>28.0</v>
      </c>
      <c r="G43" s="2">
        <v>25.0</v>
      </c>
      <c r="H43" s="2">
        <v>22.0</v>
      </c>
      <c r="I43" s="2">
        <v>26.0</v>
      </c>
      <c r="J43" s="2">
        <v>37.0</v>
      </c>
      <c r="K43" s="2">
        <v>20.0</v>
      </c>
      <c r="L43" s="2">
        <v>11.0</v>
      </c>
      <c r="M43" s="2">
        <v>29.0</v>
      </c>
    </row>
    <row r="44">
      <c r="A44" s="2" t="s">
        <v>2081</v>
      </c>
      <c r="B44" s="2" t="s">
        <v>42</v>
      </c>
      <c r="C44" s="2" t="s">
        <v>2038</v>
      </c>
      <c r="D44" s="2">
        <v>110.0</v>
      </c>
      <c r="E44" s="2">
        <v>89.0</v>
      </c>
      <c r="F44" s="2">
        <v>29.0</v>
      </c>
      <c r="G44" s="2">
        <v>27.0</v>
      </c>
      <c r="H44" s="2">
        <v>33.0</v>
      </c>
      <c r="I44" s="2">
        <v>22.0</v>
      </c>
      <c r="J44" s="2">
        <v>19.0</v>
      </c>
      <c r="K44" s="2">
        <v>24.0</v>
      </c>
      <c r="L44" s="2">
        <v>29.0</v>
      </c>
      <c r="M44" s="2">
        <v>16.0</v>
      </c>
    </row>
    <row r="45">
      <c r="A45" s="2" t="s">
        <v>2082</v>
      </c>
      <c r="B45" s="2" t="s">
        <v>32</v>
      </c>
      <c r="C45" s="2" t="s">
        <v>2043</v>
      </c>
      <c r="D45" s="2">
        <v>96.0</v>
      </c>
      <c r="E45" s="2">
        <v>113.0</v>
      </c>
      <c r="F45" s="2">
        <v>30.0</v>
      </c>
      <c r="G45" s="2">
        <v>19.0</v>
      </c>
      <c r="H45" s="2">
        <v>26.0</v>
      </c>
      <c r="I45" s="2">
        <v>29.0</v>
      </c>
      <c r="J45" s="2">
        <v>18.0</v>
      </c>
      <c r="K45" s="2">
        <v>29.0</v>
      </c>
      <c r="L45" s="2">
        <v>22.0</v>
      </c>
      <c r="M45" s="2">
        <v>36.0</v>
      </c>
    </row>
    <row r="46">
      <c r="A46" s="2" t="s">
        <v>2083</v>
      </c>
      <c r="B46" s="2" t="s">
        <v>27</v>
      </c>
      <c r="C46" s="2" t="s">
        <v>2084</v>
      </c>
      <c r="D46" s="2">
        <v>104.0</v>
      </c>
      <c r="E46" s="2">
        <v>101.0</v>
      </c>
      <c r="F46" s="2">
        <v>29.0</v>
      </c>
      <c r="G46" s="2">
        <v>25.0</v>
      </c>
      <c r="H46" s="2">
        <v>33.0</v>
      </c>
      <c r="I46" s="2">
        <v>21.0</v>
      </c>
      <c r="J46" s="2">
        <v>29.0</v>
      </c>
      <c r="K46" s="2">
        <v>25.0</v>
      </c>
      <c r="L46" s="2">
        <v>13.0</v>
      </c>
      <c r="M46" s="2">
        <v>30.0</v>
      </c>
    </row>
    <row r="47">
      <c r="A47" s="2" t="s">
        <v>2085</v>
      </c>
      <c r="B47" s="2" t="s">
        <v>48</v>
      </c>
      <c r="C47" s="2" t="s">
        <v>2086</v>
      </c>
      <c r="D47" s="2">
        <v>115.0</v>
      </c>
      <c r="E47" s="2">
        <v>123.0</v>
      </c>
      <c r="F47" s="2">
        <v>31.0</v>
      </c>
      <c r="G47" s="2">
        <v>26.0</v>
      </c>
      <c r="H47" s="2">
        <v>16.0</v>
      </c>
      <c r="I47" s="2">
        <v>37.0</v>
      </c>
      <c r="J47" s="2">
        <v>28.0</v>
      </c>
      <c r="K47" s="2">
        <v>28.0</v>
      </c>
      <c r="L47" s="2">
        <v>40.0</v>
      </c>
      <c r="M47" s="2">
        <v>32.0</v>
      </c>
    </row>
    <row r="48">
      <c r="A48" s="2" t="s">
        <v>2085</v>
      </c>
      <c r="B48" s="2" t="s">
        <v>44</v>
      </c>
      <c r="C48" s="2" t="s">
        <v>2087</v>
      </c>
      <c r="D48" s="2">
        <v>105.0</v>
      </c>
      <c r="E48" s="2">
        <v>121.0</v>
      </c>
      <c r="F48" s="2">
        <v>21.0</v>
      </c>
      <c r="G48" s="2">
        <v>32.0</v>
      </c>
      <c r="H48" s="2">
        <v>25.0</v>
      </c>
      <c r="I48" s="2">
        <v>33.0</v>
      </c>
      <c r="J48" s="2">
        <v>27.0</v>
      </c>
      <c r="K48" s="2">
        <v>24.0</v>
      </c>
      <c r="L48" s="2">
        <v>32.0</v>
      </c>
      <c r="M48" s="2">
        <v>32.0</v>
      </c>
    </row>
    <row r="49">
      <c r="A49" s="2" t="s">
        <v>2088</v>
      </c>
      <c r="B49" s="2" t="s">
        <v>30</v>
      </c>
      <c r="C49" s="2" t="s">
        <v>2074</v>
      </c>
      <c r="D49" s="2">
        <v>102.0</v>
      </c>
      <c r="E49" s="2">
        <v>116.0</v>
      </c>
      <c r="F49" s="2">
        <v>14.0</v>
      </c>
      <c r="G49" s="2">
        <v>26.0</v>
      </c>
      <c r="H49" s="2">
        <v>25.0</v>
      </c>
      <c r="I49" s="2">
        <v>24.0</v>
      </c>
      <c r="J49" s="2">
        <v>38.0</v>
      </c>
      <c r="K49" s="2">
        <v>34.0</v>
      </c>
      <c r="L49" s="2">
        <v>25.0</v>
      </c>
      <c r="M49" s="2">
        <v>32.0</v>
      </c>
    </row>
    <row r="50">
      <c r="A50" s="2" t="s">
        <v>2088</v>
      </c>
      <c r="B50" s="2" t="s">
        <v>36</v>
      </c>
      <c r="C50" s="2" t="s">
        <v>2089</v>
      </c>
      <c r="D50" s="2">
        <v>109.0</v>
      </c>
      <c r="E50" s="2">
        <v>102.0</v>
      </c>
      <c r="F50" s="2">
        <v>26.0</v>
      </c>
      <c r="G50" s="2">
        <v>14.0</v>
      </c>
      <c r="H50" s="2">
        <v>28.0</v>
      </c>
      <c r="I50" s="2">
        <v>34.0</v>
      </c>
      <c r="J50" s="2">
        <v>28.0</v>
      </c>
      <c r="K50" s="2">
        <v>22.0</v>
      </c>
      <c r="L50" s="2">
        <v>27.0</v>
      </c>
      <c r="M50" s="2">
        <v>32.0</v>
      </c>
    </row>
    <row r="51">
      <c r="A51" s="2" t="s">
        <v>2088</v>
      </c>
      <c r="B51" s="2" t="s">
        <v>40</v>
      </c>
      <c r="C51" s="2" t="s">
        <v>2079</v>
      </c>
      <c r="D51" s="2">
        <v>91.0</v>
      </c>
      <c r="E51" s="2">
        <v>111.0</v>
      </c>
      <c r="F51" s="2">
        <v>28.0</v>
      </c>
      <c r="G51" s="2">
        <v>21.0</v>
      </c>
      <c r="H51" s="2">
        <v>18.0</v>
      </c>
      <c r="I51" s="2">
        <v>24.0</v>
      </c>
      <c r="J51" s="2">
        <v>22.0</v>
      </c>
      <c r="K51" s="2">
        <v>29.0</v>
      </c>
      <c r="L51" s="2">
        <v>23.0</v>
      </c>
      <c r="M51" s="2">
        <v>37.0</v>
      </c>
    </row>
    <row r="52">
      <c r="A52" s="2" t="s">
        <v>2088</v>
      </c>
      <c r="B52" s="2" t="s">
        <v>149</v>
      </c>
      <c r="C52" s="2" t="s">
        <v>2048</v>
      </c>
      <c r="D52" s="2">
        <v>99.0</v>
      </c>
      <c r="E52" s="2">
        <v>112.0</v>
      </c>
      <c r="F52" s="2">
        <v>20.0</v>
      </c>
      <c r="G52" s="2">
        <v>37.0</v>
      </c>
      <c r="H52" s="2">
        <v>29.0</v>
      </c>
      <c r="I52" s="2">
        <v>20.0</v>
      </c>
      <c r="J52" s="2">
        <v>30.0</v>
      </c>
      <c r="K52" s="2">
        <v>34.0</v>
      </c>
      <c r="L52" s="2">
        <v>20.0</v>
      </c>
      <c r="M52" s="2">
        <v>21.0</v>
      </c>
    </row>
    <row r="53">
      <c r="A53" s="2" t="s">
        <v>2088</v>
      </c>
      <c r="B53" s="2" t="s">
        <v>34</v>
      </c>
      <c r="C53" s="2" t="s">
        <v>2037</v>
      </c>
      <c r="D53" s="2">
        <v>112.0</v>
      </c>
      <c r="E53" s="2">
        <v>117.0</v>
      </c>
      <c r="F53" s="2">
        <v>30.0</v>
      </c>
      <c r="G53" s="2">
        <v>32.0</v>
      </c>
      <c r="H53" s="2">
        <v>20.0</v>
      </c>
      <c r="I53" s="2">
        <v>32.0</v>
      </c>
      <c r="J53" s="2">
        <v>29.0</v>
      </c>
      <c r="K53" s="2">
        <v>29.0</v>
      </c>
      <c r="L53" s="2">
        <v>33.0</v>
      </c>
      <c r="M53" s="2">
        <v>24.0</v>
      </c>
    </row>
    <row r="54">
      <c r="A54" s="2" t="s">
        <v>2090</v>
      </c>
      <c r="B54" s="2" t="s">
        <v>38</v>
      </c>
      <c r="C54" s="2" t="s">
        <v>2091</v>
      </c>
      <c r="D54" s="2">
        <v>145.0</v>
      </c>
      <c r="E54" s="2">
        <v>147.0</v>
      </c>
      <c r="F54" s="2">
        <v>33.0</v>
      </c>
      <c r="G54" s="2">
        <v>45.0</v>
      </c>
      <c r="H54" s="2">
        <v>34.0</v>
      </c>
      <c r="I54" s="2">
        <v>32.0</v>
      </c>
      <c r="J54" s="2">
        <v>28.0</v>
      </c>
      <c r="K54" s="2">
        <v>23.0</v>
      </c>
      <c r="L54" s="2">
        <v>36.0</v>
      </c>
      <c r="M54" s="2">
        <v>31.0</v>
      </c>
    </row>
    <row r="55">
      <c r="A55" s="2" t="s">
        <v>2092</v>
      </c>
      <c r="B55" s="2" t="s">
        <v>46</v>
      </c>
      <c r="C55" s="2" t="s">
        <v>2050</v>
      </c>
      <c r="D55" s="2">
        <v>129.0</v>
      </c>
      <c r="E55" s="2">
        <v>96.0</v>
      </c>
      <c r="F55" s="2">
        <v>37.0</v>
      </c>
      <c r="G55" s="2">
        <v>26.0</v>
      </c>
      <c r="H55" s="2">
        <v>32.0</v>
      </c>
      <c r="I55" s="2">
        <v>29.0</v>
      </c>
      <c r="J55" s="2">
        <v>32.0</v>
      </c>
      <c r="K55" s="2">
        <v>24.0</v>
      </c>
      <c r="L55" s="2">
        <v>28.0</v>
      </c>
      <c r="M55" s="2">
        <v>17.0</v>
      </c>
    </row>
    <row r="56">
      <c r="A56" s="2" t="s">
        <v>2092</v>
      </c>
      <c r="B56" s="2" t="s">
        <v>25</v>
      </c>
      <c r="C56" s="2" t="s">
        <v>2052</v>
      </c>
      <c r="D56" s="2">
        <v>116.0</v>
      </c>
      <c r="E56" s="2">
        <v>119.0</v>
      </c>
      <c r="F56" s="2">
        <v>17.0</v>
      </c>
      <c r="G56" s="2">
        <v>29.0</v>
      </c>
      <c r="H56" s="2">
        <v>36.0</v>
      </c>
      <c r="I56" s="2">
        <v>38.0</v>
      </c>
      <c r="J56" s="2">
        <v>26.0</v>
      </c>
      <c r="K56" s="2">
        <v>27.0</v>
      </c>
      <c r="L56" s="2">
        <v>37.0</v>
      </c>
      <c r="M56" s="2">
        <v>25.0</v>
      </c>
    </row>
    <row r="57">
      <c r="A57" s="2" t="s">
        <v>2092</v>
      </c>
      <c r="B57" s="2" t="s">
        <v>45</v>
      </c>
      <c r="C57" s="2" t="s">
        <v>2061</v>
      </c>
      <c r="D57" s="2">
        <v>132.0</v>
      </c>
      <c r="E57" s="2">
        <v>131.0</v>
      </c>
      <c r="F57" s="2">
        <v>27.0</v>
      </c>
      <c r="G57" s="2">
        <v>35.0</v>
      </c>
      <c r="H57" s="2">
        <v>41.0</v>
      </c>
      <c r="I57" s="2">
        <v>30.0</v>
      </c>
      <c r="J57" s="2">
        <v>32.0</v>
      </c>
      <c r="K57" s="2">
        <v>36.0</v>
      </c>
      <c r="L57" s="2">
        <v>32.0</v>
      </c>
      <c r="M57" s="2">
        <v>30.0</v>
      </c>
    </row>
    <row r="58">
      <c r="A58" s="2" t="s">
        <v>2093</v>
      </c>
      <c r="B58" s="2" t="s">
        <v>43</v>
      </c>
      <c r="C58" s="2" t="s">
        <v>2043</v>
      </c>
      <c r="D58" s="2">
        <v>119.0</v>
      </c>
      <c r="E58" s="2">
        <v>124.0</v>
      </c>
      <c r="F58" s="2">
        <v>28.0</v>
      </c>
      <c r="G58" s="2">
        <v>28.0</v>
      </c>
      <c r="H58" s="2">
        <v>34.0</v>
      </c>
      <c r="I58" s="2">
        <v>28.0</v>
      </c>
      <c r="J58" s="2">
        <v>26.0</v>
      </c>
      <c r="K58" s="2">
        <v>26.0</v>
      </c>
      <c r="L58" s="2">
        <v>31.0</v>
      </c>
      <c r="M58" s="2">
        <v>42.0</v>
      </c>
    </row>
    <row r="59">
      <c r="A59" s="2" t="s">
        <v>2093</v>
      </c>
      <c r="B59" s="2" t="s">
        <v>37</v>
      </c>
      <c r="C59" s="2" t="s">
        <v>2094</v>
      </c>
      <c r="D59" s="2">
        <v>114.0</v>
      </c>
      <c r="E59" s="2">
        <v>117.0</v>
      </c>
      <c r="F59" s="2">
        <v>24.0</v>
      </c>
      <c r="G59" s="2">
        <v>21.0</v>
      </c>
      <c r="H59" s="2">
        <v>32.0</v>
      </c>
      <c r="I59" s="2">
        <v>28.0</v>
      </c>
      <c r="J59" s="2">
        <v>35.0</v>
      </c>
      <c r="K59" s="2">
        <v>29.0</v>
      </c>
      <c r="L59" s="2">
        <v>23.0</v>
      </c>
      <c r="M59" s="2">
        <v>39.0</v>
      </c>
    </row>
    <row r="60">
      <c r="A60" s="2" t="s">
        <v>2095</v>
      </c>
      <c r="B60" s="2" t="s">
        <v>44</v>
      </c>
      <c r="C60" s="2" t="s">
        <v>2084</v>
      </c>
      <c r="D60" s="2">
        <v>99.0</v>
      </c>
      <c r="E60" s="2">
        <v>131.0</v>
      </c>
      <c r="F60" s="2">
        <v>17.0</v>
      </c>
      <c r="G60" s="2">
        <v>32.0</v>
      </c>
      <c r="H60" s="2">
        <v>24.0</v>
      </c>
      <c r="I60" s="2">
        <v>30.0</v>
      </c>
      <c r="J60" s="2">
        <v>34.0</v>
      </c>
      <c r="K60" s="2">
        <v>40.0</v>
      </c>
      <c r="L60" s="2">
        <v>24.0</v>
      </c>
      <c r="M60" s="2">
        <v>29.0</v>
      </c>
    </row>
    <row r="61">
      <c r="A61" s="2" t="s">
        <v>2096</v>
      </c>
      <c r="B61" s="2" t="s">
        <v>55</v>
      </c>
      <c r="C61" s="2" t="s">
        <v>2086</v>
      </c>
      <c r="D61" s="2">
        <v>107.0</v>
      </c>
      <c r="E61" s="2">
        <v>120.0</v>
      </c>
      <c r="F61" s="2">
        <v>21.0</v>
      </c>
      <c r="G61" s="2">
        <v>34.0</v>
      </c>
      <c r="H61" s="2">
        <v>30.0</v>
      </c>
      <c r="I61" s="2">
        <v>22.0</v>
      </c>
      <c r="J61" s="2">
        <v>31.0</v>
      </c>
      <c r="K61" s="2">
        <v>38.0</v>
      </c>
      <c r="L61" s="2">
        <v>25.0</v>
      </c>
      <c r="M61" s="2">
        <v>26.0</v>
      </c>
    </row>
    <row r="62">
      <c r="A62" s="2" t="s">
        <v>2097</v>
      </c>
      <c r="B62" s="2" t="s">
        <v>49</v>
      </c>
      <c r="C62" s="2" t="s">
        <v>2060</v>
      </c>
      <c r="D62" s="2">
        <v>122.0</v>
      </c>
      <c r="E62" s="2">
        <v>119.0</v>
      </c>
      <c r="F62" s="2">
        <v>27.0</v>
      </c>
      <c r="G62" s="2">
        <v>24.0</v>
      </c>
      <c r="H62" s="2">
        <v>38.0</v>
      </c>
      <c r="I62" s="2">
        <v>29.0</v>
      </c>
      <c r="J62" s="2">
        <v>23.0</v>
      </c>
      <c r="K62" s="2">
        <v>26.0</v>
      </c>
      <c r="L62" s="2">
        <v>22.0</v>
      </c>
      <c r="M62" s="2">
        <v>31.0</v>
      </c>
    </row>
    <row r="63">
      <c r="A63" s="2" t="s">
        <v>2098</v>
      </c>
      <c r="B63" s="2" t="s">
        <v>39</v>
      </c>
      <c r="C63" s="2" t="s">
        <v>2091</v>
      </c>
      <c r="D63" s="2">
        <v>157.0</v>
      </c>
      <c r="E63" s="2">
        <v>152.0</v>
      </c>
      <c r="F63" s="2">
        <v>34.0</v>
      </c>
      <c r="G63" s="2">
        <v>40.0</v>
      </c>
      <c r="H63" s="2">
        <v>39.0</v>
      </c>
      <c r="I63" s="2">
        <v>46.0</v>
      </c>
      <c r="J63" s="2">
        <v>46.0</v>
      </c>
      <c r="K63" s="2">
        <v>28.0</v>
      </c>
      <c r="L63" s="2">
        <v>38.0</v>
      </c>
      <c r="M63" s="2">
        <v>38.0</v>
      </c>
    </row>
    <row r="64">
      <c r="A64" s="2" t="s">
        <v>2099</v>
      </c>
      <c r="B64" s="2" t="s">
        <v>45</v>
      </c>
      <c r="C64" s="2" t="s">
        <v>2043</v>
      </c>
      <c r="D64" s="2">
        <v>107.0</v>
      </c>
      <c r="E64" s="2">
        <v>126.0</v>
      </c>
      <c r="F64" s="2">
        <v>23.0</v>
      </c>
      <c r="G64" s="2">
        <v>30.0</v>
      </c>
      <c r="H64" s="2">
        <v>33.0</v>
      </c>
      <c r="I64" s="2">
        <v>37.0</v>
      </c>
      <c r="J64" s="2">
        <v>26.0</v>
      </c>
      <c r="K64" s="2">
        <v>33.0</v>
      </c>
      <c r="L64" s="2">
        <v>25.0</v>
      </c>
      <c r="M64" s="2">
        <v>26.0</v>
      </c>
    </row>
    <row r="65">
      <c r="A65" s="2" t="s">
        <v>2100</v>
      </c>
      <c r="B65" s="2" t="s">
        <v>28</v>
      </c>
      <c r="C65" s="2" t="s">
        <v>2077</v>
      </c>
      <c r="D65" s="2">
        <v>116.0</v>
      </c>
      <c r="E65" s="2">
        <v>121.0</v>
      </c>
      <c r="F65" s="2">
        <v>27.0</v>
      </c>
      <c r="G65" s="2">
        <v>29.0</v>
      </c>
      <c r="H65" s="2">
        <v>26.0</v>
      </c>
      <c r="I65" s="2">
        <v>34.0</v>
      </c>
      <c r="J65" s="2">
        <v>28.0</v>
      </c>
      <c r="K65" s="2">
        <v>29.0</v>
      </c>
      <c r="L65" s="2">
        <v>35.0</v>
      </c>
      <c r="M65" s="2">
        <v>29.0</v>
      </c>
    </row>
    <row r="66">
      <c r="A66" s="2" t="s">
        <v>2101</v>
      </c>
      <c r="B66" s="2" t="s">
        <v>36</v>
      </c>
      <c r="C66" s="2" t="s">
        <v>2089</v>
      </c>
      <c r="D66" s="2">
        <v>124.0</v>
      </c>
      <c r="E66" s="2">
        <v>99.0</v>
      </c>
      <c r="F66" s="2">
        <v>33.0</v>
      </c>
      <c r="G66" s="2">
        <v>27.0</v>
      </c>
      <c r="H66" s="2">
        <v>33.0</v>
      </c>
      <c r="I66" s="2">
        <v>28.0</v>
      </c>
      <c r="J66" s="2">
        <v>25.0</v>
      </c>
      <c r="K66" s="2">
        <v>22.0</v>
      </c>
      <c r="L66" s="2">
        <v>33.0</v>
      </c>
      <c r="M66" s="2">
        <v>22.0</v>
      </c>
    </row>
    <row r="67">
      <c r="A67" s="2" t="s">
        <v>2101</v>
      </c>
      <c r="B67" s="2" t="s">
        <v>46</v>
      </c>
      <c r="C67" s="2" t="s">
        <v>2102</v>
      </c>
      <c r="D67" s="2">
        <v>118.0</v>
      </c>
      <c r="E67" s="2">
        <v>100.0</v>
      </c>
      <c r="F67" s="2">
        <v>33.0</v>
      </c>
      <c r="G67" s="2">
        <v>27.0</v>
      </c>
      <c r="H67" s="2">
        <v>32.0</v>
      </c>
      <c r="I67" s="2">
        <v>26.0</v>
      </c>
      <c r="J67" s="2">
        <v>28.0</v>
      </c>
      <c r="K67" s="2">
        <v>28.0</v>
      </c>
      <c r="L67" s="2">
        <v>25.0</v>
      </c>
      <c r="M67" s="2">
        <v>19.0</v>
      </c>
    </row>
    <row r="68">
      <c r="A68" s="2" t="s">
        <v>2101</v>
      </c>
      <c r="B68" s="2" t="s">
        <v>47</v>
      </c>
      <c r="C68" s="2" t="s">
        <v>2048</v>
      </c>
      <c r="D68" s="2">
        <v>100.0</v>
      </c>
      <c r="E68" s="2">
        <v>117.0</v>
      </c>
      <c r="F68" s="2">
        <v>28.0</v>
      </c>
      <c r="G68" s="2">
        <v>31.0</v>
      </c>
      <c r="H68" s="2">
        <v>28.0</v>
      </c>
      <c r="I68" s="2">
        <v>27.0</v>
      </c>
      <c r="J68" s="2">
        <v>19.0</v>
      </c>
      <c r="K68" s="2">
        <v>35.0</v>
      </c>
      <c r="L68" s="2">
        <v>25.0</v>
      </c>
      <c r="M68" s="2">
        <v>24.0</v>
      </c>
    </row>
    <row r="69">
      <c r="A69" s="2" t="s">
        <v>2101</v>
      </c>
      <c r="B69" s="2" t="s">
        <v>34</v>
      </c>
      <c r="C69" s="2" t="s">
        <v>2037</v>
      </c>
      <c r="D69" s="2">
        <v>93.0</v>
      </c>
      <c r="E69" s="2">
        <v>129.0</v>
      </c>
      <c r="F69" s="2">
        <v>31.0</v>
      </c>
      <c r="G69" s="2">
        <v>29.0</v>
      </c>
      <c r="H69" s="2">
        <v>22.0</v>
      </c>
      <c r="I69" s="2">
        <v>37.0</v>
      </c>
      <c r="J69" s="2">
        <v>16.0</v>
      </c>
      <c r="K69" s="2">
        <v>34.0</v>
      </c>
      <c r="L69" s="2">
        <v>24.0</v>
      </c>
      <c r="M69" s="2">
        <v>29.0</v>
      </c>
    </row>
    <row r="70">
      <c r="A70" s="2" t="s">
        <v>2103</v>
      </c>
      <c r="B70" s="2" t="s">
        <v>32</v>
      </c>
      <c r="C70" s="2" t="s">
        <v>2094</v>
      </c>
      <c r="D70" s="2">
        <v>118.0</v>
      </c>
      <c r="E70" s="2">
        <v>121.0</v>
      </c>
      <c r="F70" s="2">
        <v>31.0</v>
      </c>
      <c r="G70" s="2">
        <v>25.0</v>
      </c>
      <c r="H70" s="2">
        <v>34.0</v>
      </c>
      <c r="I70" s="2">
        <v>29.0</v>
      </c>
      <c r="J70" s="2">
        <v>22.0</v>
      </c>
      <c r="K70" s="2">
        <v>27.0</v>
      </c>
      <c r="L70" s="2">
        <v>21.0</v>
      </c>
      <c r="M70" s="2">
        <v>27.0</v>
      </c>
    </row>
    <row r="71">
      <c r="A71" s="2" t="s">
        <v>2104</v>
      </c>
      <c r="B71" s="2" t="s">
        <v>43</v>
      </c>
      <c r="C71" s="2" t="s">
        <v>2042</v>
      </c>
      <c r="D71" s="2">
        <v>107.0</v>
      </c>
      <c r="E71" s="2">
        <v>103.0</v>
      </c>
      <c r="F71" s="2">
        <v>27.0</v>
      </c>
      <c r="G71" s="2">
        <v>23.0</v>
      </c>
      <c r="H71" s="2">
        <v>29.0</v>
      </c>
      <c r="I71" s="2">
        <v>32.0</v>
      </c>
      <c r="J71" s="2">
        <v>25.0</v>
      </c>
      <c r="K71" s="2">
        <v>24.0</v>
      </c>
      <c r="L71" s="2">
        <v>26.0</v>
      </c>
      <c r="M71" s="2">
        <v>24.0</v>
      </c>
    </row>
    <row r="72">
      <c r="A72" s="2" t="s">
        <v>2104</v>
      </c>
      <c r="B72" s="2" t="s">
        <v>25</v>
      </c>
      <c r="C72" s="2" t="s">
        <v>2071</v>
      </c>
      <c r="D72" s="2">
        <v>142.0</v>
      </c>
      <c r="E72" s="2">
        <v>129.0</v>
      </c>
      <c r="F72" s="2">
        <v>31.0</v>
      </c>
      <c r="G72" s="2">
        <v>27.0</v>
      </c>
      <c r="H72" s="2">
        <v>39.0</v>
      </c>
      <c r="I72" s="2">
        <v>38.0</v>
      </c>
      <c r="J72" s="2">
        <v>34.0</v>
      </c>
      <c r="K72" s="2">
        <v>37.0</v>
      </c>
      <c r="L72" s="2">
        <v>38.0</v>
      </c>
      <c r="M72" s="2">
        <v>27.0</v>
      </c>
    </row>
    <row r="73">
      <c r="A73" s="2" t="s">
        <v>2105</v>
      </c>
      <c r="B73" s="2" t="s">
        <v>28</v>
      </c>
      <c r="C73" s="2" t="s">
        <v>2084</v>
      </c>
      <c r="D73" s="2">
        <v>104.0</v>
      </c>
      <c r="E73" s="2">
        <v>105.0</v>
      </c>
      <c r="F73" s="2">
        <v>28.0</v>
      </c>
      <c r="G73" s="2">
        <v>20.0</v>
      </c>
      <c r="H73" s="2">
        <v>27.0</v>
      </c>
      <c r="I73" s="2">
        <v>29.0</v>
      </c>
      <c r="J73" s="2">
        <v>20.0</v>
      </c>
      <c r="K73" s="2">
        <v>32.0</v>
      </c>
      <c r="L73" s="2">
        <v>29.0</v>
      </c>
      <c r="M73" s="2">
        <v>24.0</v>
      </c>
    </row>
    <row r="74">
      <c r="A74" s="2" t="s">
        <v>2106</v>
      </c>
      <c r="B74" s="2" t="s">
        <v>29</v>
      </c>
      <c r="C74" s="2" t="s">
        <v>2087</v>
      </c>
      <c r="D74" s="2">
        <v>134.0</v>
      </c>
      <c r="E74" s="2">
        <v>91.0</v>
      </c>
      <c r="F74" s="2">
        <v>33.0</v>
      </c>
      <c r="G74" s="2">
        <v>21.0</v>
      </c>
      <c r="H74" s="2">
        <v>43.0</v>
      </c>
      <c r="I74" s="2">
        <v>22.0</v>
      </c>
      <c r="J74" s="2">
        <v>25.0</v>
      </c>
      <c r="K74" s="2">
        <v>23.0</v>
      </c>
      <c r="L74" s="2">
        <v>33.0</v>
      </c>
      <c r="M74" s="2">
        <v>25.0</v>
      </c>
    </row>
    <row r="75">
      <c r="A75" s="2" t="s">
        <v>2107</v>
      </c>
      <c r="B75" s="2" t="s">
        <v>32</v>
      </c>
      <c r="C75" s="2" t="s">
        <v>2038</v>
      </c>
      <c r="D75" s="2">
        <v>102.0</v>
      </c>
      <c r="E75" s="2">
        <v>100.0</v>
      </c>
      <c r="F75" s="2">
        <v>26.0</v>
      </c>
      <c r="G75" s="2">
        <v>27.0</v>
      </c>
      <c r="H75" s="2">
        <v>30.0</v>
      </c>
      <c r="I75" s="2">
        <v>26.0</v>
      </c>
      <c r="J75" s="2">
        <v>23.0</v>
      </c>
      <c r="K75" s="2">
        <v>23.0</v>
      </c>
      <c r="L75" s="2">
        <v>23.0</v>
      </c>
      <c r="M75" s="2">
        <v>24.0</v>
      </c>
    </row>
    <row r="76">
      <c r="A76" s="2" t="s">
        <v>2108</v>
      </c>
      <c r="B76" s="2" t="s">
        <v>42</v>
      </c>
      <c r="C76" s="2" t="s">
        <v>2058</v>
      </c>
      <c r="D76" s="2">
        <v>140.0</v>
      </c>
      <c r="E76" s="2">
        <v>137.0</v>
      </c>
      <c r="F76" s="2">
        <v>30.0</v>
      </c>
      <c r="G76" s="2">
        <v>30.0</v>
      </c>
      <c r="H76" s="2">
        <v>31.0</v>
      </c>
      <c r="I76" s="2">
        <v>26.0</v>
      </c>
      <c r="J76" s="2">
        <v>24.0</v>
      </c>
      <c r="K76" s="2">
        <v>28.0</v>
      </c>
      <c r="L76" s="2">
        <v>30.0</v>
      </c>
      <c r="M76" s="2">
        <v>31.0</v>
      </c>
    </row>
    <row r="77">
      <c r="A77" s="2" t="s">
        <v>2109</v>
      </c>
      <c r="B77" s="2" t="s">
        <v>34</v>
      </c>
      <c r="C77" s="2" t="s">
        <v>2046</v>
      </c>
      <c r="D77" s="2">
        <v>129.0</v>
      </c>
      <c r="E77" s="2">
        <v>113.0</v>
      </c>
      <c r="F77" s="2">
        <v>35.0</v>
      </c>
      <c r="G77" s="2">
        <v>36.0</v>
      </c>
      <c r="H77" s="2">
        <v>35.0</v>
      </c>
      <c r="I77" s="2">
        <v>29.0</v>
      </c>
      <c r="J77" s="2">
        <v>37.0</v>
      </c>
      <c r="K77" s="2">
        <v>31.0</v>
      </c>
      <c r="L77" s="2">
        <v>22.0</v>
      </c>
      <c r="M77" s="2">
        <v>17.0</v>
      </c>
    </row>
    <row r="78">
      <c r="A78" s="2" t="s">
        <v>2110</v>
      </c>
      <c r="B78" s="2" t="s">
        <v>43</v>
      </c>
      <c r="C78" s="2" t="s">
        <v>2050</v>
      </c>
      <c r="D78" s="2">
        <v>109.0</v>
      </c>
      <c r="E78" s="2">
        <v>121.0</v>
      </c>
      <c r="F78" s="2">
        <v>27.0</v>
      </c>
      <c r="G78" s="2">
        <v>29.0</v>
      </c>
      <c r="H78" s="2">
        <v>31.0</v>
      </c>
      <c r="I78" s="2">
        <v>37.0</v>
      </c>
      <c r="J78" s="2">
        <v>17.0</v>
      </c>
      <c r="K78" s="2">
        <v>26.0</v>
      </c>
      <c r="L78" s="2">
        <v>34.0</v>
      </c>
      <c r="M78" s="2">
        <v>29.0</v>
      </c>
    </row>
    <row r="79">
      <c r="A79" s="2" t="s">
        <v>2111</v>
      </c>
      <c r="B79" s="2" t="s">
        <v>31</v>
      </c>
      <c r="C79" s="2" t="s">
        <v>2061</v>
      </c>
      <c r="D79" s="2">
        <v>128.0</v>
      </c>
      <c r="E79" s="2">
        <v>116.0</v>
      </c>
      <c r="F79" s="2">
        <v>42.0</v>
      </c>
      <c r="G79" s="2">
        <v>21.0</v>
      </c>
      <c r="H79" s="2">
        <v>36.0</v>
      </c>
      <c r="I79" s="2">
        <v>23.0</v>
      </c>
      <c r="J79" s="2">
        <v>29.0</v>
      </c>
      <c r="K79" s="2">
        <v>34.0</v>
      </c>
      <c r="L79" s="2">
        <v>21.0</v>
      </c>
      <c r="M79" s="2">
        <v>38.0</v>
      </c>
    </row>
    <row r="80">
      <c r="A80" s="2" t="s">
        <v>2112</v>
      </c>
      <c r="B80" s="2" t="s">
        <v>53</v>
      </c>
      <c r="C80" s="2" t="s">
        <v>2040</v>
      </c>
      <c r="D80" s="2">
        <v>113.0</v>
      </c>
      <c r="E80" s="2">
        <v>142.0</v>
      </c>
      <c r="F80" s="2">
        <v>20.0</v>
      </c>
      <c r="G80" s="2">
        <v>32.0</v>
      </c>
      <c r="H80" s="2">
        <v>25.0</v>
      </c>
      <c r="I80" s="2">
        <v>37.0</v>
      </c>
      <c r="J80" s="2">
        <v>27.0</v>
      </c>
      <c r="K80" s="2">
        <v>35.0</v>
      </c>
      <c r="L80" s="2">
        <v>41.0</v>
      </c>
      <c r="M80" s="2">
        <v>38.0</v>
      </c>
    </row>
    <row r="81">
      <c r="A81" s="2" t="s">
        <v>2113</v>
      </c>
      <c r="B81" s="2" t="s">
        <v>149</v>
      </c>
      <c r="C81" s="2" t="s">
        <v>2054</v>
      </c>
      <c r="D81" s="2">
        <v>121.0</v>
      </c>
      <c r="E81" s="2">
        <v>99.0</v>
      </c>
      <c r="F81" s="2">
        <v>23.0</v>
      </c>
      <c r="G81" s="2">
        <v>22.0</v>
      </c>
      <c r="H81" s="2">
        <v>38.0</v>
      </c>
      <c r="I81" s="2">
        <v>27.0</v>
      </c>
      <c r="J81" s="2">
        <v>33.0</v>
      </c>
      <c r="K81" s="2">
        <v>22.0</v>
      </c>
      <c r="L81" s="2">
        <v>27.0</v>
      </c>
      <c r="M81" s="2">
        <v>28.0</v>
      </c>
    </row>
    <row r="82">
      <c r="A82" s="2" t="s">
        <v>2114</v>
      </c>
      <c r="B82" s="2" t="s">
        <v>29</v>
      </c>
      <c r="C82" s="2" t="s">
        <v>2077</v>
      </c>
      <c r="D82" s="2">
        <v>130.0</v>
      </c>
      <c r="E82" s="2">
        <v>123.0</v>
      </c>
      <c r="F82" s="2">
        <v>33.0</v>
      </c>
      <c r="G82" s="2">
        <v>31.0</v>
      </c>
      <c r="H82" s="2">
        <v>18.0</v>
      </c>
      <c r="I82" s="2">
        <v>30.0</v>
      </c>
      <c r="J82" s="2">
        <v>34.0</v>
      </c>
      <c r="K82" s="2">
        <v>26.0</v>
      </c>
      <c r="L82" s="2">
        <v>32.0</v>
      </c>
      <c r="M82" s="2">
        <v>30.0</v>
      </c>
    </row>
    <row r="83">
      <c r="A83" s="2" t="s">
        <v>2115</v>
      </c>
      <c r="B83" s="2" t="s">
        <v>27</v>
      </c>
      <c r="C83" s="2" t="s">
        <v>2066</v>
      </c>
      <c r="D83" s="2">
        <v>125.0</v>
      </c>
      <c r="E83" s="2">
        <v>132.0</v>
      </c>
      <c r="F83" s="2">
        <v>34.0</v>
      </c>
      <c r="G83" s="2">
        <v>33.0</v>
      </c>
      <c r="H83" s="2">
        <v>24.0</v>
      </c>
      <c r="I83" s="2">
        <v>27.0</v>
      </c>
      <c r="J83" s="2">
        <v>40.0</v>
      </c>
      <c r="K83" s="2">
        <v>29.0</v>
      </c>
      <c r="L83" s="2">
        <v>27.0</v>
      </c>
      <c r="M83" s="2">
        <v>43.0</v>
      </c>
    </row>
    <row r="84">
      <c r="A84" s="2" t="s">
        <v>2115</v>
      </c>
      <c r="B84" s="2" t="s">
        <v>40</v>
      </c>
      <c r="C84" s="2" t="s">
        <v>2089</v>
      </c>
      <c r="D84" s="2">
        <v>120.0</v>
      </c>
      <c r="E84" s="2">
        <v>108.0</v>
      </c>
      <c r="F84" s="2">
        <v>26.0</v>
      </c>
      <c r="G84" s="2">
        <v>35.0</v>
      </c>
      <c r="H84" s="2">
        <v>25.0</v>
      </c>
      <c r="I84" s="2">
        <v>33.0</v>
      </c>
      <c r="J84" s="2">
        <v>36.0</v>
      </c>
      <c r="K84" s="2">
        <v>26.0</v>
      </c>
      <c r="L84" s="2">
        <v>33.0</v>
      </c>
      <c r="M84" s="2">
        <v>14.0</v>
      </c>
    </row>
    <row r="85">
      <c r="A85" s="2" t="s">
        <v>2115</v>
      </c>
      <c r="B85" s="2" t="s">
        <v>46</v>
      </c>
      <c r="C85" s="2" t="s">
        <v>2102</v>
      </c>
      <c r="D85" s="2">
        <v>97.0</v>
      </c>
      <c r="E85" s="2">
        <v>102.0</v>
      </c>
      <c r="F85" s="2">
        <v>26.0</v>
      </c>
      <c r="G85" s="2">
        <v>14.0</v>
      </c>
      <c r="H85" s="2">
        <v>24.0</v>
      </c>
      <c r="I85" s="2">
        <v>26.0</v>
      </c>
      <c r="J85" s="2">
        <v>26.0</v>
      </c>
      <c r="K85" s="2">
        <v>28.0</v>
      </c>
      <c r="L85" s="2">
        <v>21.0</v>
      </c>
      <c r="M85" s="2">
        <v>34.0</v>
      </c>
    </row>
    <row r="86">
      <c r="A86" s="2" t="s">
        <v>2116</v>
      </c>
      <c r="B86" s="2" t="s">
        <v>51</v>
      </c>
      <c r="C86" s="2" t="s">
        <v>2037</v>
      </c>
      <c r="D86" s="2">
        <v>121.0</v>
      </c>
      <c r="E86" s="2">
        <v>120.0</v>
      </c>
      <c r="F86" s="2">
        <v>27.0</v>
      </c>
      <c r="G86" s="2">
        <v>35.0</v>
      </c>
      <c r="H86" s="2">
        <v>32.0</v>
      </c>
      <c r="I86" s="2">
        <v>29.0</v>
      </c>
      <c r="J86" s="2">
        <v>26.0</v>
      </c>
      <c r="K86" s="2">
        <v>31.0</v>
      </c>
      <c r="L86" s="2">
        <v>36.0</v>
      </c>
      <c r="M86" s="2">
        <v>25.0</v>
      </c>
    </row>
    <row r="87">
      <c r="A87" s="2" t="s">
        <v>2117</v>
      </c>
      <c r="B87" s="2" t="s">
        <v>47</v>
      </c>
      <c r="C87" s="2" t="s">
        <v>2094</v>
      </c>
      <c r="D87" s="2">
        <v>122.0</v>
      </c>
      <c r="E87" s="2">
        <v>108.0</v>
      </c>
      <c r="F87" s="2">
        <v>30.0</v>
      </c>
      <c r="G87" s="2">
        <v>19.0</v>
      </c>
      <c r="H87" s="2">
        <v>31.0</v>
      </c>
      <c r="I87" s="2">
        <v>31.0</v>
      </c>
      <c r="J87" s="2">
        <v>28.0</v>
      </c>
      <c r="K87" s="2">
        <v>30.0</v>
      </c>
      <c r="L87" s="2">
        <v>33.0</v>
      </c>
      <c r="M87" s="2">
        <v>28.0</v>
      </c>
    </row>
    <row r="88">
      <c r="A88" s="2" t="s">
        <v>2118</v>
      </c>
      <c r="B88" s="2" t="s">
        <v>28</v>
      </c>
      <c r="C88" s="2" t="s">
        <v>2056</v>
      </c>
      <c r="D88" s="2">
        <v>100.0</v>
      </c>
      <c r="E88" s="2">
        <v>106.0</v>
      </c>
      <c r="F88" s="2">
        <v>23.0</v>
      </c>
      <c r="G88" s="2">
        <v>29.0</v>
      </c>
      <c r="H88" s="2">
        <v>27.0</v>
      </c>
      <c r="I88" s="2">
        <v>19.0</v>
      </c>
      <c r="J88" s="2">
        <v>27.0</v>
      </c>
      <c r="K88" s="2">
        <v>31.0</v>
      </c>
      <c r="L88" s="2">
        <v>23.0</v>
      </c>
      <c r="M88" s="2">
        <v>27.0</v>
      </c>
    </row>
    <row r="89">
      <c r="A89" s="2" t="s">
        <v>2119</v>
      </c>
      <c r="B89" s="2" t="s">
        <v>33</v>
      </c>
      <c r="C89" s="2" t="s">
        <v>2087</v>
      </c>
      <c r="D89" s="2">
        <v>107.0</v>
      </c>
      <c r="E89" s="2">
        <v>95.0</v>
      </c>
      <c r="F89" s="2">
        <v>30.0</v>
      </c>
      <c r="G89" s="2">
        <v>23.0</v>
      </c>
      <c r="H89" s="2">
        <v>30.0</v>
      </c>
      <c r="I89" s="2">
        <v>27.0</v>
      </c>
      <c r="J89" s="2">
        <v>22.0</v>
      </c>
      <c r="K89" s="2">
        <v>25.0</v>
      </c>
      <c r="L89" s="2">
        <v>25.0</v>
      </c>
      <c r="M89" s="2">
        <v>20.0</v>
      </c>
    </row>
    <row r="90">
      <c r="A90" s="2" t="s">
        <v>2119</v>
      </c>
      <c r="B90" s="2" t="s">
        <v>42</v>
      </c>
      <c r="C90" s="2" t="s">
        <v>2058</v>
      </c>
      <c r="D90" s="2">
        <v>131.0</v>
      </c>
      <c r="E90" s="2">
        <v>128.0</v>
      </c>
      <c r="F90" s="2">
        <v>41.0</v>
      </c>
      <c r="G90" s="2">
        <v>38.0</v>
      </c>
      <c r="H90" s="2">
        <v>34.0</v>
      </c>
      <c r="I90" s="2">
        <v>37.0</v>
      </c>
      <c r="J90" s="2">
        <v>27.0</v>
      </c>
      <c r="K90" s="2">
        <v>24.0</v>
      </c>
      <c r="L90" s="2">
        <v>29.0</v>
      </c>
      <c r="M90" s="2">
        <v>29.0</v>
      </c>
    </row>
    <row r="91">
      <c r="A91" s="2" t="s">
        <v>2120</v>
      </c>
      <c r="B91" s="2" t="s">
        <v>43</v>
      </c>
      <c r="C91" s="2" t="s">
        <v>2037</v>
      </c>
      <c r="D91" s="2">
        <v>110.0</v>
      </c>
      <c r="E91" s="2">
        <v>115.0</v>
      </c>
      <c r="F91" s="2">
        <v>28.0</v>
      </c>
      <c r="G91" s="2">
        <v>36.0</v>
      </c>
      <c r="H91" s="2">
        <v>25.0</v>
      </c>
      <c r="I91" s="2">
        <v>33.0</v>
      </c>
      <c r="J91" s="2">
        <v>33.0</v>
      </c>
      <c r="K91" s="2">
        <v>26.0</v>
      </c>
      <c r="L91" s="2">
        <v>24.0</v>
      </c>
      <c r="M91" s="2">
        <v>20.0</v>
      </c>
    </row>
    <row r="92">
      <c r="A92" s="2" t="s">
        <v>2120</v>
      </c>
      <c r="B92" s="2" t="s">
        <v>31</v>
      </c>
      <c r="C92" s="2" t="s">
        <v>2102</v>
      </c>
      <c r="D92" s="2">
        <v>103.0</v>
      </c>
      <c r="E92" s="2">
        <v>97.0</v>
      </c>
      <c r="F92" s="2">
        <v>23.0</v>
      </c>
      <c r="G92" s="2">
        <v>16.0</v>
      </c>
      <c r="H92" s="2">
        <v>25.0</v>
      </c>
      <c r="I92" s="2">
        <v>17.0</v>
      </c>
      <c r="J92" s="2">
        <v>29.0</v>
      </c>
      <c r="K92" s="2">
        <v>32.0</v>
      </c>
      <c r="L92" s="2">
        <v>26.0</v>
      </c>
      <c r="M92" s="2">
        <v>32.0</v>
      </c>
    </row>
    <row r="93">
      <c r="A93" s="2" t="s">
        <v>2121</v>
      </c>
      <c r="B93" s="2" t="s">
        <v>32</v>
      </c>
      <c r="C93" s="2" t="s">
        <v>2040</v>
      </c>
      <c r="D93" s="2">
        <v>108.0</v>
      </c>
      <c r="E93" s="2">
        <v>105.0</v>
      </c>
      <c r="F93" s="2">
        <v>26.0</v>
      </c>
      <c r="G93" s="2">
        <v>32.0</v>
      </c>
      <c r="H93" s="2">
        <v>39.0</v>
      </c>
      <c r="I93" s="2">
        <v>17.0</v>
      </c>
      <c r="J93" s="2">
        <v>19.0</v>
      </c>
      <c r="K93" s="2">
        <v>32.0</v>
      </c>
      <c r="L93" s="2">
        <v>24.0</v>
      </c>
      <c r="M93" s="2">
        <v>24.0</v>
      </c>
    </row>
    <row r="94">
      <c r="A94" s="2" t="s">
        <v>2121</v>
      </c>
      <c r="B94" s="2" t="s">
        <v>53</v>
      </c>
      <c r="C94" s="2" t="s">
        <v>2050</v>
      </c>
      <c r="D94" s="2">
        <v>100.0</v>
      </c>
      <c r="E94" s="2">
        <v>108.0</v>
      </c>
      <c r="F94" s="2">
        <v>26.0</v>
      </c>
      <c r="G94" s="2">
        <v>35.0</v>
      </c>
      <c r="H94" s="2">
        <v>19.0</v>
      </c>
      <c r="I94" s="2">
        <v>24.0</v>
      </c>
      <c r="J94" s="2">
        <v>28.0</v>
      </c>
      <c r="K94" s="2">
        <v>21.0</v>
      </c>
      <c r="L94" s="2">
        <v>27.0</v>
      </c>
      <c r="M94" s="2">
        <v>28.0</v>
      </c>
    </row>
    <row r="95">
      <c r="A95" s="2" t="s">
        <v>2121</v>
      </c>
      <c r="B95" s="2" t="s">
        <v>149</v>
      </c>
      <c r="C95" s="2" t="s">
        <v>2091</v>
      </c>
      <c r="D95" s="2">
        <v>126.0</v>
      </c>
      <c r="E95" s="2">
        <v>116.0</v>
      </c>
      <c r="F95" s="2">
        <v>30.0</v>
      </c>
      <c r="G95" s="2">
        <v>24.0</v>
      </c>
      <c r="H95" s="2">
        <v>27.0</v>
      </c>
      <c r="I95" s="2">
        <v>32.0</v>
      </c>
      <c r="J95" s="2">
        <v>37.0</v>
      </c>
      <c r="K95" s="2">
        <v>31.0</v>
      </c>
      <c r="L95" s="2">
        <v>32.0</v>
      </c>
      <c r="M95" s="2">
        <v>29.0</v>
      </c>
    </row>
    <row r="96">
      <c r="A96" s="2" t="s">
        <v>2121</v>
      </c>
      <c r="B96" s="2" t="s">
        <v>34</v>
      </c>
      <c r="C96" s="2" t="s">
        <v>2089</v>
      </c>
      <c r="D96" s="2">
        <v>129.0</v>
      </c>
      <c r="E96" s="2">
        <v>120.0</v>
      </c>
      <c r="F96" s="2">
        <v>29.0</v>
      </c>
      <c r="G96" s="2">
        <v>31.0</v>
      </c>
      <c r="H96" s="2">
        <v>33.0</v>
      </c>
      <c r="I96" s="2">
        <v>31.0</v>
      </c>
      <c r="J96" s="2">
        <v>33.0</v>
      </c>
      <c r="K96" s="2">
        <v>32.0</v>
      </c>
      <c r="L96" s="2">
        <v>34.0</v>
      </c>
      <c r="M96" s="2">
        <v>26.0</v>
      </c>
    </row>
    <row r="97">
      <c r="A97" s="2" t="s">
        <v>2122</v>
      </c>
      <c r="B97" s="2" t="s">
        <v>25</v>
      </c>
      <c r="C97" s="2" t="s">
        <v>2094</v>
      </c>
      <c r="D97" s="2">
        <v>130.0</v>
      </c>
      <c r="E97" s="2">
        <v>99.0</v>
      </c>
      <c r="F97" s="2">
        <v>28.0</v>
      </c>
      <c r="G97" s="2">
        <v>37.0</v>
      </c>
      <c r="H97" s="2">
        <v>31.0</v>
      </c>
      <c r="I97" s="2">
        <v>20.0</v>
      </c>
      <c r="J97" s="2">
        <v>33.0</v>
      </c>
      <c r="K97" s="2">
        <v>24.0</v>
      </c>
      <c r="L97" s="2">
        <v>38.0</v>
      </c>
      <c r="M97" s="2">
        <v>18.0</v>
      </c>
    </row>
    <row r="98">
      <c r="A98" s="2" t="s">
        <v>2122</v>
      </c>
      <c r="B98" s="2" t="s">
        <v>47</v>
      </c>
      <c r="C98" s="2" t="s">
        <v>2071</v>
      </c>
      <c r="D98" s="2">
        <v>120.0</v>
      </c>
      <c r="E98" s="2">
        <v>99.0</v>
      </c>
      <c r="F98" s="2">
        <v>35.0</v>
      </c>
      <c r="G98" s="2">
        <v>25.0</v>
      </c>
      <c r="H98" s="2">
        <v>30.0</v>
      </c>
      <c r="I98" s="2">
        <v>29.0</v>
      </c>
      <c r="J98" s="2">
        <v>24.0</v>
      </c>
      <c r="K98" s="2">
        <v>30.0</v>
      </c>
      <c r="L98" s="2">
        <v>31.0</v>
      </c>
      <c r="M98" s="2">
        <v>15.0</v>
      </c>
    </row>
    <row r="99">
      <c r="A99" s="2" t="s">
        <v>2123</v>
      </c>
      <c r="B99" s="2" t="s">
        <v>29</v>
      </c>
      <c r="C99" s="2" t="s">
        <v>2077</v>
      </c>
      <c r="D99" s="2">
        <v>128.0</v>
      </c>
      <c r="E99" s="2">
        <v>109.0</v>
      </c>
      <c r="F99" s="2">
        <v>39.0</v>
      </c>
      <c r="G99" s="2">
        <v>24.0</v>
      </c>
      <c r="H99" s="2">
        <v>28.0</v>
      </c>
      <c r="I99" s="2">
        <v>36.0</v>
      </c>
      <c r="J99" s="2">
        <v>27.0</v>
      </c>
      <c r="K99" s="2">
        <v>25.0</v>
      </c>
      <c r="L99" s="2">
        <v>34.0</v>
      </c>
      <c r="M99" s="2">
        <v>24.0</v>
      </c>
    </row>
    <row r="100">
      <c r="A100" s="2" t="s">
        <v>2124</v>
      </c>
      <c r="B100" s="2" t="s">
        <v>38</v>
      </c>
      <c r="C100" s="2" t="s">
        <v>2053</v>
      </c>
      <c r="D100" s="2">
        <v>115.0</v>
      </c>
      <c r="E100" s="2">
        <v>122.0</v>
      </c>
      <c r="F100" s="2">
        <v>27.0</v>
      </c>
      <c r="G100" s="2">
        <v>30.0</v>
      </c>
      <c r="H100" s="2">
        <v>25.0</v>
      </c>
      <c r="I100" s="2">
        <v>30.0</v>
      </c>
      <c r="J100" s="2">
        <v>31.0</v>
      </c>
      <c r="K100" s="2">
        <v>35.0</v>
      </c>
      <c r="L100" s="2">
        <v>32.0</v>
      </c>
      <c r="M100" s="2">
        <v>27.0</v>
      </c>
    </row>
    <row r="101">
      <c r="A101" s="2" t="s">
        <v>2125</v>
      </c>
      <c r="B101" s="2" t="s">
        <v>49</v>
      </c>
      <c r="C101" s="2" t="s">
        <v>2087</v>
      </c>
      <c r="D101" s="2">
        <v>109.0</v>
      </c>
      <c r="E101" s="2">
        <v>95.0</v>
      </c>
      <c r="F101" s="2">
        <v>30.0</v>
      </c>
      <c r="G101" s="2">
        <v>25.0</v>
      </c>
      <c r="H101" s="2">
        <v>25.0</v>
      </c>
      <c r="I101" s="2">
        <v>22.0</v>
      </c>
      <c r="J101" s="2">
        <v>28.0</v>
      </c>
      <c r="K101" s="2">
        <v>28.0</v>
      </c>
      <c r="L101" s="2">
        <v>26.0</v>
      </c>
      <c r="M101" s="2">
        <v>20.0</v>
      </c>
    </row>
    <row r="102">
      <c r="A102" s="2" t="s">
        <v>2125</v>
      </c>
      <c r="B102" s="2" t="s">
        <v>34</v>
      </c>
      <c r="C102" s="2" t="s">
        <v>2084</v>
      </c>
      <c r="D102" s="2">
        <v>125.0</v>
      </c>
      <c r="E102" s="2">
        <v>110.0</v>
      </c>
      <c r="F102" s="2">
        <v>38.0</v>
      </c>
      <c r="G102" s="2">
        <v>25.0</v>
      </c>
      <c r="H102" s="2">
        <v>34.0</v>
      </c>
      <c r="I102" s="2">
        <v>34.0</v>
      </c>
      <c r="J102" s="2">
        <v>32.0</v>
      </c>
      <c r="K102" s="2">
        <v>21.0</v>
      </c>
      <c r="L102" s="2">
        <v>21.0</v>
      </c>
      <c r="M102" s="2">
        <v>30.0</v>
      </c>
    </row>
    <row r="103">
      <c r="A103" s="2" t="s">
        <v>2126</v>
      </c>
      <c r="B103" s="2" t="s">
        <v>51</v>
      </c>
      <c r="C103" s="2" t="s">
        <v>2086</v>
      </c>
      <c r="D103" s="2">
        <v>115.0</v>
      </c>
      <c r="E103" s="2">
        <v>133.0</v>
      </c>
      <c r="F103" s="2">
        <v>29.0</v>
      </c>
      <c r="G103" s="2">
        <v>35.0</v>
      </c>
      <c r="H103" s="2">
        <v>25.0</v>
      </c>
      <c r="I103" s="2">
        <v>41.0</v>
      </c>
      <c r="J103" s="2">
        <v>28.0</v>
      </c>
      <c r="K103" s="2">
        <v>34.0</v>
      </c>
      <c r="L103" s="2">
        <v>33.0</v>
      </c>
      <c r="M103" s="2">
        <v>23.0</v>
      </c>
    </row>
    <row r="104">
      <c r="A104" s="2" t="s">
        <v>2127</v>
      </c>
      <c r="B104" s="2" t="s">
        <v>31</v>
      </c>
      <c r="C104" s="2" t="s">
        <v>2102</v>
      </c>
      <c r="D104" s="2">
        <v>96.0</v>
      </c>
      <c r="E104" s="2">
        <v>94.0</v>
      </c>
      <c r="F104" s="2">
        <v>21.0</v>
      </c>
      <c r="G104" s="2">
        <v>21.0</v>
      </c>
      <c r="H104" s="2">
        <v>29.0</v>
      </c>
      <c r="I104" s="2">
        <v>12.0</v>
      </c>
      <c r="J104" s="2">
        <v>23.0</v>
      </c>
      <c r="K104" s="2">
        <v>31.0</v>
      </c>
      <c r="L104" s="2">
        <v>23.0</v>
      </c>
      <c r="M104" s="2">
        <v>30.0</v>
      </c>
    </row>
    <row r="105">
      <c r="A105" s="2" t="s">
        <v>2128</v>
      </c>
      <c r="B105" s="2" t="s">
        <v>32</v>
      </c>
      <c r="C105" s="2" t="s">
        <v>2060</v>
      </c>
      <c r="D105" s="2">
        <v>117.0</v>
      </c>
      <c r="E105" s="2">
        <v>107.0</v>
      </c>
      <c r="F105" s="2">
        <v>37.0</v>
      </c>
      <c r="G105" s="2">
        <v>22.0</v>
      </c>
      <c r="H105" s="2">
        <v>20.0</v>
      </c>
      <c r="I105" s="2">
        <v>36.0</v>
      </c>
      <c r="J105" s="2">
        <v>26.0</v>
      </c>
      <c r="K105" s="2">
        <v>17.0</v>
      </c>
      <c r="L105" s="2">
        <v>34.0</v>
      </c>
      <c r="M105" s="2">
        <v>32.0</v>
      </c>
    </row>
    <row r="106">
      <c r="A106" s="2" t="s">
        <v>2128</v>
      </c>
      <c r="B106" s="2" t="s">
        <v>25</v>
      </c>
      <c r="C106" s="2" t="s">
        <v>2040</v>
      </c>
      <c r="D106" s="2">
        <v>128.0</v>
      </c>
      <c r="E106" s="2">
        <v>112.0</v>
      </c>
      <c r="F106" s="2">
        <v>36.0</v>
      </c>
      <c r="G106" s="2">
        <v>21.0</v>
      </c>
      <c r="H106" s="2">
        <v>34.0</v>
      </c>
      <c r="I106" s="2">
        <v>26.0</v>
      </c>
      <c r="J106" s="2">
        <v>30.0</v>
      </c>
      <c r="K106" s="2">
        <v>32.0</v>
      </c>
      <c r="L106" s="2">
        <v>28.0</v>
      </c>
      <c r="M106" s="2">
        <v>33.0</v>
      </c>
    </row>
    <row r="107">
      <c r="A107" s="2" t="s">
        <v>2128</v>
      </c>
      <c r="B107" s="2" t="s">
        <v>47</v>
      </c>
      <c r="C107" s="2" t="s">
        <v>2091</v>
      </c>
      <c r="D107" s="2">
        <v>116.0</v>
      </c>
      <c r="E107" s="2">
        <v>114.0</v>
      </c>
      <c r="F107" s="2">
        <v>33.0</v>
      </c>
      <c r="G107" s="2">
        <v>22.0</v>
      </c>
      <c r="H107" s="2">
        <v>24.0</v>
      </c>
      <c r="I107" s="2">
        <v>34.0</v>
      </c>
      <c r="J107" s="2">
        <v>30.0</v>
      </c>
      <c r="K107" s="2">
        <v>25.0</v>
      </c>
      <c r="L107" s="2">
        <v>29.0</v>
      </c>
      <c r="M107" s="2">
        <v>33.0</v>
      </c>
    </row>
    <row r="108">
      <c r="A108" s="2" t="s">
        <v>2129</v>
      </c>
      <c r="B108" s="2" t="s">
        <v>27</v>
      </c>
      <c r="C108" s="2" t="s">
        <v>2071</v>
      </c>
      <c r="D108" s="2">
        <v>130.0</v>
      </c>
      <c r="E108" s="2">
        <v>117.0</v>
      </c>
      <c r="F108" s="2">
        <v>41.0</v>
      </c>
      <c r="G108" s="2">
        <v>26.0</v>
      </c>
      <c r="H108" s="2">
        <v>30.0</v>
      </c>
      <c r="I108" s="2">
        <v>25.0</v>
      </c>
      <c r="J108" s="2">
        <v>33.0</v>
      </c>
      <c r="K108" s="2">
        <v>32.0</v>
      </c>
      <c r="L108" s="2">
        <v>26.0</v>
      </c>
      <c r="M108" s="2">
        <v>34.0</v>
      </c>
    </row>
    <row r="109">
      <c r="A109" s="2" t="s">
        <v>2130</v>
      </c>
      <c r="B109" s="2" t="s">
        <v>40</v>
      </c>
      <c r="C109" s="2" t="s">
        <v>2084</v>
      </c>
      <c r="D109" s="2">
        <v>107.0</v>
      </c>
      <c r="E109" s="2">
        <v>134.0</v>
      </c>
      <c r="F109" s="2">
        <v>26.0</v>
      </c>
      <c r="G109" s="2">
        <v>37.0</v>
      </c>
      <c r="H109" s="2">
        <v>25.0</v>
      </c>
      <c r="I109" s="2">
        <v>37.0</v>
      </c>
      <c r="J109" s="2">
        <v>35.0</v>
      </c>
      <c r="K109" s="2">
        <v>33.0</v>
      </c>
      <c r="L109" s="2">
        <v>21.0</v>
      </c>
      <c r="M109" s="2">
        <v>27.0</v>
      </c>
    </row>
    <row r="110">
      <c r="A110" s="2" t="s">
        <v>2131</v>
      </c>
      <c r="B110" s="2" t="s">
        <v>36</v>
      </c>
      <c r="C110" s="2" t="s">
        <v>2035</v>
      </c>
      <c r="D110" s="2">
        <v>108.0</v>
      </c>
      <c r="E110" s="2">
        <v>111.0</v>
      </c>
      <c r="F110" s="2">
        <v>26.0</v>
      </c>
      <c r="G110" s="2">
        <v>28.0</v>
      </c>
      <c r="H110" s="2">
        <v>26.0</v>
      </c>
      <c r="I110" s="2">
        <v>32.0</v>
      </c>
      <c r="J110" s="2">
        <v>32.0</v>
      </c>
      <c r="K110" s="2">
        <v>24.0</v>
      </c>
      <c r="L110" s="2">
        <v>24.0</v>
      </c>
      <c r="M110" s="2">
        <v>27.0</v>
      </c>
    </row>
    <row r="111">
      <c r="A111" s="2" t="s">
        <v>2131</v>
      </c>
      <c r="B111" s="2" t="s">
        <v>51</v>
      </c>
      <c r="C111" s="2" t="s">
        <v>2077</v>
      </c>
      <c r="D111" s="2">
        <v>104.0</v>
      </c>
      <c r="E111" s="2">
        <v>101.0</v>
      </c>
      <c r="F111" s="2">
        <v>22.0</v>
      </c>
      <c r="G111" s="2">
        <v>30.0</v>
      </c>
      <c r="H111" s="2">
        <v>32.0</v>
      </c>
      <c r="I111" s="2">
        <v>29.0</v>
      </c>
      <c r="J111" s="2">
        <v>22.0</v>
      </c>
      <c r="K111" s="2">
        <v>24.0</v>
      </c>
      <c r="L111" s="2">
        <v>28.0</v>
      </c>
      <c r="M111" s="2">
        <v>18.0</v>
      </c>
    </row>
    <row r="112">
      <c r="A112" s="2" t="s">
        <v>2132</v>
      </c>
      <c r="B112" s="2" t="s">
        <v>55</v>
      </c>
      <c r="C112" s="2" t="s">
        <v>2058</v>
      </c>
      <c r="D112" s="2">
        <v>99.0</v>
      </c>
      <c r="E112" s="2">
        <v>115.0</v>
      </c>
      <c r="F112" s="2">
        <v>28.0</v>
      </c>
      <c r="G112" s="2">
        <v>36.0</v>
      </c>
      <c r="H112" s="2">
        <v>30.0</v>
      </c>
      <c r="I112" s="2">
        <v>31.0</v>
      </c>
      <c r="J112" s="2">
        <v>28.0</v>
      </c>
      <c r="K112" s="2">
        <v>28.0</v>
      </c>
      <c r="L112" s="2">
        <v>13.0</v>
      </c>
      <c r="M112" s="2">
        <v>20.0</v>
      </c>
    </row>
    <row r="113">
      <c r="A113" s="2" t="s">
        <v>2133</v>
      </c>
      <c r="B113" s="2" t="s">
        <v>27</v>
      </c>
      <c r="C113" s="2" t="s">
        <v>2037</v>
      </c>
      <c r="D113" s="2">
        <v>110.0</v>
      </c>
      <c r="E113" s="2">
        <v>131.0</v>
      </c>
      <c r="F113" s="2">
        <v>26.0</v>
      </c>
      <c r="G113" s="2">
        <v>33.0</v>
      </c>
      <c r="H113" s="2">
        <v>28.0</v>
      </c>
      <c r="I113" s="2">
        <v>37.0</v>
      </c>
      <c r="J113" s="2">
        <v>31.0</v>
      </c>
      <c r="K113" s="2">
        <v>44.0</v>
      </c>
      <c r="L113" s="2">
        <v>25.0</v>
      </c>
      <c r="M113" s="2">
        <v>17.0</v>
      </c>
    </row>
    <row r="114">
      <c r="A114" s="2" t="s">
        <v>2134</v>
      </c>
      <c r="B114" s="2" t="s">
        <v>31</v>
      </c>
      <c r="C114" s="2" t="s">
        <v>2054</v>
      </c>
      <c r="D114" s="2">
        <v>104.0</v>
      </c>
      <c r="E114" s="2">
        <v>124.0</v>
      </c>
      <c r="F114" s="2">
        <v>24.0</v>
      </c>
      <c r="G114" s="2">
        <v>33.0</v>
      </c>
      <c r="H114" s="2">
        <v>36.0</v>
      </c>
      <c r="I114" s="2">
        <v>24.0</v>
      </c>
      <c r="J114" s="2">
        <v>26.0</v>
      </c>
      <c r="K114" s="2">
        <v>31.0</v>
      </c>
      <c r="L114" s="2">
        <v>18.0</v>
      </c>
      <c r="M114" s="2">
        <v>36.0</v>
      </c>
    </row>
    <row r="115">
      <c r="A115" s="2" t="s">
        <v>2134</v>
      </c>
      <c r="B115" s="2" t="s">
        <v>41</v>
      </c>
      <c r="C115" s="2" t="s">
        <v>2074</v>
      </c>
      <c r="D115" s="2">
        <v>87.0</v>
      </c>
      <c r="E115" s="2">
        <v>123.0</v>
      </c>
      <c r="F115" s="2">
        <v>25.0</v>
      </c>
      <c r="G115" s="2">
        <v>28.0</v>
      </c>
      <c r="H115" s="2">
        <v>23.0</v>
      </c>
      <c r="I115" s="2">
        <v>30.0</v>
      </c>
      <c r="J115" s="2">
        <v>18.0</v>
      </c>
      <c r="K115" s="2">
        <v>33.0</v>
      </c>
      <c r="L115" s="2">
        <v>21.0</v>
      </c>
      <c r="M115" s="2">
        <v>32.0</v>
      </c>
    </row>
    <row r="116">
      <c r="A116" s="2" t="s">
        <v>2135</v>
      </c>
      <c r="B116" s="2" t="s">
        <v>26</v>
      </c>
      <c r="C116" s="2" t="s">
        <v>2042</v>
      </c>
      <c r="D116" s="2">
        <v>126.0</v>
      </c>
      <c r="E116" s="2">
        <v>120.0</v>
      </c>
      <c r="F116" s="2">
        <v>38.0</v>
      </c>
      <c r="G116" s="2">
        <v>29.0</v>
      </c>
      <c r="H116" s="2">
        <v>26.0</v>
      </c>
      <c r="I116" s="2">
        <v>31.0</v>
      </c>
      <c r="J116" s="2">
        <v>33.0</v>
      </c>
      <c r="K116" s="2">
        <v>31.0</v>
      </c>
      <c r="L116" s="2">
        <v>29.0</v>
      </c>
      <c r="M116" s="2">
        <v>29.0</v>
      </c>
    </row>
    <row r="117">
      <c r="A117" s="2" t="s">
        <v>2135</v>
      </c>
      <c r="B117" s="2" t="s">
        <v>39</v>
      </c>
      <c r="C117" s="2" t="s">
        <v>2060</v>
      </c>
      <c r="D117" s="2">
        <v>132.0</v>
      </c>
      <c r="E117" s="2">
        <v>126.0</v>
      </c>
      <c r="F117" s="2">
        <v>36.0</v>
      </c>
      <c r="G117" s="2">
        <v>30.0</v>
      </c>
      <c r="H117" s="2">
        <v>27.0</v>
      </c>
      <c r="I117" s="2">
        <v>24.0</v>
      </c>
      <c r="J117" s="2">
        <v>32.0</v>
      </c>
      <c r="K117" s="2">
        <v>40.0</v>
      </c>
      <c r="L117" s="2">
        <v>37.0</v>
      </c>
      <c r="M117" s="2">
        <v>32.0</v>
      </c>
    </row>
    <row r="118">
      <c r="A118" s="2" t="s">
        <v>2135</v>
      </c>
      <c r="B118" s="2" t="s">
        <v>46</v>
      </c>
      <c r="C118" s="2" t="s">
        <v>2094</v>
      </c>
      <c r="D118" s="2">
        <v>111.0</v>
      </c>
      <c r="E118" s="2">
        <v>105.0</v>
      </c>
      <c r="F118" s="2">
        <v>24.0</v>
      </c>
      <c r="G118" s="2">
        <v>32.0</v>
      </c>
      <c r="H118" s="2">
        <v>33.0</v>
      </c>
      <c r="I118" s="2">
        <v>16.0</v>
      </c>
      <c r="J118" s="2">
        <v>30.0</v>
      </c>
      <c r="K118" s="2">
        <v>32.0</v>
      </c>
      <c r="L118" s="2">
        <v>24.0</v>
      </c>
      <c r="M118" s="2">
        <v>25.0</v>
      </c>
    </row>
    <row r="119">
      <c r="A119" s="2" t="s">
        <v>2136</v>
      </c>
      <c r="B119" s="2" t="s">
        <v>49</v>
      </c>
      <c r="C119" s="2" t="s">
        <v>2033</v>
      </c>
      <c r="D119" s="2">
        <v>120.0</v>
      </c>
      <c r="E119" s="2">
        <v>132.0</v>
      </c>
      <c r="F119" s="2">
        <v>25.0</v>
      </c>
      <c r="G119" s="2">
        <v>33.0</v>
      </c>
      <c r="H119" s="2">
        <v>35.0</v>
      </c>
      <c r="I119" s="2">
        <v>35.0</v>
      </c>
      <c r="J119" s="2">
        <v>29.0</v>
      </c>
      <c r="K119" s="2">
        <v>42.0</v>
      </c>
      <c r="L119" s="2">
        <v>31.0</v>
      </c>
      <c r="M119" s="2">
        <v>22.0</v>
      </c>
    </row>
    <row r="120">
      <c r="A120" s="2" t="s">
        <v>2137</v>
      </c>
      <c r="B120" s="2" t="s">
        <v>30</v>
      </c>
      <c r="C120" s="2" t="s">
        <v>2066</v>
      </c>
      <c r="D120" s="2">
        <v>109.0</v>
      </c>
      <c r="E120" s="2">
        <v>118.0</v>
      </c>
      <c r="F120" s="2">
        <v>18.0</v>
      </c>
      <c r="G120" s="2">
        <v>35.0</v>
      </c>
      <c r="H120" s="2">
        <v>31.0</v>
      </c>
      <c r="I120" s="2">
        <v>24.0</v>
      </c>
      <c r="J120" s="2">
        <v>25.0</v>
      </c>
      <c r="K120" s="2">
        <v>24.0</v>
      </c>
      <c r="L120" s="2">
        <v>35.0</v>
      </c>
      <c r="M120" s="2">
        <v>35.0</v>
      </c>
    </row>
    <row r="121">
      <c r="A121" s="2" t="s">
        <v>2138</v>
      </c>
      <c r="B121" s="2" t="s">
        <v>47</v>
      </c>
      <c r="C121" s="2" t="s">
        <v>2052</v>
      </c>
      <c r="D121" s="2">
        <v>98.0</v>
      </c>
      <c r="E121" s="2">
        <v>114.0</v>
      </c>
      <c r="F121" s="2">
        <v>24.0</v>
      </c>
      <c r="G121" s="2">
        <v>25.0</v>
      </c>
      <c r="H121" s="2">
        <v>29.0</v>
      </c>
      <c r="I121" s="2">
        <v>27.0</v>
      </c>
      <c r="J121" s="2">
        <v>23.0</v>
      </c>
      <c r="K121" s="2">
        <v>32.0</v>
      </c>
      <c r="L121" s="2">
        <v>22.0</v>
      </c>
      <c r="M121" s="2">
        <v>30.0</v>
      </c>
    </row>
    <row r="122">
      <c r="A122" s="2" t="s">
        <v>2138</v>
      </c>
      <c r="B122" s="2" t="s">
        <v>37</v>
      </c>
      <c r="C122" s="2" t="s">
        <v>2040</v>
      </c>
      <c r="D122" s="2">
        <v>107.0</v>
      </c>
      <c r="E122" s="2">
        <v>111.0</v>
      </c>
      <c r="F122" s="2">
        <v>32.0</v>
      </c>
      <c r="G122" s="2">
        <v>25.0</v>
      </c>
      <c r="H122" s="2">
        <v>32.0</v>
      </c>
      <c r="I122" s="2">
        <v>20.0</v>
      </c>
      <c r="J122" s="2">
        <v>27.0</v>
      </c>
      <c r="K122" s="2">
        <v>36.0</v>
      </c>
      <c r="L122" s="2">
        <v>16.0</v>
      </c>
      <c r="M122" s="2">
        <v>30.0</v>
      </c>
    </row>
    <row r="123">
      <c r="A123" s="2" t="s">
        <v>2139</v>
      </c>
      <c r="B123" s="2" t="s">
        <v>55</v>
      </c>
      <c r="C123" s="2" t="s">
        <v>2084</v>
      </c>
      <c r="D123" s="2">
        <v>110.0</v>
      </c>
      <c r="E123" s="2">
        <v>116.0</v>
      </c>
      <c r="F123" s="2">
        <v>28.0</v>
      </c>
      <c r="G123" s="2">
        <v>31.0</v>
      </c>
      <c r="H123" s="2">
        <v>29.0</v>
      </c>
      <c r="I123" s="2">
        <v>25.0</v>
      </c>
      <c r="J123" s="2">
        <v>23.0</v>
      </c>
      <c r="K123" s="2">
        <v>35.0</v>
      </c>
      <c r="L123" s="2">
        <v>30.0</v>
      </c>
      <c r="M123" s="2">
        <v>25.0</v>
      </c>
    </row>
    <row r="124">
      <c r="A124" s="2" t="s">
        <v>2140</v>
      </c>
      <c r="B124" s="2" t="s">
        <v>51</v>
      </c>
      <c r="C124" s="2" t="s">
        <v>2077</v>
      </c>
      <c r="D124" s="2">
        <v>116.0</v>
      </c>
      <c r="E124" s="2">
        <v>110.0</v>
      </c>
      <c r="F124" s="2">
        <v>29.0</v>
      </c>
      <c r="G124" s="2">
        <v>31.0</v>
      </c>
      <c r="H124" s="2">
        <v>25.0</v>
      </c>
      <c r="I124" s="2">
        <v>20.0</v>
      </c>
      <c r="J124" s="2">
        <v>35.0</v>
      </c>
      <c r="K124" s="2">
        <v>22.0</v>
      </c>
      <c r="L124" s="2">
        <v>27.0</v>
      </c>
      <c r="M124" s="2">
        <v>37.0</v>
      </c>
    </row>
    <row r="125">
      <c r="A125" s="2" t="s">
        <v>2141</v>
      </c>
      <c r="B125" s="2" t="s">
        <v>29</v>
      </c>
      <c r="C125" s="2" t="s">
        <v>2086</v>
      </c>
      <c r="D125" s="2">
        <v>111.0</v>
      </c>
      <c r="E125" s="2">
        <v>99.0</v>
      </c>
      <c r="F125" s="2">
        <v>29.0</v>
      </c>
      <c r="G125" s="2">
        <v>29.0</v>
      </c>
      <c r="H125" s="2">
        <v>25.0</v>
      </c>
      <c r="I125" s="2">
        <v>30.0</v>
      </c>
      <c r="J125" s="2">
        <v>26.0</v>
      </c>
      <c r="K125" s="2">
        <v>27.0</v>
      </c>
      <c r="L125" s="2">
        <v>31.0</v>
      </c>
      <c r="M125" s="2">
        <v>13.0</v>
      </c>
    </row>
    <row r="126">
      <c r="A126" s="2" t="s">
        <v>2142</v>
      </c>
      <c r="B126" s="2" t="s">
        <v>27</v>
      </c>
      <c r="C126" s="2" t="s">
        <v>2037</v>
      </c>
      <c r="D126" s="2">
        <v>136.0</v>
      </c>
      <c r="E126" s="2">
        <v>124.0</v>
      </c>
      <c r="F126" s="2">
        <v>34.0</v>
      </c>
      <c r="G126" s="2">
        <v>27.0</v>
      </c>
      <c r="H126" s="2">
        <v>33.0</v>
      </c>
      <c r="I126" s="2">
        <v>27.0</v>
      </c>
      <c r="J126" s="2">
        <v>42.0</v>
      </c>
      <c r="K126" s="2">
        <v>31.0</v>
      </c>
      <c r="L126" s="2">
        <v>27.0</v>
      </c>
      <c r="M126" s="2">
        <v>39.0</v>
      </c>
    </row>
    <row r="127">
      <c r="A127" s="2" t="s">
        <v>2142</v>
      </c>
      <c r="B127" s="2" t="s">
        <v>43</v>
      </c>
      <c r="C127" s="2" t="s">
        <v>2079</v>
      </c>
      <c r="D127" s="2">
        <v>104.0</v>
      </c>
      <c r="E127" s="2">
        <v>107.0</v>
      </c>
      <c r="F127" s="2">
        <v>30.0</v>
      </c>
      <c r="G127" s="2">
        <v>23.0</v>
      </c>
      <c r="H127" s="2">
        <v>20.0</v>
      </c>
      <c r="I127" s="2">
        <v>23.0</v>
      </c>
      <c r="J127" s="2">
        <v>26.0</v>
      </c>
      <c r="K127" s="2">
        <v>28.0</v>
      </c>
      <c r="L127" s="2">
        <v>28.0</v>
      </c>
      <c r="M127" s="2">
        <v>33.0</v>
      </c>
    </row>
    <row r="128">
      <c r="A128" s="2" t="s">
        <v>2142</v>
      </c>
      <c r="B128" s="2" t="s">
        <v>53</v>
      </c>
      <c r="C128" s="2" t="s">
        <v>2102</v>
      </c>
      <c r="D128" s="2">
        <v>108.0</v>
      </c>
      <c r="E128" s="2">
        <v>119.0</v>
      </c>
      <c r="F128" s="2">
        <v>31.0</v>
      </c>
      <c r="G128" s="2">
        <v>22.0</v>
      </c>
      <c r="H128" s="2">
        <v>19.0</v>
      </c>
      <c r="I128" s="2">
        <v>33.0</v>
      </c>
      <c r="J128" s="2">
        <v>31.0</v>
      </c>
      <c r="K128" s="2">
        <v>29.0</v>
      </c>
      <c r="L128" s="2">
        <v>27.0</v>
      </c>
      <c r="M128" s="2">
        <v>35.0</v>
      </c>
    </row>
    <row r="129">
      <c r="A129" s="2" t="s">
        <v>2142</v>
      </c>
      <c r="B129" s="2" t="s">
        <v>46</v>
      </c>
      <c r="C129" s="2" t="s">
        <v>2089</v>
      </c>
      <c r="D129" s="2">
        <v>118.0</v>
      </c>
      <c r="E129" s="2">
        <v>113.0</v>
      </c>
      <c r="F129" s="2">
        <v>15.0</v>
      </c>
      <c r="G129" s="2">
        <v>29.0</v>
      </c>
      <c r="H129" s="2">
        <v>35.0</v>
      </c>
      <c r="I129" s="2">
        <v>24.0</v>
      </c>
      <c r="J129" s="2">
        <v>32.0</v>
      </c>
      <c r="K129" s="2">
        <v>31.0</v>
      </c>
      <c r="L129" s="2">
        <v>36.0</v>
      </c>
      <c r="M129" s="2">
        <v>29.0</v>
      </c>
    </row>
    <row r="130">
      <c r="A130" s="2" t="s">
        <v>2143</v>
      </c>
      <c r="B130" s="2" t="s">
        <v>39</v>
      </c>
      <c r="C130" s="2" t="s">
        <v>2060</v>
      </c>
      <c r="D130" s="2">
        <v>126.0</v>
      </c>
      <c r="E130" s="2">
        <v>137.0</v>
      </c>
      <c r="F130" s="2">
        <v>27.0</v>
      </c>
      <c r="G130" s="2">
        <v>38.0</v>
      </c>
      <c r="H130" s="2">
        <v>33.0</v>
      </c>
      <c r="I130" s="2">
        <v>31.0</v>
      </c>
      <c r="J130" s="2">
        <v>39.0</v>
      </c>
      <c r="K130" s="2">
        <v>31.0</v>
      </c>
      <c r="L130" s="2">
        <v>27.0</v>
      </c>
      <c r="M130" s="2">
        <v>37.0</v>
      </c>
    </row>
    <row r="131">
      <c r="A131" s="2" t="s">
        <v>2144</v>
      </c>
      <c r="B131" s="2" t="s">
        <v>40</v>
      </c>
      <c r="C131" s="2" t="s">
        <v>2056</v>
      </c>
      <c r="D131" s="2">
        <v>105.0</v>
      </c>
      <c r="E131" s="2">
        <v>101.0</v>
      </c>
      <c r="F131" s="2">
        <v>33.0</v>
      </c>
      <c r="G131" s="2">
        <v>20.0</v>
      </c>
      <c r="H131" s="2">
        <v>19.0</v>
      </c>
      <c r="I131" s="2">
        <v>25.0</v>
      </c>
      <c r="J131" s="2">
        <v>27.0</v>
      </c>
      <c r="K131" s="2">
        <v>23.0</v>
      </c>
      <c r="L131" s="2">
        <v>26.0</v>
      </c>
      <c r="M131" s="2">
        <v>33.0</v>
      </c>
    </row>
    <row r="132">
      <c r="A132" s="2" t="s">
        <v>2145</v>
      </c>
      <c r="B132" s="2" t="s">
        <v>37</v>
      </c>
      <c r="C132" s="2" t="s">
        <v>2054</v>
      </c>
      <c r="D132" s="2">
        <v>94.0</v>
      </c>
      <c r="E132" s="2">
        <v>102.0</v>
      </c>
      <c r="F132" s="2">
        <v>15.0</v>
      </c>
      <c r="G132" s="2">
        <v>30.0</v>
      </c>
      <c r="H132" s="2">
        <v>26.0</v>
      </c>
      <c r="I132" s="2">
        <v>19.0</v>
      </c>
      <c r="J132" s="2">
        <v>31.0</v>
      </c>
      <c r="K132" s="2">
        <v>29.0</v>
      </c>
      <c r="L132" s="2">
        <v>22.0</v>
      </c>
      <c r="M132" s="2">
        <v>24.0</v>
      </c>
    </row>
    <row r="133">
      <c r="A133" s="2" t="s">
        <v>2146</v>
      </c>
      <c r="B133" s="2" t="s">
        <v>35</v>
      </c>
      <c r="C133" s="2" t="s">
        <v>2051</v>
      </c>
      <c r="D133" s="2">
        <v>107.0</v>
      </c>
      <c r="E133" s="2">
        <v>129.0</v>
      </c>
      <c r="F133" s="2">
        <v>25.0</v>
      </c>
      <c r="G133" s="2">
        <v>32.0</v>
      </c>
      <c r="H133" s="2">
        <v>29.0</v>
      </c>
      <c r="I133" s="2">
        <v>32.0</v>
      </c>
      <c r="J133" s="2">
        <v>25.0</v>
      </c>
      <c r="K133" s="2">
        <v>35.0</v>
      </c>
      <c r="L133" s="2">
        <v>28.0</v>
      </c>
      <c r="M133" s="2">
        <v>30.0</v>
      </c>
    </row>
    <row r="134">
      <c r="A134" s="2" t="s">
        <v>2147</v>
      </c>
      <c r="B134" s="2" t="s">
        <v>49</v>
      </c>
      <c r="C134" s="2" t="s">
        <v>2077</v>
      </c>
      <c r="D134" s="2">
        <v>118.0</v>
      </c>
      <c r="E134" s="2">
        <v>110.0</v>
      </c>
      <c r="F134" s="2">
        <v>30.0</v>
      </c>
      <c r="G134" s="2">
        <v>31.0</v>
      </c>
      <c r="H134" s="2">
        <v>38.0</v>
      </c>
      <c r="I134" s="2">
        <v>21.0</v>
      </c>
      <c r="J134" s="2">
        <v>16.0</v>
      </c>
      <c r="K134" s="2">
        <v>31.0</v>
      </c>
      <c r="L134" s="2">
        <v>34.0</v>
      </c>
      <c r="M134" s="2">
        <v>27.0</v>
      </c>
    </row>
    <row r="135">
      <c r="A135" s="2" t="s">
        <v>2148</v>
      </c>
      <c r="B135" s="2" t="s">
        <v>46</v>
      </c>
      <c r="C135" s="2" t="s">
        <v>2091</v>
      </c>
      <c r="D135" s="2">
        <v>117.0</v>
      </c>
      <c r="E135" s="2">
        <v>109.0</v>
      </c>
      <c r="F135" s="2">
        <v>41.0</v>
      </c>
      <c r="G135" s="2">
        <v>24.0</v>
      </c>
      <c r="H135" s="2">
        <v>22.0</v>
      </c>
      <c r="I135" s="2">
        <v>28.0</v>
      </c>
      <c r="J135" s="2">
        <v>30.0</v>
      </c>
      <c r="K135" s="2">
        <v>30.0</v>
      </c>
      <c r="L135" s="2">
        <v>24.0</v>
      </c>
      <c r="M135" s="2">
        <v>27.0</v>
      </c>
    </row>
    <row r="136">
      <c r="A136" s="2" t="s">
        <v>2149</v>
      </c>
      <c r="B136" s="2" t="s">
        <v>45</v>
      </c>
      <c r="C136" s="2" t="s">
        <v>2052</v>
      </c>
      <c r="D136" s="2">
        <v>94.0</v>
      </c>
      <c r="E136" s="2">
        <v>117.0</v>
      </c>
      <c r="F136" s="2">
        <v>26.0</v>
      </c>
      <c r="G136" s="2">
        <v>30.0</v>
      </c>
      <c r="H136" s="2">
        <v>20.0</v>
      </c>
      <c r="I136" s="2">
        <v>25.0</v>
      </c>
      <c r="J136" s="2">
        <v>25.0</v>
      </c>
      <c r="K136" s="2">
        <v>33.0</v>
      </c>
      <c r="L136" s="2">
        <v>23.0</v>
      </c>
      <c r="M136" s="2">
        <v>29.0</v>
      </c>
    </row>
    <row r="137">
      <c r="A137" s="2" t="s">
        <v>2150</v>
      </c>
      <c r="B137" s="2" t="s">
        <v>25</v>
      </c>
      <c r="C137" s="2" t="s">
        <v>2043</v>
      </c>
      <c r="D137" s="2">
        <v>97.0</v>
      </c>
      <c r="E137" s="2">
        <v>112.0</v>
      </c>
      <c r="F137" s="2">
        <v>25.0</v>
      </c>
      <c r="G137" s="2">
        <v>29.0</v>
      </c>
      <c r="H137" s="2">
        <v>24.0</v>
      </c>
      <c r="I137" s="2">
        <v>36.0</v>
      </c>
      <c r="J137" s="2">
        <v>23.0</v>
      </c>
      <c r="K137" s="2">
        <v>23.0</v>
      </c>
      <c r="L137" s="2">
        <v>25.0</v>
      </c>
      <c r="M137" s="2">
        <v>24.0</v>
      </c>
    </row>
    <row r="138">
      <c r="A138" s="2" t="s">
        <v>2151</v>
      </c>
      <c r="B138" s="2" t="s">
        <v>33</v>
      </c>
      <c r="C138" s="2" t="s">
        <v>2086</v>
      </c>
      <c r="D138" s="2">
        <v>122.0</v>
      </c>
      <c r="E138" s="2">
        <v>119.0</v>
      </c>
      <c r="F138" s="2">
        <v>25.0</v>
      </c>
      <c r="G138" s="2">
        <v>34.0</v>
      </c>
      <c r="H138" s="2">
        <v>30.0</v>
      </c>
      <c r="I138" s="2">
        <v>29.0</v>
      </c>
      <c r="J138" s="2">
        <v>34.0</v>
      </c>
      <c r="K138" s="2">
        <v>33.0</v>
      </c>
      <c r="L138" s="2">
        <v>33.0</v>
      </c>
      <c r="M138" s="2">
        <v>23.0</v>
      </c>
    </row>
    <row r="139">
      <c r="A139" s="2" t="s">
        <v>2151</v>
      </c>
      <c r="B139" s="2" t="s">
        <v>29</v>
      </c>
      <c r="C139" s="2" t="s">
        <v>2033</v>
      </c>
      <c r="D139" s="2">
        <v>98.0</v>
      </c>
      <c r="E139" s="2">
        <v>105.0</v>
      </c>
      <c r="F139" s="2">
        <v>20.0</v>
      </c>
      <c r="G139" s="2">
        <v>34.0</v>
      </c>
      <c r="H139" s="2">
        <v>22.0</v>
      </c>
      <c r="I139" s="2">
        <v>19.0</v>
      </c>
      <c r="J139" s="2">
        <v>28.0</v>
      </c>
      <c r="K139" s="2">
        <v>22.0</v>
      </c>
      <c r="L139" s="2">
        <v>28.0</v>
      </c>
      <c r="M139" s="2">
        <v>30.0</v>
      </c>
    </row>
    <row r="140">
      <c r="A140" s="2" t="s">
        <v>2152</v>
      </c>
      <c r="B140" s="2" t="s">
        <v>36</v>
      </c>
      <c r="C140" s="2" t="s">
        <v>2046</v>
      </c>
      <c r="D140" s="2">
        <v>126.0</v>
      </c>
      <c r="E140" s="2">
        <v>144.0</v>
      </c>
      <c r="F140" s="2">
        <v>33.0</v>
      </c>
      <c r="G140" s="2">
        <v>30.0</v>
      </c>
      <c r="H140" s="2">
        <v>18.0</v>
      </c>
      <c r="I140" s="2">
        <v>47.0</v>
      </c>
      <c r="J140" s="2">
        <v>38.0</v>
      </c>
      <c r="K140" s="2">
        <v>38.0</v>
      </c>
      <c r="L140" s="2">
        <v>37.0</v>
      </c>
      <c r="M140" s="2">
        <v>29.0</v>
      </c>
    </row>
    <row r="141">
      <c r="A141" s="2" t="s">
        <v>2153</v>
      </c>
      <c r="B141" s="2" t="s">
        <v>51</v>
      </c>
      <c r="C141" s="2" t="s">
        <v>2089</v>
      </c>
      <c r="D141" s="2">
        <v>117.0</v>
      </c>
      <c r="E141" s="2">
        <v>110.0</v>
      </c>
      <c r="F141" s="2">
        <v>22.0</v>
      </c>
      <c r="G141" s="2">
        <v>27.0</v>
      </c>
      <c r="H141" s="2">
        <v>34.0</v>
      </c>
      <c r="I141" s="2">
        <v>27.0</v>
      </c>
      <c r="J141" s="2">
        <v>34.0</v>
      </c>
      <c r="K141" s="2">
        <v>19.0</v>
      </c>
      <c r="L141" s="2">
        <v>27.0</v>
      </c>
      <c r="M141" s="2">
        <v>37.0</v>
      </c>
    </row>
    <row r="142">
      <c r="A142" s="2" t="s">
        <v>2153</v>
      </c>
      <c r="B142" s="2" t="s">
        <v>50</v>
      </c>
      <c r="C142" s="2" t="s">
        <v>2079</v>
      </c>
      <c r="D142" s="2">
        <v>101.0</v>
      </c>
      <c r="E142" s="2">
        <v>104.0</v>
      </c>
      <c r="F142" s="2">
        <v>31.0</v>
      </c>
      <c r="G142" s="2">
        <v>26.0</v>
      </c>
      <c r="H142" s="2">
        <v>17.0</v>
      </c>
      <c r="I142" s="2">
        <v>28.0</v>
      </c>
      <c r="J142" s="2">
        <v>31.0</v>
      </c>
      <c r="K142" s="2">
        <v>16.0</v>
      </c>
      <c r="L142" s="2">
        <v>22.0</v>
      </c>
      <c r="M142" s="2">
        <v>34.0</v>
      </c>
    </row>
    <row r="143">
      <c r="A143" s="2" t="s">
        <v>2153</v>
      </c>
      <c r="B143" s="2" t="s">
        <v>44</v>
      </c>
      <c r="C143" s="2" t="s">
        <v>2038</v>
      </c>
      <c r="D143" s="2">
        <v>127.0</v>
      </c>
      <c r="E143" s="2">
        <v>121.0</v>
      </c>
      <c r="F143" s="2">
        <v>34.0</v>
      </c>
      <c r="G143" s="2">
        <v>32.0</v>
      </c>
      <c r="H143" s="2">
        <v>42.0</v>
      </c>
      <c r="I143" s="2">
        <v>31.0</v>
      </c>
      <c r="J143" s="2">
        <v>27.0</v>
      </c>
      <c r="K143" s="2">
        <v>32.0</v>
      </c>
      <c r="L143" s="2">
        <v>24.0</v>
      </c>
      <c r="M143" s="2">
        <v>26.0</v>
      </c>
    </row>
    <row r="144">
      <c r="A144" s="2" t="s">
        <v>2154</v>
      </c>
      <c r="B144" s="2" t="s">
        <v>38</v>
      </c>
      <c r="C144" s="2" t="s">
        <v>2052</v>
      </c>
      <c r="D144" s="2">
        <v>107.0</v>
      </c>
      <c r="E144" s="2">
        <v>121.0</v>
      </c>
      <c r="F144" s="2">
        <v>33.0</v>
      </c>
      <c r="G144" s="2">
        <v>38.0</v>
      </c>
      <c r="H144" s="2">
        <v>21.0</v>
      </c>
      <c r="I144" s="2">
        <v>28.0</v>
      </c>
      <c r="J144" s="2">
        <v>30.0</v>
      </c>
      <c r="K144" s="2">
        <v>27.0</v>
      </c>
      <c r="L144" s="2">
        <v>23.0</v>
      </c>
      <c r="M144" s="2">
        <v>28.0</v>
      </c>
    </row>
    <row r="145">
      <c r="A145" s="2" t="s">
        <v>2155</v>
      </c>
      <c r="B145" s="2" t="s">
        <v>35</v>
      </c>
      <c r="C145" s="2" t="s">
        <v>2071</v>
      </c>
      <c r="D145" s="2">
        <v>124.0</v>
      </c>
      <c r="E145" s="2">
        <v>117.0</v>
      </c>
      <c r="F145" s="2">
        <v>22.0</v>
      </c>
      <c r="G145" s="2">
        <v>27.0</v>
      </c>
      <c r="H145" s="2">
        <v>35.0</v>
      </c>
      <c r="I145" s="2">
        <v>36.0</v>
      </c>
      <c r="J145" s="2">
        <v>31.0</v>
      </c>
      <c r="K145" s="2">
        <v>34.0</v>
      </c>
      <c r="L145" s="2">
        <v>36.0</v>
      </c>
      <c r="M145" s="2">
        <v>20.0</v>
      </c>
    </row>
    <row r="146">
      <c r="A146" s="2" t="s">
        <v>2155</v>
      </c>
      <c r="B146" s="2" t="s">
        <v>149</v>
      </c>
      <c r="C146" s="2" t="s">
        <v>2042</v>
      </c>
      <c r="D146" s="2">
        <v>114.0</v>
      </c>
      <c r="E146" s="2">
        <v>106.0</v>
      </c>
      <c r="F146" s="2">
        <v>21.0</v>
      </c>
      <c r="G146" s="2">
        <v>33.0</v>
      </c>
      <c r="H146" s="2">
        <v>27.0</v>
      </c>
      <c r="I146" s="2">
        <v>23.0</v>
      </c>
      <c r="J146" s="2">
        <v>35.0</v>
      </c>
      <c r="K146" s="2">
        <v>21.0</v>
      </c>
      <c r="L146" s="2">
        <v>31.0</v>
      </c>
      <c r="M146" s="2">
        <v>29.0</v>
      </c>
    </row>
    <row r="147">
      <c r="A147" s="2" t="s">
        <v>2156</v>
      </c>
      <c r="B147" s="2" t="s">
        <v>26</v>
      </c>
      <c r="C147" s="2" t="s">
        <v>2043</v>
      </c>
      <c r="D147" s="2">
        <v>120.0</v>
      </c>
      <c r="E147" s="2">
        <v>119.0</v>
      </c>
      <c r="F147" s="2">
        <v>34.0</v>
      </c>
      <c r="G147" s="2">
        <v>34.0</v>
      </c>
      <c r="H147" s="2">
        <v>39.0</v>
      </c>
      <c r="I147" s="2">
        <v>35.0</v>
      </c>
      <c r="J147" s="2">
        <v>20.0</v>
      </c>
      <c r="K147" s="2">
        <v>29.0</v>
      </c>
      <c r="L147" s="2">
        <v>27.0</v>
      </c>
      <c r="M147" s="2">
        <v>21.0</v>
      </c>
    </row>
    <row r="148">
      <c r="A148" s="2" t="s">
        <v>2157</v>
      </c>
      <c r="B148" s="2" t="s">
        <v>25</v>
      </c>
      <c r="C148" s="2" t="s">
        <v>2061</v>
      </c>
      <c r="D148" s="2">
        <v>124.0</v>
      </c>
      <c r="E148" s="2">
        <v>126.0</v>
      </c>
      <c r="F148" s="2">
        <v>24.0</v>
      </c>
      <c r="G148" s="2">
        <v>38.0</v>
      </c>
      <c r="H148" s="2">
        <v>36.0</v>
      </c>
      <c r="I148" s="2">
        <v>28.0</v>
      </c>
      <c r="J148" s="2">
        <v>34.0</v>
      </c>
      <c r="K148" s="2">
        <v>27.0</v>
      </c>
      <c r="L148" s="2">
        <v>30.0</v>
      </c>
      <c r="M148" s="2">
        <v>33.0</v>
      </c>
    </row>
    <row r="149">
      <c r="A149" s="2" t="s">
        <v>2158</v>
      </c>
      <c r="B149" s="2" t="s">
        <v>48</v>
      </c>
      <c r="C149" s="2" t="s">
        <v>2035</v>
      </c>
      <c r="D149" s="2">
        <v>105.0</v>
      </c>
      <c r="E149" s="2">
        <v>108.0</v>
      </c>
      <c r="F149" s="2">
        <v>21.0</v>
      </c>
      <c r="G149" s="2">
        <v>26.0</v>
      </c>
      <c r="H149" s="2">
        <v>26.0</v>
      </c>
      <c r="I149" s="2">
        <v>27.0</v>
      </c>
      <c r="J149" s="2">
        <v>31.0</v>
      </c>
      <c r="K149" s="2">
        <v>23.0</v>
      </c>
      <c r="L149" s="2">
        <v>27.0</v>
      </c>
      <c r="M149" s="2">
        <v>32.0</v>
      </c>
    </row>
    <row r="150">
      <c r="A150" s="2" t="s">
        <v>2159</v>
      </c>
      <c r="B150" s="2" t="s">
        <v>55</v>
      </c>
      <c r="C150" s="2" t="s">
        <v>2033</v>
      </c>
      <c r="D150" s="2">
        <v>118.0</v>
      </c>
      <c r="E150" s="2">
        <v>121.0</v>
      </c>
      <c r="F150" s="2">
        <v>29.0</v>
      </c>
      <c r="G150" s="2">
        <v>34.0</v>
      </c>
      <c r="H150" s="2">
        <v>31.0</v>
      </c>
      <c r="I150" s="2">
        <v>22.0</v>
      </c>
      <c r="J150" s="2">
        <v>24.0</v>
      </c>
      <c r="K150" s="2">
        <v>29.0</v>
      </c>
      <c r="L150" s="2">
        <v>27.0</v>
      </c>
      <c r="M150" s="2">
        <v>26.0</v>
      </c>
    </row>
    <row r="151">
      <c r="A151" s="2" t="s">
        <v>2160</v>
      </c>
      <c r="B151" s="2" t="s">
        <v>45</v>
      </c>
      <c r="C151" s="2" t="s">
        <v>2046</v>
      </c>
      <c r="D151" s="2">
        <v>127.0</v>
      </c>
      <c r="E151" s="2">
        <v>116.0</v>
      </c>
      <c r="F151" s="2">
        <v>27.0</v>
      </c>
      <c r="G151" s="2">
        <v>33.0</v>
      </c>
      <c r="H151" s="2">
        <v>35.0</v>
      </c>
      <c r="I151" s="2">
        <v>25.0</v>
      </c>
      <c r="J151" s="2">
        <v>37.0</v>
      </c>
      <c r="K151" s="2">
        <v>30.0</v>
      </c>
      <c r="L151" s="2">
        <v>28.0</v>
      </c>
      <c r="M151" s="2">
        <v>28.0</v>
      </c>
    </row>
    <row r="152">
      <c r="A152" s="2" t="s">
        <v>2161</v>
      </c>
      <c r="B152" s="2" t="s">
        <v>49</v>
      </c>
      <c r="C152" s="2" t="s">
        <v>2074</v>
      </c>
      <c r="D152" s="2">
        <v>120.0</v>
      </c>
      <c r="E152" s="2">
        <v>128.0</v>
      </c>
      <c r="F152" s="2">
        <v>29.0</v>
      </c>
      <c r="G152" s="2">
        <v>36.0</v>
      </c>
      <c r="H152" s="2">
        <v>28.0</v>
      </c>
      <c r="I152" s="2">
        <v>34.0</v>
      </c>
      <c r="J152" s="2">
        <v>30.0</v>
      </c>
      <c r="K152" s="2">
        <v>29.0</v>
      </c>
      <c r="L152" s="2">
        <v>33.0</v>
      </c>
      <c r="M152" s="2">
        <v>29.0</v>
      </c>
    </row>
    <row r="153">
      <c r="A153" s="2" t="s">
        <v>2161</v>
      </c>
      <c r="B153" s="2" t="s">
        <v>53</v>
      </c>
      <c r="C153" s="2" t="s">
        <v>2066</v>
      </c>
      <c r="D153" s="2">
        <v>118.0</v>
      </c>
      <c r="E153" s="2">
        <v>120.0</v>
      </c>
      <c r="F153" s="2">
        <v>23.0</v>
      </c>
      <c r="G153" s="2">
        <v>24.0</v>
      </c>
      <c r="H153" s="2">
        <v>29.0</v>
      </c>
      <c r="I153" s="2">
        <v>38.0</v>
      </c>
      <c r="J153" s="2">
        <v>43.0</v>
      </c>
      <c r="K153" s="2">
        <v>28.0</v>
      </c>
      <c r="L153" s="2">
        <v>23.0</v>
      </c>
      <c r="M153" s="2">
        <v>30.0</v>
      </c>
    </row>
    <row r="154">
      <c r="A154" s="2" t="s">
        <v>2161</v>
      </c>
      <c r="B154" s="2" t="s">
        <v>33</v>
      </c>
      <c r="C154" s="2" t="s">
        <v>2079</v>
      </c>
      <c r="D154" s="2">
        <v>94.0</v>
      </c>
      <c r="E154" s="2">
        <v>128.0</v>
      </c>
      <c r="F154" s="2">
        <v>19.0</v>
      </c>
      <c r="G154" s="2">
        <v>32.0</v>
      </c>
      <c r="H154" s="2">
        <v>26.0</v>
      </c>
      <c r="I154" s="2">
        <v>34.0</v>
      </c>
      <c r="J154" s="2">
        <v>26.0</v>
      </c>
      <c r="K154" s="2">
        <v>33.0</v>
      </c>
      <c r="L154" s="2">
        <v>23.0</v>
      </c>
      <c r="M154" s="2">
        <v>29.0</v>
      </c>
    </row>
    <row r="155">
      <c r="A155" s="2" t="s">
        <v>2161</v>
      </c>
      <c r="B155" s="2" t="s">
        <v>46</v>
      </c>
      <c r="C155" s="2" t="s">
        <v>2038</v>
      </c>
      <c r="D155" s="2">
        <v>108.0</v>
      </c>
      <c r="E155" s="2">
        <v>102.0</v>
      </c>
      <c r="F155" s="2">
        <v>33.0</v>
      </c>
      <c r="G155" s="2">
        <v>26.0</v>
      </c>
      <c r="H155" s="2">
        <v>21.0</v>
      </c>
      <c r="I155" s="2">
        <v>20.0</v>
      </c>
      <c r="J155" s="2">
        <v>23.0</v>
      </c>
      <c r="K155" s="2">
        <v>30.0</v>
      </c>
      <c r="L155" s="2">
        <v>31.0</v>
      </c>
      <c r="M155" s="2">
        <v>26.0</v>
      </c>
    </row>
    <row r="156">
      <c r="A156" s="2" t="s">
        <v>2161</v>
      </c>
      <c r="B156" s="2" t="s">
        <v>50</v>
      </c>
      <c r="C156" s="2" t="s">
        <v>2048</v>
      </c>
      <c r="D156" s="2">
        <v>101.0</v>
      </c>
      <c r="E156" s="2">
        <v>122.0</v>
      </c>
      <c r="F156" s="2">
        <v>24.0</v>
      </c>
      <c r="G156" s="2">
        <v>28.0</v>
      </c>
      <c r="H156" s="2">
        <v>20.0</v>
      </c>
      <c r="I156" s="2">
        <v>44.0</v>
      </c>
      <c r="J156" s="2">
        <v>24.0</v>
      </c>
      <c r="K156" s="2">
        <v>25.0</v>
      </c>
      <c r="L156" s="2">
        <v>33.0</v>
      </c>
      <c r="M156" s="2">
        <v>25.0</v>
      </c>
    </row>
    <row r="157">
      <c r="A157" s="2" t="s">
        <v>2162</v>
      </c>
      <c r="B157" s="2" t="s">
        <v>42</v>
      </c>
      <c r="C157" s="2" t="s">
        <v>2102</v>
      </c>
      <c r="D157" s="2">
        <v>116.0</v>
      </c>
      <c r="E157" s="2">
        <v>115.0</v>
      </c>
      <c r="F157" s="2">
        <v>36.0</v>
      </c>
      <c r="G157" s="2">
        <v>28.0</v>
      </c>
      <c r="H157" s="2">
        <v>21.0</v>
      </c>
      <c r="I157" s="2">
        <v>29.0</v>
      </c>
      <c r="J157" s="2">
        <v>31.0</v>
      </c>
      <c r="K157" s="2">
        <v>27.0</v>
      </c>
      <c r="L157" s="2">
        <v>19.0</v>
      </c>
      <c r="M157" s="2">
        <v>23.0</v>
      </c>
    </row>
    <row r="158">
      <c r="A158" s="2" t="s">
        <v>2163</v>
      </c>
      <c r="B158" s="2" t="s">
        <v>36</v>
      </c>
      <c r="C158" s="2" t="s">
        <v>2054</v>
      </c>
      <c r="D158" s="2">
        <v>93.0</v>
      </c>
      <c r="E158" s="2">
        <v>100.0</v>
      </c>
      <c r="F158" s="2">
        <v>21.0</v>
      </c>
      <c r="G158" s="2">
        <v>13.0</v>
      </c>
      <c r="H158" s="2">
        <v>28.0</v>
      </c>
      <c r="I158" s="2">
        <v>33.0</v>
      </c>
      <c r="J158" s="2">
        <v>22.0</v>
      </c>
      <c r="K158" s="2">
        <v>27.0</v>
      </c>
      <c r="L158" s="2">
        <v>22.0</v>
      </c>
      <c r="M158" s="2">
        <v>27.0</v>
      </c>
    </row>
    <row r="159">
      <c r="A159" s="2" t="s">
        <v>2163</v>
      </c>
      <c r="B159" s="2" t="s">
        <v>41</v>
      </c>
      <c r="C159" s="2" t="s">
        <v>2051</v>
      </c>
      <c r="D159" s="2">
        <v>105.0</v>
      </c>
      <c r="E159" s="2">
        <v>126.0</v>
      </c>
      <c r="F159" s="2">
        <v>16.0</v>
      </c>
      <c r="G159" s="2">
        <v>33.0</v>
      </c>
      <c r="H159" s="2">
        <v>35.0</v>
      </c>
      <c r="I159" s="2">
        <v>32.0</v>
      </c>
      <c r="J159" s="2">
        <v>21.0</v>
      </c>
      <c r="K159" s="2">
        <v>34.0</v>
      </c>
      <c r="L159" s="2">
        <v>33.0</v>
      </c>
      <c r="M159" s="2">
        <v>27.0</v>
      </c>
    </row>
    <row r="160">
      <c r="A160" s="2" t="s">
        <v>2164</v>
      </c>
      <c r="B160" s="2" t="s">
        <v>32</v>
      </c>
      <c r="C160" s="2" t="s">
        <v>2060</v>
      </c>
      <c r="D160" s="2">
        <v>103.0</v>
      </c>
      <c r="E160" s="2">
        <v>106.0</v>
      </c>
      <c r="F160" s="2">
        <v>27.0</v>
      </c>
      <c r="G160" s="2">
        <v>22.0</v>
      </c>
      <c r="H160" s="2">
        <v>27.0</v>
      </c>
      <c r="I160" s="2">
        <v>39.0</v>
      </c>
      <c r="J160" s="2">
        <v>17.0</v>
      </c>
      <c r="K160" s="2">
        <v>20.0</v>
      </c>
      <c r="L160" s="2">
        <v>32.0</v>
      </c>
      <c r="M160" s="2">
        <v>25.0</v>
      </c>
    </row>
    <row r="161">
      <c r="A161" s="2" t="s">
        <v>2164</v>
      </c>
      <c r="B161" s="2" t="s">
        <v>44</v>
      </c>
      <c r="C161" s="2" t="s">
        <v>2061</v>
      </c>
      <c r="D161" s="2">
        <v>118.0</v>
      </c>
      <c r="E161" s="2">
        <v>134.0</v>
      </c>
      <c r="F161" s="2">
        <v>29.0</v>
      </c>
      <c r="G161" s="2">
        <v>29.0</v>
      </c>
      <c r="H161" s="2">
        <v>31.0</v>
      </c>
      <c r="I161" s="2">
        <v>38.0</v>
      </c>
      <c r="J161" s="2">
        <v>38.0</v>
      </c>
      <c r="K161" s="2">
        <v>34.0</v>
      </c>
      <c r="L161" s="2">
        <v>20.0</v>
      </c>
      <c r="M161" s="2">
        <v>33.0</v>
      </c>
    </row>
    <row r="162">
      <c r="A162" s="2" t="s">
        <v>2164</v>
      </c>
      <c r="B162" s="2" t="s">
        <v>37</v>
      </c>
      <c r="C162" s="2" t="s">
        <v>2094</v>
      </c>
      <c r="D162" s="2">
        <v>132.0</v>
      </c>
      <c r="E162" s="2">
        <v>116.0</v>
      </c>
      <c r="F162" s="2">
        <v>24.0</v>
      </c>
      <c r="G162" s="2">
        <v>29.0</v>
      </c>
      <c r="H162" s="2">
        <v>41.0</v>
      </c>
      <c r="I162" s="2">
        <v>17.0</v>
      </c>
      <c r="J162" s="2">
        <v>38.0</v>
      </c>
      <c r="K162" s="2">
        <v>38.0</v>
      </c>
      <c r="L162" s="2">
        <v>29.0</v>
      </c>
      <c r="M162" s="2">
        <v>32.0</v>
      </c>
    </row>
    <row r="163">
      <c r="A163" s="2" t="s">
        <v>2165</v>
      </c>
      <c r="B163" s="2" t="s">
        <v>50</v>
      </c>
      <c r="C163" s="2" t="s">
        <v>2035</v>
      </c>
      <c r="D163" s="2">
        <v>116.0</v>
      </c>
      <c r="E163" s="2">
        <v>134.0</v>
      </c>
      <c r="F163" s="2">
        <v>27.0</v>
      </c>
      <c r="G163" s="2">
        <v>25.0</v>
      </c>
      <c r="H163" s="2">
        <v>44.0</v>
      </c>
      <c r="I163" s="2">
        <v>34.0</v>
      </c>
      <c r="J163" s="2">
        <v>21.0</v>
      </c>
      <c r="K163" s="2">
        <v>40.0</v>
      </c>
      <c r="L163" s="2">
        <v>24.0</v>
      </c>
      <c r="M163" s="2">
        <v>35.0</v>
      </c>
    </row>
    <row r="164">
      <c r="A164" s="2" t="s">
        <v>2166</v>
      </c>
      <c r="B164" s="2" t="s">
        <v>26</v>
      </c>
      <c r="C164" s="2" t="s">
        <v>2074</v>
      </c>
      <c r="D164" s="2">
        <v>117.0</v>
      </c>
      <c r="E164" s="2">
        <v>126.0</v>
      </c>
      <c r="F164" s="2">
        <v>28.0</v>
      </c>
      <c r="G164" s="2">
        <v>29.0</v>
      </c>
      <c r="H164" s="2">
        <v>22.0</v>
      </c>
      <c r="I164" s="2">
        <v>29.0</v>
      </c>
      <c r="J164" s="2">
        <v>27.0</v>
      </c>
      <c r="K164" s="2">
        <v>38.0</v>
      </c>
      <c r="L164" s="2">
        <v>40.0</v>
      </c>
      <c r="M164" s="2">
        <v>30.0</v>
      </c>
    </row>
    <row r="165">
      <c r="A165" s="2" t="s">
        <v>2167</v>
      </c>
      <c r="B165" s="2" t="s">
        <v>32</v>
      </c>
      <c r="C165" s="2" t="s">
        <v>2048</v>
      </c>
      <c r="D165" s="2">
        <v>109.0</v>
      </c>
      <c r="E165" s="2">
        <v>114.0</v>
      </c>
      <c r="F165" s="2">
        <v>26.0</v>
      </c>
      <c r="G165" s="2">
        <v>29.0</v>
      </c>
      <c r="H165" s="2">
        <v>29.0</v>
      </c>
      <c r="I165" s="2">
        <v>23.0</v>
      </c>
      <c r="J165" s="2">
        <v>19.0</v>
      </c>
      <c r="K165" s="2">
        <v>27.0</v>
      </c>
      <c r="L165" s="2">
        <v>27.0</v>
      </c>
      <c r="M165" s="2">
        <v>22.0</v>
      </c>
    </row>
    <row r="166">
      <c r="A166" s="2" t="s">
        <v>2166</v>
      </c>
      <c r="B166" s="2" t="s">
        <v>34</v>
      </c>
      <c r="C166" s="2" t="s">
        <v>2079</v>
      </c>
      <c r="D166" s="2">
        <v>97.0</v>
      </c>
      <c r="E166" s="2">
        <v>122.0</v>
      </c>
      <c r="F166" s="2">
        <v>22.0</v>
      </c>
      <c r="G166" s="2">
        <v>32.0</v>
      </c>
      <c r="H166" s="2">
        <v>20.0</v>
      </c>
      <c r="I166" s="2">
        <v>35.0</v>
      </c>
      <c r="J166" s="2">
        <v>18.0</v>
      </c>
      <c r="K166" s="2">
        <v>30.0</v>
      </c>
      <c r="L166" s="2">
        <v>37.0</v>
      </c>
      <c r="M166" s="2">
        <v>25.0</v>
      </c>
    </row>
    <row r="167">
      <c r="A167" s="2" t="s">
        <v>2166</v>
      </c>
      <c r="B167" s="2" t="s">
        <v>44</v>
      </c>
      <c r="C167" s="2" t="s">
        <v>2102</v>
      </c>
      <c r="D167" s="2">
        <v>113.0</v>
      </c>
      <c r="E167" s="2">
        <v>130.0</v>
      </c>
      <c r="F167" s="2">
        <v>32.0</v>
      </c>
      <c r="G167" s="2">
        <v>37.0</v>
      </c>
      <c r="H167" s="2">
        <v>20.0</v>
      </c>
      <c r="I167" s="2">
        <v>29.0</v>
      </c>
      <c r="J167" s="2">
        <v>26.0</v>
      </c>
      <c r="K167" s="2">
        <v>32.0</v>
      </c>
      <c r="L167" s="2">
        <v>35.0</v>
      </c>
      <c r="M167" s="2">
        <v>32.0</v>
      </c>
    </row>
    <row r="168">
      <c r="A168" s="2" t="s">
        <v>2168</v>
      </c>
      <c r="B168" s="2" t="s">
        <v>33</v>
      </c>
      <c r="C168" s="2" t="s">
        <v>2053</v>
      </c>
      <c r="D168" s="2">
        <v>107.0</v>
      </c>
      <c r="E168" s="2">
        <v>108.0</v>
      </c>
      <c r="F168" s="2">
        <v>33.0</v>
      </c>
      <c r="G168" s="2">
        <v>33.0</v>
      </c>
      <c r="H168" s="2">
        <v>26.0</v>
      </c>
      <c r="I168" s="2">
        <v>29.0</v>
      </c>
      <c r="J168" s="2">
        <v>20.0</v>
      </c>
      <c r="K168" s="2">
        <v>28.0</v>
      </c>
      <c r="L168" s="2">
        <v>28.0</v>
      </c>
      <c r="M168" s="2">
        <v>18.0</v>
      </c>
    </row>
    <row r="169">
      <c r="A169" s="2" t="s">
        <v>2168</v>
      </c>
      <c r="B169" s="2" t="s">
        <v>36</v>
      </c>
      <c r="C169" s="2" t="s">
        <v>2051</v>
      </c>
      <c r="D169" s="2">
        <v>97.0</v>
      </c>
      <c r="E169" s="2">
        <v>111.0</v>
      </c>
      <c r="F169" s="2">
        <v>21.0</v>
      </c>
      <c r="G169" s="2">
        <v>19.0</v>
      </c>
      <c r="H169" s="2">
        <v>25.0</v>
      </c>
      <c r="I169" s="2">
        <v>23.0</v>
      </c>
      <c r="J169" s="2">
        <v>30.0</v>
      </c>
      <c r="K169" s="2">
        <v>34.0</v>
      </c>
      <c r="L169" s="2">
        <v>21.0</v>
      </c>
      <c r="M169" s="2">
        <v>35.0</v>
      </c>
    </row>
    <row r="170">
      <c r="A170" s="2" t="s">
        <v>2168</v>
      </c>
      <c r="B170" s="2" t="s">
        <v>25</v>
      </c>
      <c r="C170" s="2" t="s">
        <v>2054</v>
      </c>
      <c r="D170" s="2">
        <v>129.0</v>
      </c>
      <c r="E170" s="2">
        <v>125.0</v>
      </c>
      <c r="F170" s="2">
        <v>29.0</v>
      </c>
      <c r="G170" s="2">
        <v>32.0</v>
      </c>
      <c r="H170" s="2">
        <v>34.0</v>
      </c>
      <c r="I170" s="2">
        <v>35.0</v>
      </c>
      <c r="J170" s="2">
        <v>33.0</v>
      </c>
      <c r="K170" s="2">
        <v>27.0</v>
      </c>
      <c r="L170" s="2">
        <v>33.0</v>
      </c>
      <c r="M170" s="2">
        <v>31.0</v>
      </c>
    </row>
    <row r="171">
      <c r="A171" s="2" t="s">
        <v>2169</v>
      </c>
      <c r="B171" s="2" t="s">
        <v>27</v>
      </c>
      <c r="C171" s="2" t="s">
        <v>2043</v>
      </c>
      <c r="D171" s="2">
        <v>117.0</v>
      </c>
      <c r="E171" s="2">
        <v>102.0</v>
      </c>
      <c r="F171" s="2">
        <v>27.0</v>
      </c>
      <c r="G171" s="2">
        <v>33.0</v>
      </c>
      <c r="H171" s="2">
        <v>26.0</v>
      </c>
      <c r="I171" s="2">
        <v>33.0</v>
      </c>
      <c r="J171" s="2">
        <v>33.0</v>
      </c>
      <c r="K171" s="2">
        <v>17.0</v>
      </c>
      <c r="L171" s="2">
        <v>31.0</v>
      </c>
      <c r="M171" s="2">
        <v>19.0</v>
      </c>
    </row>
    <row r="172">
      <c r="A172" s="2" t="s">
        <v>2169</v>
      </c>
      <c r="B172" s="2" t="s">
        <v>48</v>
      </c>
      <c r="C172" s="2" t="s">
        <v>2042</v>
      </c>
      <c r="D172" s="2">
        <v>120.0</v>
      </c>
      <c r="E172" s="2">
        <v>109.0</v>
      </c>
      <c r="F172" s="2">
        <v>31.0</v>
      </c>
      <c r="G172" s="2">
        <v>26.0</v>
      </c>
      <c r="H172" s="2">
        <v>25.0</v>
      </c>
      <c r="I172" s="2">
        <v>22.0</v>
      </c>
      <c r="J172" s="2">
        <v>27.0</v>
      </c>
      <c r="K172" s="2">
        <v>34.0</v>
      </c>
      <c r="L172" s="2">
        <v>37.0</v>
      </c>
      <c r="M172" s="2">
        <v>27.0</v>
      </c>
    </row>
    <row r="173">
      <c r="A173" s="2" t="s">
        <v>2169</v>
      </c>
      <c r="B173" s="2" t="s">
        <v>41</v>
      </c>
      <c r="C173" s="2" t="s">
        <v>2061</v>
      </c>
      <c r="D173" s="2">
        <v>111.0</v>
      </c>
      <c r="E173" s="2">
        <v>152.0</v>
      </c>
      <c r="F173" s="2">
        <v>28.0</v>
      </c>
      <c r="G173" s="2">
        <v>44.0</v>
      </c>
      <c r="H173" s="2">
        <v>33.0</v>
      </c>
      <c r="I173" s="2">
        <v>42.0</v>
      </c>
      <c r="J173" s="2">
        <v>26.0</v>
      </c>
      <c r="K173" s="2">
        <v>33.0</v>
      </c>
      <c r="L173" s="2">
        <v>24.0</v>
      </c>
      <c r="M173" s="2">
        <v>33.0</v>
      </c>
    </row>
    <row r="174">
      <c r="A174" s="2" t="s">
        <v>2169</v>
      </c>
      <c r="B174" s="2" t="s">
        <v>37</v>
      </c>
      <c r="C174" s="2" t="s">
        <v>2060</v>
      </c>
      <c r="D174" s="2">
        <v>128.0</v>
      </c>
      <c r="E174" s="2">
        <v>146.0</v>
      </c>
      <c r="F174" s="2">
        <v>24.0</v>
      </c>
      <c r="G174" s="2">
        <v>33.0</v>
      </c>
      <c r="H174" s="2">
        <v>34.0</v>
      </c>
      <c r="I174" s="2">
        <v>42.0</v>
      </c>
      <c r="J174" s="2">
        <v>40.0</v>
      </c>
      <c r="K174" s="2">
        <v>45.0</v>
      </c>
      <c r="L174" s="2">
        <v>30.0</v>
      </c>
      <c r="M174" s="2">
        <v>26.0</v>
      </c>
    </row>
    <row r="175">
      <c r="A175" s="2" t="s">
        <v>2170</v>
      </c>
      <c r="B175" s="2" t="s">
        <v>40</v>
      </c>
      <c r="C175" s="2" t="s">
        <v>2087</v>
      </c>
      <c r="D175" s="2">
        <v>112.0</v>
      </c>
      <c r="E175" s="2">
        <v>100.0</v>
      </c>
      <c r="F175" s="2">
        <v>30.0</v>
      </c>
      <c r="G175" s="2">
        <v>32.0</v>
      </c>
      <c r="H175" s="2">
        <v>33.0</v>
      </c>
      <c r="I175" s="2">
        <v>23.0</v>
      </c>
      <c r="J175" s="2">
        <v>19.0</v>
      </c>
      <c r="K175" s="2">
        <v>31.0</v>
      </c>
      <c r="L175" s="2">
        <v>30.0</v>
      </c>
      <c r="M175" s="2">
        <v>14.0</v>
      </c>
    </row>
    <row r="176">
      <c r="A176" s="2" t="s">
        <v>2171</v>
      </c>
      <c r="B176" s="2" t="s">
        <v>35</v>
      </c>
      <c r="C176" s="2" t="s">
        <v>2046</v>
      </c>
      <c r="D176" s="2">
        <v>118.0</v>
      </c>
      <c r="E176" s="2">
        <v>124.0</v>
      </c>
      <c r="F176" s="2">
        <v>31.0</v>
      </c>
      <c r="G176" s="2">
        <v>26.0</v>
      </c>
      <c r="H176" s="2">
        <v>31.0</v>
      </c>
      <c r="I176" s="2">
        <v>24.0</v>
      </c>
      <c r="J176" s="2">
        <v>22.0</v>
      </c>
      <c r="K176" s="2">
        <v>33.0</v>
      </c>
      <c r="L176" s="2">
        <v>34.0</v>
      </c>
      <c r="M176" s="2">
        <v>41.0</v>
      </c>
    </row>
    <row r="177">
      <c r="A177" s="2" t="s">
        <v>2172</v>
      </c>
      <c r="B177" s="2" t="s">
        <v>48</v>
      </c>
      <c r="C177" s="2" t="s">
        <v>2050</v>
      </c>
      <c r="D177" s="2">
        <v>104.0</v>
      </c>
      <c r="E177" s="2">
        <v>115.0</v>
      </c>
      <c r="F177" s="2">
        <v>30.0</v>
      </c>
      <c r="G177" s="2">
        <v>29.0</v>
      </c>
      <c r="H177" s="2">
        <v>15.0</v>
      </c>
      <c r="I177" s="2">
        <v>28.0</v>
      </c>
      <c r="J177" s="2">
        <v>32.0</v>
      </c>
      <c r="K177" s="2">
        <v>29.0</v>
      </c>
      <c r="L177" s="2">
        <v>27.0</v>
      </c>
      <c r="M177" s="2">
        <v>29.0</v>
      </c>
    </row>
    <row r="178">
      <c r="A178" s="2" t="s">
        <v>2173</v>
      </c>
      <c r="B178" s="2" t="s">
        <v>45</v>
      </c>
      <c r="C178" s="2" t="s">
        <v>2089</v>
      </c>
      <c r="D178" s="2">
        <v>123.0</v>
      </c>
      <c r="E178" s="2">
        <v>116.0</v>
      </c>
      <c r="F178" s="2">
        <v>22.0</v>
      </c>
      <c r="G178" s="2">
        <v>26.0</v>
      </c>
      <c r="H178" s="2">
        <v>13.0</v>
      </c>
      <c r="I178" s="2">
        <v>28.0</v>
      </c>
      <c r="J178" s="2">
        <v>36.0</v>
      </c>
      <c r="K178" s="2">
        <v>32.0</v>
      </c>
      <c r="L178" s="2">
        <v>39.0</v>
      </c>
      <c r="M178" s="2">
        <v>24.0</v>
      </c>
    </row>
    <row r="179">
      <c r="A179" s="2" t="s">
        <v>2174</v>
      </c>
      <c r="B179" s="2" t="s">
        <v>42</v>
      </c>
      <c r="C179" s="2" t="s">
        <v>2042</v>
      </c>
      <c r="D179" s="2">
        <v>120.0</v>
      </c>
      <c r="E179" s="2">
        <v>106.0</v>
      </c>
      <c r="F179" s="2">
        <v>28.0</v>
      </c>
      <c r="G179" s="2">
        <v>27.0</v>
      </c>
      <c r="H179" s="2">
        <v>30.0</v>
      </c>
      <c r="I179" s="2">
        <v>22.0</v>
      </c>
      <c r="J179" s="2">
        <v>34.0</v>
      </c>
      <c r="K179" s="2">
        <v>31.0</v>
      </c>
      <c r="L179" s="2">
        <v>28.0</v>
      </c>
      <c r="M179" s="2">
        <v>26.0</v>
      </c>
    </row>
    <row r="180">
      <c r="A180" s="2" t="s">
        <v>2175</v>
      </c>
      <c r="B180" s="2" t="s">
        <v>30</v>
      </c>
      <c r="C180" s="2" t="s">
        <v>2035</v>
      </c>
      <c r="D180" s="2">
        <v>101.0</v>
      </c>
      <c r="E180" s="2">
        <v>123.0</v>
      </c>
      <c r="F180" s="2">
        <v>22.0</v>
      </c>
      <c r="G180" s="2">
        <v>23.0</v>
      </c>
      <c r="H180" s="2">
        <v>31.0</v>
      </c>
      <c r="I180" s="2">
        <v>28.0</v>
      </c>
      <c r="J180" s="2">
        <v>21.0</v>
      </c>
      <c r="K180" s="2">
        <v>35.0</v>
      </c>
      <c r="L180" s="2">
        <v>27.0</v>
      </c>
      <c r="M180" s="2">
        <v>37.0</v>
      </c>
    </row>
    <row r="181">
      <c r="A181" s="2" t="s">
        <v>2176</v>
      </c>
      <c r="B181" s="2" t="s">
        <v>32</v>
      </c>
      <c r="C181" s="2" t="s">
        <v>2054</v>
      </c>
      <c r="D181" s="2">
        <v>124.0</v>
      </c>
      <c r="E181" s="2">
        <v>114.0</v>
      </c>
      <c r="F181" s="2">
        <v>34.0</v>
      </c>
      <c r="G181" s="2">
        <v>34.0</v>
      </c>
      <c r="H181" s="2">
        <v>36.0</v>
      </c>
      <c r="I181" s="2">
        <v>24.0</v>
      </c>
      <c r="J181" s="2">
        <v>21.0</v>
      </c>
      <c r="K181" s="2">
        <v>30.0</v>
      </c>
      <c r="L181" s="2">
        <v>33.0</v>
      </c>
      <c r="M181" s="2">
        <v>26.0</v>
      </c>
    </row>
    <row r="182">
      <c r="A182" s="2" t="s">
        <v>2176</v>
      </c>
      <c r="B182" s="2" t="s">
        <v>34</v>
      </c>
      <c r="C182" s="2" t="s">
        <v>2079</v>
      </c>
      <c r="D182" s="2">
        <v>89.0</v>
      </c>
      <c r="E182" s="2">
        <v>107.0</v>
      </c>
      <c r="F182" s="2">
        <v>19.0</v>
      </c>
      <c r="G182" s="2">
        <v>33.0</v>
      </c>
      <c r="H182" s="2">
        <v>34.0</v>
      </c>
      <c r="I182" s="2">
        <v>26.0</v>
      </c>
      <c r="J182" s="2">
        <v>15.0</v>
      </c>
      <c r="K182" s="2">
        <v>12.0</v>
      </c>
      <c r="L182" s="2">
        <v>21.0</v>
      </c>
      <c r="M182" s="2">
        <v>36.0</v>
      </c>
    </row>
    <row r="183">
      <c r="A183" s="2" t="s">
        <v>2176</v>
      </c>
      <c r="B183" s="2" t="s">
        <v>44</v>
      </c>
      <c r="C183" s="2" t="s">
        <v>2048</v>
      </c>
      <c r="D183" s="2">
        <v>95.0</v>
      </c>
      <c r="E183" s="2">
        <v>123.0</v>
      </c>
      <c r="F183" s="2">
        <v>27.0</v>
      </c>
      <c r="G183" s="2">
        <v>29.0</v>
      </c>
      <c r="H183" s="2">
        <v>23.0</v>
      </c>
      <c r="I183" s="2">
        <v>26.0</v>
      </c>
      <c r="J183" s="2">
        <v>27.0</v>
      </c>
      <c r="K183" s="2">
        <v>37.0</v>
      </c>
      <c r="L183" s="2">
        <v>18.0</v>
      </c>
      <c r="M183" s="2">
        <v>31.0</v>
      </c>
    </row>
    <row r="184">
      <c r="A184" s="2" t="s">
        <v>2177</v>
      </c>
      <c r="B184" s="2" t="s">
        <v>26</v>
      </c>
      <c r="C184" s="2" t="s">
        <v>2037</v>
      </c>
      <c r="D184" s="2">
        <v>123.0</v>
      </c>
      <c r="E184" s="2">
        <v>105.0</v>
      </c>
      <c r="F184" s="2">
        <v>27.0</v>
      </c>
      <c r="G184" s="2">
        <v>35.0</v>
      </c>
      <c r="H184" s="2">
        <v>26.0</v>
      </c>
      <c r="I184" s="2">
        <v>25.0</v>
      </c>
      <c r="J184" s="2">
        <v>41.0</v>
      </c>
      <c r="K184" s="2">
        <v>23.0</v>
      </c>
      <c r="L184" s="2">
        <v>29.0</v>
      </c>
      <c r="M184" s="2">
        <v>22.0</v>
      </c>
    </row>
    <row r="185">
      <c r="A185" s="2" t="s">
        <v>2177</v>
      </c>
      <c r="B185" s="2" t="s">
        <v>35</v>
      </c>
      <c r="C185" s="2" t="s">
        <v>2061</v>
      </c>
      <c r="D185" s="2">
        <v>125.0</v>
      </c>
      <c r="E185" s="2">
        <v>124.0</v>
      </c>
      <c r="F185" s="2">
        <v>27.0</v>
      </c>
      <c r="G185" s="2">
        <v>27.0</v>
      </c>
      <c r="H185" s="2">
        <v>27.0</v>
      </c>
      <c r="I185" s="2">
        <v>19.0</v>
      </c>
      <c r="J185" s="2">
        <v>38.0</v>
      </c>
      <c r="K185" s="2">
        <v>50.0</v>
      </c>
      <c r="L185" s="2">
        <v>33.0</v>
      </c>
      <c r="M185" s="2">
        <v>28.0</v>
      </c>
    </row>
    <row r="186">
      <c r="A186" s="2" t="s">
        <v>2177</v>
      </c>
      <c r="B186" s="2" t="s">
        <v>33</v>
      </c>
      <c r="C186" s="2" t="s">
        <v>2043</v>
      </c>
      <c r="D186" s="2">
        <v>101.0</v>
      </c>
      <c r="E186" s="2">
        <v>120.0</v>
      </c>
      <c r="F186" s="2">
        <v>25.0</v>
      </c>
      <c r="G186" s="2">
        <v>39.0</v>
      </c>
      <c r="H186" s="2">
        <v>26.0</v>
      </c>
      <c r="I186" s="2">
        <v>28.0</v>
      </c>
      <c r="J186" s="2">
        <v>29.0</v>
      </c>
      <c r="K186" s="2">
        <v>34.0</v>
      </c>
      <c r="L186" s="2">
        <v>21.0</v>
      </c>
      <c r="M186" s="2">
        <v>19.0</v>
      </c>
    </row>
    <row r="187">
      <c r="A187" s="2" t="s">
        <v>2178</v>
      </c>
      <c r="B187" s="2" t="s">
        <v>42</v>
      </c>
      <c r="C187" s="2" t="s">
        <v>2060</v>
      </c>
      <c r="D187" s="2">
        <v>100.0</v>
      </c>
      <c r="E187" s="2">
        <v>112.0</v>
      </c>
      <c r="F187" s="2">
        <v>24.0</v>
      </c>
      <c r="G187" s="2">
        <v>25.0</v>
      </c>
      <c r="H187" s="2">
        <v>21.0</v>
      </c>
      <c r="I187" s="2">
        <v>27.0</v>
      </c>
      <c r="J187" s="2">
        <v>30.0</v>
      </c>
      <c r="K187" s="2">
        <v>28.0</v>
      </c>
      <c r="L187" s="2">
        <v>25.0</v>
      </c>
      <c r="M187" s="2">
        <v>32.0</v>
      </c>
    </row>
    <row r="188">
      <c r="A188" s="2" t="s">
        <v>2179</v>
      </c>
      <c r="B188" s="2" t="s">
        <v>27</v>
      </c>
      <c r="C188" s="2" t="s">
        <v>2035</v>
      </c>
      <c r="D188" s="2">
        <v>114.0</v>
      </c>
      <c r="E188" s="2">
        <v>125.0</v>
      </c>
      <c r="F188" s="2">
        <v>24.0</v>
      </c>
      <c r="G188" s="2">
        <v>40.0</v>
      </c>
      <c r="H188" s="2">
        <v>31.0</v>
      </c>
      <c r="I188" s="2">
        <v>30.0</v>
      </c>
      <c r="J188" s="2">
        <v>32.0</v>
      </c>
      <c r="K188" s="2">
        <v>32.0</v>
      </c>
      <c r="L188" s="2">
        <v>27.0</v>
      </c>
      <c r="M188" s="2">
        <v>23.0</v>
      </c>
    </row>
    <row r="189">
      <c r="A189" s="2" t="s">
        <v>2180</v>
      </c>
      <c r="B189" s="2" t="s">
        <v>40</v>
      </c>
      <c r="C189" s="2" t="s">
        <v>2087</v>
      </c>
      <c r="D189" s="2">
        <v>113.0</v>
      </c>
      <c r="E189" s="2">
        <v>115.0</v>
      </c>
      <c r="F189" s="2">
        <v>26.0</v>
      </c>
      <c r="G189" s="2">
        <v>33.0</v>
      </c>
      <c r="H189" s="2">
        <v>27.0</v>
      </c>
      <c r="I189" s="2">
        <v>21.0</v>
      </c>
      <c r="J189" s="2">
        <v>24.0</v>
      </c>
      <c r="K189" s="2">
        <v>22.0</v>
      </c>
      <c r="L189" s="2">
        <v>25.0</v>
      </c>
      <c r="M189" s="2">
        <v>26.0</v>
      </c>
    </row>
    <row r="190">
      <c r="A190" s="2" t="s">
        <v>2181</v>
      </c>
      <c r="B190" s="2" t="s">
        <v>38</v>
      </c>
      <c r="C190" s="2" t="s">
        <v>2102</v>
      </c>
      <c r="D190" s="2">
        <v>109.0</v>
      </c>
      <c r="E190" s="2">
        <v>107.0</v>
      </c>
      <c r="F190" s="2">
        <v>35.0</v>
      </c>
      <c r="G190" s="2">
        <v>30.0</v>
      </c>
      <c r="H190" s="2">
        <v>24.0</v>
      </c>
      <c r="I190" s="2">
        <v>28.0</v>
      </c>
      <c r="J190" s="2">
        <v>19.0</v>
      </c>
      <c r="K190" s="2">
        <v>22.0</v>
      </c>
      <c r="L190" s="2">
        <v>31.0</v>
      </c>
      <c r="M190" s="2">
        <v>27.0</v>
      </c>
    </row>
    <row r="191">
      <c r="A191" s="2" t="s">
        <v>2181</v>
      </c>
      <c r="B191" s="2" t="s">
        <v>48</v>
      </c>
      <c r="C191" s="2" t="s">
        <v>2074</v>
      </c>
      <c r="D191" s="2">
        <v>141.0</v>
      </c>
      <c r="E191" s="2">
        <v>139.0</v>
      </c>
      <c r="F191" s="2">
        <v>38.0</v>
      </c>
      <c r="G191" s="2">
        <v>33.0</v>
      </c>
      <c r="H191" s="2">
        <v>31.0</v>
      </c>
      <c r="I191" s="2">
        <v>34.0</v>
      </c>
      <c r="J191" s="2">
        <v>37.0</v>
      </c>
      <c r="K191" s="2">
        <v>39.0</v>
      </c>
      <c r="L191" s="2">
        <v>35.0</v>
      </c>
      <c r="M191" s="2">
        <v>33.0</v>
      </c>
    </row>
    <row r="192">
      <c r="A192" s="2" t="s">
        <v>2181</v>
      </c>
      <c r="B192" s="2" t="s">
        <v>37</v>
      </c>
      <c r="C192" s="2" t="s">
        <v>2053</v>
      </c>
      <c r="D192" s="2">
        <v>114.0</v>
      </c>
      <c r="E192" s="2">
        <v>121.0</v>
      </c>
      <c r="F192" s="2">
        <v>34.0</v>
      </c>
      <c r="G192" s="2">
        <v>34.0</v>
      </c>
      <c r="H192" s="2">
        <v>20.0</v>
      </c>
      <c r="I192" s="2">
        <v>26.0</v>
      </c>
      <c r="J192" s="2">
        <v>27.0</v>
      </c>
      <c r="K192" s="2">
        <v>41.0</v>
      </c>
      <c r="L192" s="2">
        <v>33.0</v>
      </c>
      <c r="M192" s="2">
        <v>20.0</v>
      </c>
    </row>
    <row r="193">
      <c r="A193" s="2" t="s">
        <v>2182</v>
      </c>
      <c r="B193" s="2" t="s">
        <v>47</v>
      </c>
      <c r="C193" s="2" t="s">
        <v>2066</v>
      </c>
      <c r="D193" s="2">
        <v>105.0</v>
      </c>
      <c r="E193" s="2">
        <v>110.0</v>
      </c>
      <c r="F193" s="2">
        <v>25.0</v>
      </c>
      <c r="G193" s="2">
        <v>21.0</v>
      </c>
      <c r="H193" s="2">
        <v>21.0</v>
      </c>
      <c r="I193" s="2">
        <v>35.0</v>
      </c>
      <c r="J193" s="2">
        <v>30.0</v>
      </c>
      <c r="K193" s="2">
        <v>26.0</v>
      </c>
      <c r="L193" s="2">
        <v>29.0</v>
      </c>
      <c r="M193" s="2">
        <v>28.0</v>
      </c>
    </row>
    <row r="194">
      <c r="A194" s="2" t="s">
        <v>2183</v>
      </c>
      <c r="B194" s="2" t="s">
        <v>49</v>
      </c>
      <c r="C194" s="2" t="s">
        <v>2061</v>
      </c>
      <c r="D194" s="2">
        <v>116.0</v>
      </c>
      <c r="E194" s="2">
        <v>121.0</v>
      </c>
      <c r="F194" s="2">
        <v>26.0</v>
      </c>
      <c r="G194" s="2">
        <v>36.0</v>
      </c>
      <c r="H194" s="2">
        <v>27.0</v>
      </c>
      <c r="I194" s="2">
        <v>34.0</v>
      </c>
      <c r="J194" s="2">
        <v>34.0</v>
      </c>
      <c r="K194" s="2">
        <v>18.0</v>
      </c>
      <c r="L194" s="2">
        <v>29.0</v>
      </c>
      <c r="M194" s="2">
        <v>33.0</v>
      </c>
    </row>
    <row r="195">
      <c r="A195" s="2" t="s">
        <v>2184</v>
      </c>
      <c r="B195" s="2" t="s">
        <v>41</v>
      </c>
      <c r="C195" s="2" t="s">
        <v>2086</v>
      </c>
      <c r="D195" s="2">
        <v>132.0</v>
      </c>
      <c r="E195" s="2">
        <v>121.0</v>
      </c>
      <c r="F195" s="2">
        <v>39.0</v>
      </c>
      <c r="G195" s="2">
        <v>20.0</v>
      </c>
      <c r="H195" s="2">
        <v>36.0</v>
      </c>
      <c r="I195" s="2">
        <v>35.0</v>
      </c>
      <c r="J195" s="2">
        <v>28.0</v>
      </c>
      <c r="K195" s="2">
        <v>34.0</v>
      </c>
      <c r="L195" s="2">
        <v>29.0</v>
      </c>
      <c r="M195" s="2">
        <v>32.0</v>
      </c>
    </row>
    <row r="196">
      <c r="A196" s="2" t="s">
        <v>2185</v>
      </c>
      <c r="B196" s="2" t="s">
        <v>31</v>
      </c>
      <c r="C196" s="2" t="s">
        <v>2058</v>
      </c>
      <c r="D196" s="2">
        <v>115.0</v>
      </c>
      <c r="E196" s="2">
        <v>113.0</v>
      </c>
      <c r="F196" s="2">
        <v>30.0</v>
      </c>
      <c r="G196" s="2">
        <v>34.0</v>
      </c>
      <c r="H196" s="2">
        <v>36.0</v>
      </c>
      <c r="I196" s="2">
        <v>24.0</v>
      </c>
      <c r="J196" s="2">
        <v>24.0</v>
      </c>
      <c r="K196" s="2">
        <v>28.0</v>
      </c>
      <c r="L196" s="2">
        <v>25.0</v>
      </c>
      <c r="M196" s="2">
        <v>27.0</v>
      </c>
    </row>
    <row r="197">
      <c r="A197" s="2" t="s">
        <v>2186</v>
      </c>
      <c r="B197" s="2" t="s">
        <v>53</v>
      </c>
      <c r="C197" s="2" t="s">
        <v>2037</v>
      </c>
      <c r="D197" s="2">
        <v>116.0</v>
      </c>
      <c r="E197" s="2">
        <v>125.0</v>
      </c>
      <c r="F197" s="2">
        <v>29.0</v>
      </c>
      <c r="G197" s="2">
        <v>35.0</v>
      </c>
      <c r="H197" s="2">
        <v>20.0</v>
      </c>
      <c r="I197" s="2">
        <v>37.0</v>
      </c>
      <c r="J197" s="2">
        <v>34.0</v>
      </c>
      <c r="K197" s="2">
        <v>22.0</v>
      </c>
      <c r="L197" s="2">
        <v>33.0</v>
      </c>
      <c r="M197" s="2">
        <v>31.0</v>
      </c>
    </row>
    <row r="198">
      <c r="A198" s="2" t="s">
        <v>2187</v>
      </c>
      <c r="B198" s="2" t="s">
        <v>45</v>
      </c>
      <c r="C198" s="2" t="s">
        <v>2060</v>
      </c>
      <c r="D198" s="2">
        <v>99.0</v>
      </c>
      <c r="E198" s="2">
        <v>114.0</v>
      </c>
      <c r="F198" s="2">
        <v>26.0</v>
      </c>
      <c r="G198" s="2">
        <v>30.0</v>
      </c>
      <c r="H198" s="2">
        <v>23.0</v>
      </c>
      <c r="I198" s="2">
        <v>28.0</v>
      </c>
      <c r="J198" s="2">
        <v>28.0</v>
      </c>
      <c r="K198" s="2">
        <v>32.0</v>
      </c>
      <c r="L198" s="2">
        <v>22.0</v>
      </c>
      <c r="M198" s="2">
        <v>24.0</v>
      </c>
    </row>
    <row r="199">
      <c r="A199" s="2" t="s">
        <v>2188</v>
      </c>
      <c r="B199" s="2" t="s">
        <v>36</v>
      </c>
      <c r="C199" s="2" t="s">
        <v>2084</v>
      </c>
      <c r="D199" s="2">
        <v>125.0</v>
      </c>
      <c r="E199" s="2">
        <v>130.0</v>
      </c>
      <c r="F199" s="2">
        <v>37.0</v>
      </c>
      <c r="G199" s="2">
        <v>24.0</v>
      </c>
      <c r="H199" s="2">
        <v>24.0</v>
      </c>
      <c r="I199" s="2">
        <v>24.0</v>
      </c>
      <c r="J199" s="2">
        <v>24.0</v>
      </c>
      <c r="K199" s="2">
        <v>39.0</v>
      </c>
      <c r="L199" s="2">
        <v>32.0</v>
      </c>
      <c r="M199" s="2">
        <v>30.0</v>
      </c>
    </row>
    <row r="200">
      <c r="A200" s="2" t="s">
        <v>2189</v>
      </c>
      <c r="B200" s="2" t="s">
        <v>34</v>
      </c>
      <c r="C200" s="2" t="s">
        <v>2077</v>
      </c>
      <c r="D200" s="2">
        <v>101.0</v>
      </c>
      <c r="E200" s="2">
        <v>102.0</v>
      </c>
      <c r="F200" s="2">
        <v>31.0</v>
      </c>
      <c r="G200" s="2">
        <v>28.0</v>
      </c>
      <c r="H200" s="2">
        <v>24.0</v>
      </c>
      <c r="I200" s="2">
        <v>28.0</v>
      </c>
      <c r="J200" s="2">
        <v>24.0</v>
      </c>
      <c r="K200" s="2">
        <v>18.0</v>
      </c>
      <c r="L200" s="2">
        <v>22.0</v>
      </c>
      <c r="M200" s="2">
        <v>28.0</v>
      </c>
    </row>
    <row r="201">
      <c r="A201" s="2" t="s">
        <v>2190</v>
      </c>
      <c r="B201" s="2" t="s">
        <v>40</v>
      </c>
      <c r="C201" s="2" t="s">
        <v>2058</v>
      </c>
      <c r="D201" s="2">
        <v>109.0</v>
      </c>
      <c r="E201" s="2">
        <v>133.0</v>
      </c>
      <c r="F201" s="2">
        <v>19.0</v>
      </c>
      <c r="G201" s="2">
        <v>42.0</v>
      </c>
      <c r="H201" s="2">
        <v>27.0</v>
      </c>
      <c r="I201" s="2">
        <v>37.0</v>
      </c>
      <c r="J201" s="2">
        <v>33.0</v>
      </c>
      <c r="K201" s="2">
        <v>25.0</v>
      </c>
      <c r="L201" s="2">
        <v>30.0</v>
      </c>
      <c r="M201" s="2">
        <v>29.0</v>
      </c>
    </row>
    <row r="202">
      <c r="A202" s="2" t="s">
        <v>2191</v>
      </c>
      <c r="B202" s="2" t="s">
        <v>30</v>
      </c>
      <c r="C202" s="2" t="s">
        <v>2046</v>
      </c>
      <c r="D202" s="2">
        <v>105.0</v>
      </c>
      <c r="E202" s="2">
        <v>114.0</v>
      </c>
      <c r="F202" s="2">
        <v>23.0</v>
      </c>
      <c r="G202" s="2">
        <v>26.0</v>
      </c>
      <c r="H202" s="2">
        <v>27.0</v>
      </c>
      <c r="I202" s="2">
        <v>23.0</v>
      </c>
      <c r="J202" s="2">
        <v>33.0</v>
      </c>
      <c r="K202" s="2">
        <v>32.0</v>
      </c>
      <c r="L202" s="2">
        <v>22.0</v>
      </c>
      <c r="M202" s="2">
        <v>33.0</v>
      </c>
    </row>
    <row r="203">
      <c r="A203" s="2" t="s">
        <v>2192</v>
      </c>
      <c r="B203" s="2" t="s">
        <v>35</v>
      </c>
      <c r="C203" s="2" t="s">
        <v>2079</v>
      </c>
      <c r="D203" s="2">
        <v>119.0</v>
      </c>
      <c r="E203" s="2">
        <v>128.0</v>
      </c>
      <c r="F203" s="2">
        <v>27.0</v>
      </c>
      <c r="G203" s="2">
        <v>39.0</v>
      </c>
      <c r="H203" s="2">
        <v>31.0</v>
      </c>
      <c r="I203" s="2">
        <v>22.0</v>
      </c>
      <c r="J203" s="2">
        <v>20.0</v>
      </c>
      <c r="K203" s="2">
        <v>25.0</v>
      </c>
      <c r="L203" s="2">
        <v>41.0</v>
      </c>
      <c r="M203" s="2">
        <v>42.0</v>
      </c>
    </row>
    <row r="204">
      <c r="A204" s="2" t="s">
        <v>2192</v>
      </c>
      <c r="B204" s="2" t="s">
        <v>43</v>
      </c>
      <c r="C204" s="2" t="s">
        <v>2048</v>
      </c>
      <c r="D204" s="2">
        <v>89.0</v>
      </c>
      <c r="E204" s="2">
        <v>110.0</v>
      </c>
      <c r="F204" s="2">
        <v>21.0</v>
      </c>
      <c r="G204" s="2">
        <v>28.0</v>
      </c>
      <c r="H204" s="2">
        <v>23.0</v>
      </c>
      <c r="I204" s="2">
        <v>35.0</v>
      </c>
      <c r="J204" s="2">
        <v>28.0</v>
      </c>
      <c r="K204" s="2">
        <v>26.0</v>
      </c>
      <c r="L204" s="2">
        <v>17.0</v>
      </c>
      <c r="M204" s="2">
        <v>21.0</v>
      </c>
    </row>
    <row r="205">
      <c r="A205" s="2" t="s">
        <v>2193</v>
      </c>
      <c r="B205" s="2" t="s">
        <v>38</v>
      </c>
      <c r="C205" s="2" t="s">
        <v>2053</v>
      </c>
      <c r="D205" s="2">
        <v>109.0</v>
      </c>
      <c r="E205" s="2">
        <v>105.0</v>
      </c>
      <c r="F205" s="2">
        <v>29.0</v>
      </c>
      <c r="G205" s="2">
        <v>32.0</v>
      </c>
      <c r="H205" s="2">
        <v>17.0</v>
      </c>
      <c r="I205" s="2">
        <v>24.0</v>
      </c>
      <c r="J205" s="2">
        <v>29.0</v>
      </c>
      <c r="K205" s="2">
        <v>27.0</v>
      </c>
      <c r="L205" s="2">
        <v>34.0</v>
      </c>
      <c r="M205" s="2">
        <v>22.0</v>
      </c>
    </row>
    <row r="206">
      <c r="A206" s="2" t="s">
        <v>2193</v>
      </c>
      <c r="B206" s="2" t="s">
        <v>49</v>
      </c>
      <c r="C206" s="2" t="s">
        <v>2051</v>
      </c>
      <c r="D206" s="2">
        <v>95.0</v>
      </c>
      <c r="E206" s="2">
        <v>89.0</v>
      </c>
      <c r="F206" s="2">
        <v>24.0</v>
      </c>
      <c r="G206" s="2">
        <v>22.0</v>
      </c>
      <c r="H206" s="2">
        <v>25.0</v>
      </c>
      <c r="I206" s="2">
        <v>28.0</v>
      </c>
      <c r="J206" s="2">
        <v>22.0</v>
      </c>
      <c r="K206" s="2">
        <v>13.0</v>
      </c>
      <c r="L206" s="2">
        <v>24.0</v>
      </c>
      <c r="M206" s="2">
        <v>26.0</v>
      </c>
    </row>
    <row r="207">
      <c r="A207" s="2" t="s">
        <v>2193</v>
      </c>
      <c r="B207" s="2" t="s">
        <v>39</v>
      </c>
      <c r="C207" s="2" t="s">
        <v>2052</v>
      </c>
      <c r="D207" s="2">
        <v>104.0</v>
      </c>
      <c r="E207" s="2">
        <v>155.0</v>
      </c>
      <c r="F207" s="2">
        <v>27.0</v>
      </c>
      <c r="G207" s="2">
        <v>44.0</v>
      </c>
      <c r="H207" s="2">
        <v>27.0</v>
      </c>
      <c r="I207" s="2">
        <v>31.0</v>
      </c>
      <c r="J207" s="2">
        <v>17.0</v>
      </c>
      <c r="K207" s="2">
        <v>34.0</v>
      </c>
      <c r="L207" s="2">
        <v>33.0</v>
      </c>
      <c r="M207" s="2">
        <v>46.0</v>
      </c>
    </row>
    <row r="208">
      <c r="A208" s="2" t="s">
        <v>2193</v>
      </c>
      <c r="B208" s="2" t="s">
        <v>50</v>
      </c>
      <c r="C208" s="2" t="s">
        <v>2074</v>
      </c>
      <c r="D208" s="2">
        <v>110.0</v>
      </c>
      <c r="E208" s="2">
        <v>106.0</v>
      </c>
      <c r="F208" s="2">
        <v>14.0</v>
      </c>
      <c r="G208" s="2">
        <v>33.0</v>
      </c>
      <c r="H208" s="2">
        <v>29.0</v>
      </c>
      <c r="I208" s="2">
        <v>18.0</v>
      </c>
      <c r="J208" s="2">
        <v>35.0</v>
      </c>
      <c r="K208" s="2">
        <v>26.0</v>
      </c>
      <c r="L208" s="2">
        <v>32.0</v>
      </c>
      <c r="M208" s="2">
        <v>29.0</v>
      </c>
    </row>
    <row r="209">
      <c r="A209" s="2" t="s">
        <v>2193</v>
      </c>
      <c r="B209" s="2" t="s">
        <v>37</v>
      </c>
      <c r="C209" s="2" t="s">
        <v>2091</v>
      </c>
      <c r="D209" s="2">
        <v>121.0</v>
      </c>
      <c r="E209" s="2">
        <v>130.0</v>
      </c>
      <c r="F209" s="2">
        <v>30.0</v>
      </c>
      <c r="G209" s="2">
        <v>25.0</v>
      </c>
      <c r="H209" s="2">
        <v>21.0</v>
      </c>
      <c r="I209" s="2">
        <v>34.0</v>
      </c>
      <c r="J209" s="2">
        <v>31.0</v>
      </c>
      <c r="K209" s="2">
        <v>40.0</v>
      </c>
      <c r="L209" s="2">
        <v>39.0</v>
      </c>
      <c r="M209" s="2">
        <v>31.0</v>
      </c>
    </row>
    <row r="210">
      <c r="A210" s="2" t="s">
        <v>2194</v>
      </c>
      <c r="B210" s="2" t="s">
        <v>25</v>
      </c>
      <c r="C210" s="2" t="s">
        <v>2040</v>
      </c>
      <c r="D210" s="2">
        <v>111.0</v>
      </c>
      <c r="E210" s="2">
        <v>130.0</v>
      </c>
      <c r="F210" s="2">
        <v>18.0</v>
      </c>
      <c r="G210" s="2">
        <v>31.0</v>
      </c>
      <c r="H210" s="2">
        <v>26.0</v>
      </c>
      <c r="I210" s="2">
        <v>35.0</v>
      </c>
      <c r="J210" s="2">
        <v>35.0</v>
      </c>
      <c r="K210" s="2">
        <v>29.0</v>
      </c>
      <c r="L210" s="2">
        <v>32.0</v>
      </c>
      <c r="M210" s="2">
        <v>35.0</v>
      </c>
    </row>
    <row r="211">
      <c r="A211" s="2" t="s">
        <v>2194</v>
      </c>
      <c r="B211" s="2" t="s">
        <v>55</v>
      </c>
      <c r="C211" s="2" t="s">
        <v>2042</v>
      </c>
      <c r="D211" s="2">
        <v>110.0</v>
      </c>
      <c r="E211" s="2">
        <v>101.0</v>
      </c>
      <c r="F211" s="2">
        <v>26.0</v>
      </c>
      <c r="G211" s="2">
        <v>32.0</v>
      </c>
      <c r="H211" s="2">
        <v>21.0</v>
      </c>
      <c r="I211" s="2">
        <v>27.0</v>
      </c>
      <c r="J211" s="2">
        <v>36.0</v>
      </c>
      <c r="K211" s="2">
        <v>25.0</v>
      </c>
      <c r="L211" s="2">
        <v>27.0</v>
      </c>
      <c r="M211" s="2">
        <v>17.0</v>
      </c>
    </row>
    <row r="212">
      <c r="A212" s="2" t="s">
        <v>2195</v>
      </c>
      <c r="B212" s="2" t="s">
        <v>31</v>
      </c>
      <c r="C212" s="2" t="s">
        <v>2056</v>
      </c>
      <c r="D212" s="2">
        <v>102.0</v>
      </c>
      <c r="E212" s="2">
        <v>118.0</v>
      </c>
      <c r="F212" s="2">
        <v>18.0</v>
      </c>
      <c r="G212" s="2">
        <v>13.0</v>
      </c>
      <c r="H212" s="2">
        <v>32.0</v>
      </c>
      <c r="I212" s="2">
        <v>34.0</v>
      </c>
      <c r="J212" s="2">
        <v>21.0</v>
      </c>
      <c r="K212" s="2">
        <v>41.0</v>
      </c>
      <c r="L212" s="2">
        <v>31.0</v>
      </c>
      <c r="M212" s="2">
        <v>30.0</v>
      </c>
    </row>
    <row r="213">
      <c r="A213" s="2" t="s">
        <v>2196</v>
      </c>
      <c r="B213" s="2" t="s">
        <v>41</v>
      </c>
      <c r="C213" s="2" t="s">
        <v>2086</v>
      </c>
      <c r="D213" s="2">
        <v>115.0</v>
      </c>
      <c r="E213" s="2">
        <v>114.0</v>
      </c>
      <c r="F213" s="2">
        <v>18.0</v>
      </c>
      <c r="G213" s="2">
        <v>27.0</v>
      </c>
      <c r="H213" s="2">
        <v>27.0</v>
      </c>
      <c r="I213" s="2">
        <v>36.0</v>
      </c>
      <c r="J213" s="2">
        <v>37.0</v>
      </c>
      <c r="K213" s="2">
        <v>32.0</v>
      </c>
      <c r="L213" s="2">
        <v>33.0</v>
      </c>
      <c r="M213" s="2">
        <v>19.0</v>
      </c>
    </row>
    <row r="214">
      <c r="A214" s="2" t="s">
        <v>2197</v>
      </c>
      <c r="B214" s="2" t="s">
        <v>47</v>
      </c>
      <c r="C214" s="2" t="s">
        <v>2050</v>
      </c>
      <c r="D214" s="2">
        <v>109.0</v>
      </c>
      <c r="E214" s="2">
        <v>91.0</v>
      </c>
      <c r="F214" s="2">
        <v>28.0</v>
      </c>
      <c r="G214" s="2">
        <v>24.0</v>
      </c>
      <c r="H214" s="2">
        <v>30.0</v>
      </c>
      <c r="I214" s="2">
        <v>28.0</v>
      </c>
      <c r="J214" s="2">
        <v>28.0</v>
      </c>
      <c r="K214" s="2">
        <v>16.0</v>
      </c>
      <c r="L214" s="2">
        <v>23.0</v>
      </c>
      <c r="M214" s="2">
        <v>23.0</v>
      </c>
    </row>
    <row r="215">
      <c r="A215" s="2" t="s">
        <v>2198</v>
      </c>
      <c r="B215" s="2" t="s">
        <v>31</v>
      </c>
      <c r="C215" s="2" t="s">
        <v>2084</v>
      </c>
      <c r="D215" s="2">
        <v>103.0</v>
      </c>
      <c r="E215" s="2">
        <v>106.0</v>
      </c>
      <c r="F215" s="2">
        <v>24.0</v>
      </c>
      <c r="G215" s="2">
        <v>29.0</v>
      </c>
      <c r="H215" s="2">
        <v>34.0</v>
      </c>
      <c r="I215" s="2">
        <v>25.0</v>
      </c>
      <c r="J215" s="2">
        <v>22.0</v>
      </c>
      <c r="K215" s="2">
        <v>27.0</v>
      </c>
      <c r="L215" s="2">
        <v>23.0</v>
      </c>
      <c r="M215" s="2">
        <v>25.0</v>
      </c>
    </row>
    <row r="216">
      <c r="A216" s="2" t="s">
        <v>2199</v>
      </c>
      <c r="B216" s="2" t="s">
        <v>44</v>
      </c>
      <c r="C216" s="2" t="s">
        <v>2035</v>
      </c>
      <c r="D216" s="2">
        <v>102.0</v>
      </c>
      <c r="E216" s="2">
        <v>110.0</v>
      </c>
      <c r="F216" s="2">
        <v>21.0</v>
      </c>
      <c r="G216" s="2">
        <v>31.0</v>
      </c>
      <c r="H216" s="2">
        <v>24.0</v>
      </c>
      <c r="I216" s="2">
        <v>27.0</v>
      </c>
      <c r="J216" s="2">
        <v>24.0</v>
      </c>
      <c r="K216" s="2">
        <v>22.0</v>
      </c>
      <c r="L216" s="2">
        <v>33.0</v>
      </c>
      <c r="M216" s="2">
        <v>30.0</v>
      </c>
    </row>
    <row r="217">
      <c r="A217" s="2" t="s">
        <v>2200</v>
      </c>
      <c r="B217" s="2" t="s">
        <v>27</v>
      </c>
      <c r="C217" s="2" t="s">
        <v>2038</v>
      </c>
      <c r="D217" s="2">
        <v>125.0</v>
      </c>
      <c r="E217" s="2">
        <v>110.0</v>
      </c>
      <c r="F217" s="2">
        <v>30.0</v>
      </c>
      <c r="G217" s="2">
        <v>36.0</v>
      </c>
      <c r="H217" s="2">
        <v>37.0</v>
      </c>
      <c r="I217" s="2">
        <v>25.0</v>
      </c>
      <c r="J217" s="2">
        <v>30.0</v>
      </c>
      <c r="K217" s="2">
        <v>25.0</v>
      </c>
      <c r="L217" s="2">
        <v>28.0</v>
      </c>
      <c r="M217" s="2">
        <v>24.0</v>
      </c>
    </row>
    <row r="218">
      <c r="A218" s="2" t="s">
        <v>2200</v>
      </c>
      <c r="B218" s="2" t="s">
        <v>53</v>
      </c>
      <c r="C218" s="2" t="s">
        <v>2074</v>
      </c>
      <c r="D218" s="2">
        <v>112.0</v>
      </c>
      <c r="E218" s="2">
        <v>124.0</v>
      </c>
      <c r="F218" s="2">
        <v>21.0</v>
      </c>
      <c r="G218" s="2">
        <v>33.0</v>
      </c>
      <c r="H218" s="2">
        <v>26.0</v>
      </c>
      <c r="I218" s="2">
        <v>26.0</v>
      </c>
      <c r="J218" s="2">
        <v>32.0</v>
      </c>
      <c r="K218" s="2">
        <v>32.0</v>
      </c>
      <c r="L218" s="2">
        <v>33.0</v>
      </c>
      <c r="M218" s="2">
        <v>33.0</v>
      </c>
    </row>
    <row r="219">
      <c r="A219" s="2" t="s">
        <v>2200</v>
      </c>
      <c r="B219" s="2" t="s">
        <v>48</v>
      </c>
      <c r="C219" s="2" t="s">
        <v>2037</v>
      </c>
      <c r="D219" s="2">
        <v>130.0</v>
      </c>
      <c r="E219" s="2">
        <v>102.0</v>
      </c>
      <c r="F219" s="2">
        <v>29.0</v>
      </c>
      <c r="G219" s="2">
        <v>27.0</v>
      </c>
      <c r="H219" s="2">
        <v>30.0</v>
      </c>
      <c r="I219" s="2">
        <v>30.0</v>
      </c>
      <c r="J219" s="2">
        <v>39.0</v>
      </c>
      <c r="K219" s="2">
        <v>21.0</v>
      </c>
      <c r="L219" s="2">
        <v>32.0</v>
      </c>
      <c r="M219" s="2">
        <v>24.0</v>
      </c>
    </row>
    <row r="220">
      <c r="A220" s="2" t="s">
        <v>2200</v>
      </c>
      <c r="B220" s="2" t="s">
        <v>46</v>
      </c>
      <c r="C220" s="2" t="s">
        <v>2066</v>
      </c>
      <c r="D220" s="2">
        <v>114.0</v>
      </c>
      <c r="E220" s="2">
        <v>122.0</v>
      </c>
      <c r="F220" s="2">
        <v>28.0</v>
      </c>
      <c r="G220" s="2">
        <v>28.0</v>
      </c>
      <c r="H220" s="2">
        <v>24.0</v>
      </c>
      <c r="I220" s="2">
        <v>34.0</v>
      </c>
      <c r="J220" s="2">
        <v>21.0</v>
      </c>
      <c r="K220" s="2">
        <v>35.0</v>
      </c>
      <c r="L220" s="2">
        <v>41.0</v>
      </c>
      <c r="M220" s="2">
        <v>25.0</v>
      </c>
    </row>
    <row r="221">
      <c r="A221" s="2" t="s">
        <v>2201</v>
      </c>
      <c r="B221" s="2" t="s">
        <v>51</v>
      </c>
      <c r="C221" s="2" t="s">
        <v>2091</v>
      </c>
      <c r="D221" s="2">
        <v>113.0</v>
      </c>
      <c r="E221" s="2">
        <v>127.0</v>
      </c>
      <c r="F221" s="2">
        <v>42.0</v>
      </c>
      <c r="G221" s="2">
        <v>35.0</v>
      </c>
      <c r="H221" s="2">
        <v>37.0</v>
      </c>
      <c r="I221" s="2">
        <v>25.0</v>
      </c>
      <c r="J221" s="2">
        <v>19.0</v>
      </c>
      <c r="K221" s="2">
        <v>38.0</v>
      </c>
      <c r="L221" s="2">
        <v>15.0</v>
      </c>
      <c r="M221" s="2">
        <v>29.0</v>
      </c>
    </row>
    <row r="222">
      <c r="A222" s="2" t="s">
        <v>2201</v>
      </c>
      <c r="B222" s="2" t="s">
        <v>55</v>
      </c>
      <c r="C222" s="2" t="s">
        <v>2040</v>
      </c>
      <c r="D222" s="2">
        <v>99.0</v>
      </c>
      <c r="E222" s="2">
        <v>91.0</v>
      </c>
      <c r="F222" s="2">
        <v>21.0</v>
      </c>
      <c r="G222" s="2">
        <v>25.0</v>
      </c>
      <c r="H222" s="2">
        <v>26.0</v>
      </c>
      <c r="I222" s="2">
        <v>25.0</v>
      </c>
      <c r="J222" s="2">
        <v>33.0</v>
      </c>
      <c r="K222" s="2">
        <v>24.0</v>
      </c>
      <c r="L222" s="2">
        <v>19.0</v>
      </c>
      <c r="M222" s="2">
        <v>17.0</v>
      </c>
    </row>
    <row r="223">
      <c r="A223" s="2" t="s">
        <v>2202</v>
      </c>
      <c r="B223" s="2" t="s">
        <v>32</v>
      </c>
      <c r="C223" s="2" t="s">
        <v>2071</v>
      </c>
      <c r="D223" s="2">
        <v>126.0</v>
      </c>
      <c r="E223" s="2">
        <v>107.0</v>
      </c>
      <c r="F223" s="2">
        <v>42.0</v>
      </c>
      <c r="G223" s="2">
        <v>19.0</v>
      </c>
      <c r="H223" s="2">
        <v>35.0</v>
      </c>
      <c r="I223" s="2">
        <v>32.0</v>
      </c>
      <c r="J223" s="2">
        <v>31.0</v>
      </c>
      <c r="K223" s="2">
        <v>24.0</v>
      </c>
      <c r="L223" s="2">
        <v>18.0</v>
      </c>
      <c r="M223" s="2">
        <v>32.0</v>
      </c>
    </row>
    <row r="224">
      <c r="A224" s="2" t="s">
        <v>2202</v>
      </c>
      <c r="B224" s="2" t="s">
        <v>38</v>
      </c>
      <c r="C224" s="2" t="s">
        <v>2094</v>
      </c>
      <c r="D224" s="2">
        <v>133.0</v>
      </c>
      <c r="E224" s="2">
        <v>121.0</v>
      </c>
      <c r="F224" s="2">
        <v>42.0</v>
      </c>
      <c r="G224" s="2">
        <v>23.0</v>
      </c>
      <c r="H224" s="2">
        <v>24.0</v>
      </c>
      <c r="I224" s="2">
        <v>32.0</v>
      </c>
      <c r="J224" s="2">
        <v>33.0</v>
      </c>
      <c r="K224" s="2">
        <v>28.0</v>
      </c>
      <c r="L224" s="2">
        <v>34.0</v>
      </c>
      <c r="M224" s="2">
        <v>38.0</v>
      </c>
    </row>
    <row r="225">
      <c r="A225" s="2" t="s">
        <v>2202</v>
      </c>
      <c r="B225" s="2" t="s">
        <v>30</v>
      </c>
      <c r="C225" s="2" t="s">
        <v>2061</v>
      </c>
      <c r="D225" s="2">
        <v>112.0</v>
      </c>
      <c r="E225" s="2">
        <v>105.0</v>
      </c>
      <c r="F225" s="2">
        <v>27.0</v>
      </c>
      <c r="G225" s="2">
        <v>30.0</v>
      </c>
      <c r="H225" s="2">
        <v>26.0</v>
      </c>
      <c r="I225" s="2">
        <v>25.0</v>
      </c>
      <c r="J225" s="2">
        <v>25.0</v>
      </c>
      <c r="K225" s="2">
        <v>28.0</v>
      </c>
      <c r="L225" s="2">
        <v>34.0</v>
      </c>
      <c r="M225" s="2">
        <v>22.0</v>
      </c>
    </row>
    <row r="226">
      <c r="A226" s="2" t="s">
        <v>2203</v>
      </c>
      <c r="B226" s="2" t="s">
        <v>33</v>
      </c>
      <c r="C226" s="2" t="s">
        <v>2033</v>
      </c>
      <c r="D226" s="2">
        <v>127.0</v>
      </c>
      <c r="E226" s="2">
        <v>132.0</v>
      </c>
      <c r="F226" s="2">
        <v>28.0</v>
      </c>
      <c r="G226" s="2">
        <v>41.0</v>
      </c>
      <c r="H226" s="2">
        <v>27.0</v>
      </c>
      <c r="I226" s="2">
        <v>25.0</v>
      </c>
      <c r="J226" s="2">
        <v>28.0</v>
      </c>
      <c r="K226" s="2">
        <v>21.0</v>
      </c>
      <c r="L226" s="2">
        <v>32.0</v>
      </c>
      <c r="M226" s="2">
        <v>28.0</v>
      </c>
    </row>
    <row r="227">
      <c r="A227" s="2" t="s">
        <v>2204</v>
      </c>
      <c r="B227" s="2" t="s">
        <v>41</v>
      </c>
      <c r="C227" s="2" t="s">
        <v>2056</v>
      </c>
      <c r="D227" s="2">
        <v>83.0</v>
      </c>
      <c r="E227" s="2">
        <v>123.0</v>
      </c>
      <c r="F227" s="2">
        <v>17.0</v>
      </c>
      <c r="G227" s="2">
        <v>23.0</v>
      </c>
      <c r="H227" s="2">
        <v>20.0</v>
      </c>
      <c r="I227" s="2">
        <v>33.0</v>
      </c>
      <c r="J227" s="2">
        <v>23.0</v>
      </c>
      <c r="K227" s="2">
        <v>37.0</v>
      </c>
      <c r="L227" s="2">
        <v>23.0</v>
      </c>
      <c r="M227" s="2">
        <v>30.0</v>
      </c>
    </row>
    <row r="228">
      <c r="A228" s="2" t="s">
        <v>2205</v>
      </c>
      <c r="B228" s="2" t="s">
        <v>55</v>
      </c>
      <c r="C228" s="2" t="s">
        <v>2060</v>
      </c>
      <c r="D228" s="2">
        <v>98.0</v>
      </c>
      <c r="E228" s="2">
        <v>126.0</v>
      </c>
      <c r="F228" s="2">
        <v>28.0</v>
      </c>
      <c r="G228" s="2">
        <v>36.0</v>
      </c>
      <c r="H228" s="2">
        <v>32.0</v>
      </c>
      <c r="I228" s="2">
        <v>30.0</v>
      </c>
      <c r="J228" s="2">
        <v>21.0</v>
      </c>
      <c r="K228" s="2">
        <v>33.0</v>
      </c>
      <c r="L228" s="2">
        <v>17.0</v>
      </c>
      <c r="M228" s="2">
        <v>27.0</v>
      </c>
    </row>
    <row r="229">
      <c r="A229" s="2" t="s">
        <v>2206</v>
      </c>
      <c r="B229" s="2" t="s">
        <v>26</v>
      </c>
      <c r="C229" s="2" t="s">
        <v>2066</v>
      </c>
      <c r="D229" s="2">
        <v>127.0</v>
      </c>
      <c r="E229" s="2">
        <v>110.0</v>
      </c>
      <c r="F229" s="2">
        <v>31.0</v>
      </c>
      <c r="G229" s="2">
        <v>25.0</v>
      </c>
      <c r="H229" s="2">
        <v>37.0</v>
      </c>
      <c r="I229" s="2">
        <v>22.0</v>
      </c>
      <c r="J229" s="2">
        <v>33.0</v>
      </c>
      <c r="K229" s="2">
        <v>33.0</v>
      </c>
      <c r="L229" s="2">
        <v>26.0</v>
      </c>
      <c r="M229" s="2">
        <v>30.0</v>
      </c>
    </row>
    <row r="230">
      <c r="A230" s="2" t="s">
        <v>2206</v>
      </c>
      <c r="B230" s="2" t="s">
        <v>48</v>
      </c>
      <c r="C230" s="2" t="s">
        <v>2079</v>
      </c>
      <c r="D230" s="2">
        <v>106.0</v>
      </c>
      <c r="E230" s="2">
        <v>95.0</v>
      </c>
      <c r="F230" s="2">
        <v>26.0</v>
      </c>
      <c r="G230" s="2">
        <v>24.0</v>
      </c>
      <c r="H230" s="2">
        <v>31.0</v>
      </c>
      <c r="I230" s="2">
        <v>23.0</v>
      </c>
      <c r="J230" s="2">
        <v>24.0</v>
      </c>
      <c r="K230" s="2">
        <v>28.0</v>
      </c>
      <c r="L230" s="2">
        <v>25.0</v>
      </c>
      <c r="M230" s="2">
        <v>20.0</v>
      </c>
    </row>
    <row r="231">
      <c r="A231" s="2" t="s">
        <v>2207</v>
      </c>
      <c r="B231" s="2" t="s">
        <v>43</v>
      </c>
      <c r="C231" s="2" t="s">
        <v>2074</v>
      </c>
      <c r="D231" s="2">
        <v>128.0</v>
      </c>
      <c r="E231" s="2">
        <v>95.0</v>
      </c>
      <c r="F231" s="2">
        <v>34.0</v>
      </c>
      <c r="G231" s="2">
        <v>23.0</v>
      </c>
      <c r="H231" s="2">
        <v>35.0</v>
      </c>
      <c r="I231" s="2">
        <v>28.0</v>
      </c>
      <c r="J231" s="2">
        <v>28.0</v>
      </c>
      <c r="K231" s="2">
        <v>24.0</v>
      </c>
      <c r="L231" s="2">
        <v>31.0</v>
      </c>
      <c r="M231" s="2">
        <v>20.0</v>
      </c>
    </row>
    <row r="232">
      <c r="A232" s="2" t="s">
        <v>2208</v>
      </c>
      <c r="B232" s="2" t="s">
        <v>44</v>
      </c>
      <c r="C232" s="2" t="s">
        <v>2086</v>
      </c>
      <c r="D232" s="2">
        <v>104.0</v>
      </c>
      <c r="E232" s="2">
        <v>126.0</v>
      </c>
      <c r="F232" s="2">
        <v>27.0</v>
      </c>
      <c r="G232" s="2">
        <v>37.0</v>
      </c>
      <c r="H232" s="2">
        <v>23.0</v>
      </c>
      <c r="I232" s="2">
        <v>29.0</v>
      </c>
      <c r="J232" s="2">
        <v>28.0</v>
      </c>
      <c r="K232" s="2">
        <v>40.0</v>
      </c>
      <c r="L232" s="2">
        <v>26.0</v>
      </c>
      <c r="M232" s="2">
        <v>20.0</v>
      </c>
    </row>
    <row r="233">
      <c r="A233" s="2" t="s">
        <v>2209</v>
      </c>
      <c r="B233" s="2" t="s">
        <v>46</v>
      </c>
      <c r="C233" s="2" t="s">
        <v>2048</v>
      </c>
      <c r="D233" s="2">
        <v>90.0</v>
      </c>
      <c r="E233" s="2">
        <v>106.0</v>
      </c>
      <c r="F233" s="2">
        <v>31.0</v>
      </c>
      <c r="G233" s="2">
        <v>26.0</v>
      </c>
      <c r="H233" s="2">
        <v>22.0</v>
      </c>
      <c r="I233" s="2">
        <v>29.0</v>
      </c>
      <c r="J233" s="2">
        <v>20.0</v>
      </c>
      <c r="K233" s="2">
        <v>25.0</v>
      </c>
      <c r="L233" s="2">
        <v>17.0</v>
      </c>
      <c r="M233" s="2">
        <v>26.0</v>
      </c>
    </row>
    <row r="234">
      <c r="A234" s="2" t="s">
        <v>2210</v>
      </c>
      <c r="B234" s="2" t="s">
        <v>39</v>
      </c>
      <c r="C234" s="2" t="s">
        <v>2050</v>
      </c>
      <c r="D234" s="2">
        <v>125.0</v>
      </c>
      <c r="E234" s="2">
        <v>113.0</v>
      </c>
      <c r="F234" s="2">
        <v>31.0</v>
      </c>
      <c r="G234" s="2">
        <v>37.0</v>
      </c>
      <c r="H234" s="2">
        <v>29.0</v>
      </c>
      <c r="I234" s="2">
        <v>12.0</v>
      </c>
      <c r="J234" s="2">
        <v>31.0</v>
      </c>
      <c r="K234" s="2">
        <v>38.0</v>
      </c>
      <c r="L234" s="2">
        <v>34.0</v>
      </c>
      <c r="M234" s="2">
        <v>26.0</v>
      </c>
    </row>
    <row r="235">
      <c r="A235" s="2" t="s">
        <v>2210</v>
      </c>
      <c r="B235" s="2" t="s">
        <v>149</v>
      </c>
      <c r="C235" s="2" t="s">
        <v>2040</v>
      </c>
      <c r="D235" s="2">
        <v>114.0</v>
      </c>
      <c r="E235" s="2">
        <v>107.0</v>
      </c>
      <c r="F235" s="2">
        <v>27.0</v>
      </c>
      <c r="G235" s="2">
        <v>36.0</v>
      </c>
      <c r="H235" s="2">
        <v>29.0</v>
      </c>
      <c r="I235" s="2">
        <v>23.0</v>
      </c>
      <c r="J235" s="2">
        <v>35.0</v>
      </c>
      <c r="K235" s="2">
        <v>20.0</v>
      </c>
      <c r="L235" s="2">
        <v>23.0</v>
      </c>
      <c r="M235" s="2">
        <v>28.0</v>
      </c>
    </row>
    <row r="236">
      <c r="A236" s="2" t="s">
        <v>2211</v>
      </c>
      <c r="B236" s="2" t="s">
        <v>30</v>
      </c>
      <c r="C236" s="2" t="s">
        <v>2042</v>
      </c>
      <c r="D236" s="2">
        <v>102.0</v>
      </c>
      <c r="E236" s="2">
        <v>118.0</v>
      </c>
      <c r="F236" s="2">
        <v>26.0</v>
      </c>
      <c r="G236" s="2">
        <v>29.0</v>
      </c>
      <c r="H236" s="2">
        <v>18.0</v>
      </c>
      <c r="I236" s="2">
        <v>28.0</v>
      </c>
      <c r="J236" s="2">
        <v>33.0</v>
      </c>
      <c r="K236" s="2">
        <v>27.0</v>
      </c>
      <c r="L236" s="2">
        <v>25.0</v>
      </c>
      <c r="M236" s="2">
        <v>34.0</v>
      </c>
    </row>
    <row r="237">
      <c r="A237" s="2" t="s">
        <v>2211</v>
      </c>
      <c r="B237" s="2" t="s">
        <v>40</v>
      </c>
      <c r="C237" s="2" t="s">
        <v>2071</v>
      </c>
      <c r="D237" s="2">
        <v>106.0</v>
      </c>
      <c r="E237" s="2">
        <v>113.0</v>
      </c>
      <c r="F237" s="2">
        <v>22.0</v>
      </c>
      <c r="G237" s="2">
        <v>25.0</v>
      </c>
      <c r="H237" s="2">
        <v>24.0</v>
      </c>
      <c r="I237" s="2">
        <v>37.0</v>
      </c>
      <c r="J237" s="2">
        <v>34.0</v>
      </c>
      <c r="K237" s="2">
        <v>30.0</v>
      </c>
      <c r="L237" s="2">
        <v>26.0</v>
      </c>
      <c r="M237" s="2">
        <v>21.0</v>
      </c>
    </row>
    <row r="238">
      <c r="A238" s="2" t="s">
        <v>2211</v>
      </c>
      <c r="B238" s="2" t="s">
        <v>47</v>
      </c>
      <c r="C238" s="2" t="s">
        <v>2037</v>
      </c>
      <c r="D238" s="2">
        <v>87.0</v>
      </c>
      <c r="E238" s="2">
        <v>96.0</v>
      </c>
      <c r="F238" s="2">
        <v>12.0</v>
      </c>
      <c r="G238" s="2">
        <v>26.0</v>
      </c>
      <c r="H238" s="2">
        <v>25.0</v>
      </c>
      <c r="I238" s="2">
        <v>29.0</v>
      </c>
      <c r="J238" s="2">
        <v>31.0</v>
      </c>
      <c r="K238" s="2">
        <v>22.0</v>
      </c>
      <c r="L238" s="2">
        <v>19.0</v>
      </c>
      <c r="M238" s="2">
        <v>19.0</v>
      </c>
    </row>
    <row r="239">
      <c r="A239" s="2" t="s">
        <v>2212</v>
      </c>
      <c r="B239" s="2" t="s">
        <v>48</v>
      </c>
      <c r="C239" s="2" t="s">
        <v>2033</v>
      </c>
      <c r="D239" s="2">
        <v>122.0</v>
      </c>
      <c r="E239" s="2">
        <v>114.0</v>
      </c>
      <c r="F239" s="2">
        <v>24.0</v>
      </c>
      <c r="G239" s="2">
        <v>29.0</v>
      </c>
      <c r="H239" s="2">
        <v>36.0</v>
      </c>
      <c r="I239" s="2">
        <v>28.0</v>
      </c>
      <c r="J239" s="2">
        <v>39.0</v>
      </c>
      <c r="K239" s="2">
        <v>27.0</v>
      </c>
      <c r="L239" s="2">
        <v>23.0</v>
      </c>
      <c r="M239" s="2">
        <v>30.0</v>
      </c>
    </row>
    <row r="240">
      <c r="A240" s="2" t="s">
        <v>2212</v>
      </c>
      <c r="B240" s="2" t="s">
        <v>31</v>
      </c>
      <c r="C240" s="2" t="s">
        <v>2087</v>
      </c>
      <c r="D240" s="2">
        <v>102.0</v>
      </c>
      <c r="E240" s="2">
        <v>97.0</v>
      </c>
      <c r="F240" s="2">
        <v>31.0</v>
      </c>
      <c r="G240" s="2">
        <v>26.0</v>
      </c>
      <c r="H240" s="2">
        <v>32.0</v>
      </c>
      <c r="I240" s="2">
        <v>29.0</v>
      </c>
      <c r="J240" s="2">
        <v>19.0</v>
      </c>
      <c r="K240" s="2">
        <v>25.0</v>
      </c>
      <c r="L240" s="2">
        <v>20.0</v>
      </c>
      <c r="M240" s="2">
        <v>17.0</v>
      </c>
    </row>
    <row r="241">
      <c r="A241" s="2" t="s">
        <v>2213</v>
      </c>
      <c r="B241" s="2" t="s">
        <v>36</v>
      </c>
      <c r="C241" s="2" t="s">
        <v>2058</v>
      </c>
      <c r="D241" s="2">
        <v>118.0</v>
      </c>
      <c r="E241" s="2">
        <v>120.0</v>
      </c>
      <c r="F241" s="2">
        <v>30.0</v>
      </c>
      <c r="G241" s="2">
        <v>33.0</v>
      </c>
      <c r="H241" s="2">
        <v>24.0</v>
      </c>
      <c r="I241" s="2">
        <v>30.0</v>
      </c>
      <c r="J241" s="2">
        <v>29.0</v>
      </c>
      <c r="K241" s="2">
        <v>26.0</v>
      </c>
      <c r="L241" s="2">
        <v>35.0</v>
      </c>
      <c r="M241" s="2">
        <v>31.0</v>
      </c>
    </row>
    <row r="242">
      <c r="A242" s="2" t="s">
        <v>2214</v>
      </c>
      <c r="B242" s="2" t="s">
        <v>38</v>
      </c>
      <c r="C242" s="2" t="s">
        <v>2046</v>
      </c>
      <c r="D242" s="2">
        <v>120.0</v>
      </c>
      <c r="E242" s="2">
        <v>125.0</v>
      </c>
      <c r="F242" s="2">
        <v>25.0</v>
      </c>
      <c r="G242" s="2">
        <v>26.0</v>
      </c>
      <c r="H242" s="2">
        <v>34.0</v>
      </c>
      <c r="I242" s="2">
        <v>31.0</v>
      </c>
      <c r="J242" s="2">
        <v>30.0</v>
      </c>
      <c r="K242" s="2">
        <v>31.0</v>
      </c>
      <c r="L242" s="2">
        <v>31.0</v>
      </c>
      <c r="M242" s="2">
        <v>37.0</v>
      </c>
    </row>
    <row r="243">
      <c r="A243" s="2" t="s">
        <v>2215</v>
      </c>
      <c r="B243" s="2" t="s">
        <v>28</v>
      </c>
      <c r="C243" s="2" t="s">
        <v>2089</v>
      </c>
      <c r="D243" s="2">
        <v>122.0</v>
      </c>
      <c r="E243" s="2">
        <v>126.0</v>
      </c>
      <c r="F243" s="2">
        <v>23.0</v>
      </c>
      <c r="G243" s="2">
        <v>25.0</v>
      </c>
      <c r="H243" s="2">
        <v>29.0</v>
      </c>
      <c r="I243" s="2">
        <v>27.0</v>
      </c>
      <c r="J243" s="2">
        <v>31.0</v>
      </c>
      <c r="K243" s="2">
        <v>24.0</v>
      </c>
      <c r="L243" s="2">
        <v>28.0</v>
      </c>
      <c r="M243" s="2">
        <v>35.0</v>
      </c>
    </row>
    <row r="244">
      <c r="A244" s="2" t="s">
        <v>2215</v>
      </c>
      <c r="B244" s="2" t="s">
        <v>45</v>
      </c>
      <c r="C244" s="2" t="s">
        <v>2102</v>
      </c>
      <c r="D244" s="2">
        <v>103.0</v>
      </c>
      <c r="E244" s="2">
        <v>104.0</v>
      </c>
      <c r="F244" s="2">
        <v>18.0</v>
      </c>
      <c r="G244" s="2">
        <v>24.0</v>
      </c>
      <c r="H244" s="2">
        <v>17.0</v>
      </c>
      <c r="I244" s="2">
        <v>18.0</v>
      </c>
      <c r="J244" s="2">
        <v>33.0</v>
      </c>
      <c r="K244" s="2">
        <v>23.0</v>
      </c>
      <c r="L244" s="2">
        <v>25.0</v>
      </c>
      <c r="M244" s="2">
        <v>28.0</v>
      </c>
    </row>
    <row r="245">
      <c r="A245" s="2" t="s">
        <v>2216</v>
      </c>
      <c r="B245" s="2" t="s">
        <v>46</v>
      </c>
      <c r="C245" s="2" t="s">
        <v>2052</v>
      </c>
      <c r="D245" s="2">
        <v>111.0</v>
      </c>
      <c r="E245" s="2">
        <v>119.0</v>
      </c>
      <c r="F245" s="2">
        <v>28.0</v>
      </c>
      <c r="G245" s="2">
        <v>25.0</v>
      </c>
      <c r="H245" s="2">
        <v>27.0</v>
      </c>
      <c r="I245" s="2">
        <v>35.0</v>
      </c>
      <c r="J245" s="2">
        <v>33.0</v>
      </c>
      <c r="K245" s="2">
        <v>27.0</v>
      </c>
      <c r="L245" s="2">
        <v>23.0</v>
      </c>
      <c r="M245" s="2">
        <v>32.0</v>
      </c>
    </row>
    <row r="246">
      <c r="A246" s="2" t="s">
        <v>2216</v>
      </c>
      <c r="B246" s="2" t="s">
        <v>47</v>
      </c>
      <c r="C246" s="2" t="s">
        <v>2091</v>
      </c>
      <c r="D246" s="2">
        <v>126.0</v>
      </c>
      <c r="E246" s="2">
        <v>120.0</v>
      </c>
      <c r="F246" s="2">
        <v>35.0</v>
      </c>
      <c r="G246" s="2">
        <v>31.0</v>
      </c>
      <c r="H246" s="2">
        <v>34.0</v>
      </c>
      <c r="I246" s="2">
        <v>30.0</v>
      </c>
      <c r="J246" s="2">
        <v>31.0</v>
      </c>
      <c r="K246" s="2">
        <v>31.0</v>
      </c>
      <c r="L246" s="2">
        <v>26.0</v>
      </c>
      <c r="M246" s="2">
        <v>28.0</v>
      </c>
    </row>
    <row r="247">
      <c r="A247" s="2" t="s">
        <v>2216</v>
      </c>
      <c r="B247" s="2" t="s">
        <v>29</v>
      </c>
      <c r="C247" s="2" t="s">
        <v>2050</v>
      </c>
      <c r="D247" s="2">
        <v>108.0</v>
      </c>
      <c r="E247" s="2">
        <v>105.0</v>
      </c>
      <c r="F247" s="2">
        <v>31.0</v>
      </c>
      <c r="G247" s="2">
        <v>26.0</v>
      </c>
      <c r="H247" s="2">
        <v>21.0</v>
      </c>
      <c r="I247" s="2">
        <v>16.0</v>
      </c>
      <c r="J247" s="2">
        <v>27.0</v>
      </c>
      <c r="K247" s="2">
        <v>33.0</v>
      </c>
      <c r="L247" s="2">
        <v>29.0</v>
      </c>
      <c r="M247" s="2">
        <v>30.0</v>
      </c>
    </row>
    <row r="248">
      <c r="A248" s="2" t="s">
        <v>2217</v>
      </c>
      <c r="B248" s="2" t="s">
        <v>43</v>
      </c>
      <c r="C248" s="2" t="s">
        <v>2038</v>
      </c>
      <c r="D248" s="2">
        <v>108.0</v>
      </c>
      <c r="E248" s="2">
        <v>104.0</v>
      </c>
      <c r="F248" s="2">
        <v>25.0</v>
      </c>
      <c r="G248" s="2">
        <v>18.0</v>
      </c>
      <c r="H248" s="2">
        <v>36.0</v>
      </c>
      <c r="I248" s="2">
        <v>38.0</v>
      </c>
      <c r="J248" s="2">
        <v>28.0</v>
      </c>
      <c r="K248" s="2">
        <v>23.0</v>
      </c>
      <c r="L248" s="2">
        <v>19.0</v>
      </c>
      <c r="M248" s="2">
        <v>25.0</v>
      </c>
    </row>
    <row r="249">
      <c r="A249" s="2" t="s">
        <v>2217</v>
      </c>
      <c r="B249" s="2" t="s">
        <v>53</v>
      </c>
      <c r="C249" s="2" t="s">
        <v>2094</v>
      </c>
      <c r="D249" s="2">
        <v>111.0</v>
      </c>
      <c r="E249" s="2">
        <v>99.0</v>
      </c>
      <c r="F249" s="2">
        <v>32.0</v>
      </c>
      <c r="G249" s="2">
        <v>21.0</v>
      </c>
      <c r="H249" s="2">
        <v>22.0</v>
      </c>
      <c r="I249" s="2">
        <v>26.0</v>
      </c>
      <c r="J249" s="2">
        <v>29.0</v>
      </c>
      <c r="K249" s="2">
        <v>28.0</v>
      </c>
      <c r="L249" s="2">
        <v>28.0</v>
      </c>
      <c r="M249" s="2">
        <v>24.0</v>
      </c>
    </row>
    <row r="250">
      <c r="A250" s="2" t="s">
        <v>2218</v>
      </c>
      <c r="B250" s="2" t="s">
        <v>42</v>
      </c>
      <c r="C250" s="2" t="s">
        <v>2084</v>
      </c>
      <c r="D250" s="2">
        <v>95.0</v>
      </c>
      <c r="E250" s="2">
        <v>100.0</v>
      </c>
      <c r="F250" s="2">
        <v>30.0</v>
      </c>
      <c r="G250" s="2">
        <v>18.0</v>
      </c>
      <c r="H250" s="2">
        <v>22.0</v>
      </c>
      <c r="I250" s="2">
        <v>30.0</v>
      </c>
      <c r="J250" s="2">
        <v>32.0</v>
      </c>
      <c r="K250" s="2">
        <v>24.0</v>
      </c>
      <c r="L250" s="2">
        <v>11.0</v>
      </c>
      <c r="M250" s="2">
        <v>28.0</v>
      </c>
    </row>
    <row r="251">
      <c r="A251" s="2" t="s">
        <v>2219</v>
      </c>
      <c r="B251" s="2" t="s">
        <v>149</v>
      </c>
      <c r="C251" s="2" t="s">
        <v>2066</v>
      </c>
      <c r="D251" s="2">
        <v>117.0</v>
      </c>
      <c r="E251" s="2">
        <v>118.0</v>
      </c>
      <c r="F251" s="2">
        <v>23.0</v>
      </c>
      <c r="G251" s="2">
        <v>30.0</v>
      </c>
      <c r="H251" s="2">
        <v>31.0</v>
      </c>
      <c r="I251" s="2">
        <v>33.0</v>
      </c>
      <c r="J251" s="2">
        <v>31.0</v>
      </c>
      <c r="K251" s="2">
        <v>25.0</v>
      </c>
      <c r="L251" s="2">
        <v>32.0</v>
      </c>
      <c r="M251" s="2">
        <v>30.0</v>
      </c>
    </row>
    <row r="252">
      <c r="A252" s="2" t="s">
        <v>2220</v>
      </c>
      <c r="B252" s="2" t="s">
        <v>55</v>
      </c>
      <c r="C252" s="2" t="s">
        <v>2056</v>
      </c>
      <c r="D252" s="2">
        <v>111.0</v>
      </c>
      <c r="E252" s="2">
        <v>123.0</v>
      </c>
      <c r="F252" s="2">
        <v>20.0</v>
      </c>
      <c r="G252" s="2">
        <v>29.0</v>
      </c>
      <c r="H252" s="2">
        <v>27.0</v>
      </c>
      <c r="I252" s="2">
        <v>38.0</v>
      </c>
      <c r="J252" s="2">
        <v>26.0</v>
      </c>
      <c r="K252" s="2">
        <v>32.0</v>
      </c>
      <c r="L252" s="2">
        <v>38.0</v>
      </c>
      <c r="M252" s="2">
        <v>24.0</v>
      </c>
    </row>
    <row r="253">
      <c r="A253" s="2" t="s">
        <v>2221</v>
      </c>
      <c r="B253" s="2" t="s">
        <v>27</v>
      </c>
      <c r="C253" s="2" t="s">
        <v>2089</v>
      </c>
      <c r="D253" s="2">
        <v>126.0</v>
      </c>
      <c r="E253" s="2">
        <v>119.0</v>
      </c>
      <c r="F253" s="2">
        <v>36.0</v>
      </c>
      <c r="G253" s="2">
        <v>43.0</v>
      </c>
      <c r="H253" s="2">
        <v>28.0</v>
      </c>
      <c r="I253" s="2">
        <v>25.0</v>
      </c>
      <c r="J253" s="2">
        <v>32.0</v>
      </c>
      <c r="K253" s="2">
        <v>23.0</v>
      </c>
      <c r="L253" s="2">
        <v>30.0</v>
      </c>
      <c r="M253" s="2">
        <v>28.0</v>
      </c>
    </row>
    <row r="254">
      <c r="A254" s="2" t="s">
        <v>2222</v>
      </c>
      <c r="B254" s="2" t="s">
        <v>34</v>
      </c>
      <c r="C254" s="2" t="s">
        <v>2058</v>
      </c>
      <c r="D254" s="2">
        <v>130.0</v>
      </c>
      <c r="E254" s="2">
        <v>114.0</v>
      </c>
      <c r="F254" s="2">
        <v>32.0</v>
      </c>
      <c r="G254" s="2">
        <v>24.0</v>
      </c>
      <c r="H254" s="2">
        <v>40.0</v>
      </c>
      <c r="I254" s="2">
        <v>34.0</v>
      </c>
      <c r="J254" s="2">
        <v>33.0</v>
      </c>
      <c r="K254" s="2">
        <v>29.0</v>
      </c>
      <c r="L254" s="2">
        <v>25.0</v>
      </c>
      <c r="M254" s="2">
        <v>27.0</v>
      </c>
    </row>
    <row r="255">
      <c r="A255" s="2" t="s">
        <v>2223</v>
      </c>
      <c r="B255" s="2" t="s">
        <v>50</v>
      </c>
      <c r="C255" s="2" t="s">
        <v>2038</v>
      </c>
      <c r="D255" s="2">
        <v>111.0</v>
      </c>
      <c r="E255" s="2">
        <v>104.0</v>
      </c>
      <c r="F255" s="2">
        <v>25.0</v>
      </c>
      <c r="G255" s="2">
        <v>28.0</v>
      </c>
      <c r="H255" s="2">
        <v>32.0</v>
      </c>
      <c r="I255" s="2">
        <v>19.0</v>
      </c>
      <c r="J255" s="2">
        <v>25.0</v>
      </c>
      <c r="K255" s="2">
        <v>23.0</v>
      </c>
      <c r="L255" s="2">
        <v>29.0</v>
      </c>
      <c r="M255" s="2">
        <v>34.0</v>
      </c>
    </row>
    <row r="256">
      <c r="A256" s="2" t="s">
        <v>2223</v>
      </c>
      <c r="B256" s="2" t="s">
        <v>29</v>
      </c>
      <c r="C256" s="2" t="s">
        <v>2102</v>
      </c>
      <c r="D256" s="2">
        <v>124.0</v>
      </c>
      <c r="E256" s="2">
        <v>104.0</v>
      </c>
      <c r="F256" s="2">
        <v>33.0</v>
      </c>
      <c r="G256" s="2">
        <v>35.0</v>
      </c>
      <c r="H256" s="2">
        <v>28.0</v>
      </c>
      <c r="I256" s="2">
        <v>20.0</v>
      </c>
      <c r="J256" s="2">
        <v>30.0</v>
      </c>
      <c r="K256" s="2">
        <v>27.0</v>
      </c>
      <c r="L256" s="2">
        <v>33.0</v>
      </c>
      <c r="M256" s="2">
        <v>22.0</v>
      </c>
    </row>
    <row r="257">
      <c r="A257" s="2" t="s">
        <v>2224</v>
      </c>
      <c r="B257" s="2" t="s">
        <v>49</v>
      </c>
      <c r="C257" s="2" t="s">
        <v>2054</v>
      </c>
      <c r="D257" s="2">
        <v>114.0</v>
      </c>
      <c r="E257" s="2">
        <v>113.0</v>
      </c>
      <c r="F257" s="2">
        <v>37.0</v>
      </c>
      <c r="G257" s="2">
        <v>32.0</v>
      </c>
      <c r="H257" s="2">
        <v>26.0</v>
      </c>
      <c r="I257" s="2">
        <v>31.0</v>
      </c>
      <c r="J257" s="2">
        <v>27.0</v>
      </c>
      <c r="K257" s="2">
        <v>24.0</v>
      </c>
      <c r="L257" s="2">
        <v>24.0</v>
      </c>
      <c r="M257" s="2">
        <v>26.0</v>
      </c>
    </row>
    <row r="258">
      <c r="A258" s="2" t="s">
        <v>2224</v>
      </c>
      <c r="B258" s="2" t="s">
        <v>53</v>
      </c>
      <c r="C258" s="2" t="s">
        <v>2053</v>
      </c>
      <c r="D258" s="2">
        <v>102.0</v>
      </c>
      <c r="E258" s="2">
        <v>103.0</v>
      </c>
      <c r="F258" s="2">
        <v>29.0</v>
      </c>
      <c r="G258" s="2">
        <v>26.0</v>
      </c>
      <c r="H258" s="2">
        <v>18.0</v>
      </c>
      <c r="I258" s="2">
        <v>32.0</v>
      </c>
      <c r="J258" s="2">
        <v>28.0</v>
      </c>
      <c r="K258" s="2">
        <v>25.0</v>
      </c>
      <c r="L258" s="2">
        <v>27.0</v>
      </c>
      <c r="M258" s="2">
        <v>20.0</v>
      </c>
    </row>
    <row r="259">
      <c r="A259" s="2" t="s">
        <v>2224</v>
      </c>
      <c r="B259" s="2" t="s">
        <v>51</v>
      </c>
      <c r="C259" s="2" t="s">
        <v>2040</v>
      </c>
      <c r="D259" s="2">
        <v>94.0</v>
      </c>
      <c r="E259" s="2">
        <v>97.0</v>
      </c>
      <c r="F259" s="2">
        <v>25.0</v>
      </c>
      <c r="G259" s="2">
        <v>25.0</v>
      </c>
      <c r="H259" s="2">
        <v>26.0</v>
      </c>
      <c r="I259" s="2">
        <v>28.0</v>
      </c>
      <c r="J259" s="2">
        <v>23.0</v>
      </c>
      <c r="K259" s="2">
        <v>20.0</v>
      </c>
      <c r="L259" s="2">
        <v>20.0</v>
      </c>
      <c r="M259" s="2">
        <v>24.0</v>
      </c>
    </row>
    <row r="260">
      <c r="A260" s="2" t="s">
        <v>2225</v>
      </c>
      <c r="B260" s="2" t="s">
        <v>26</v>
      </c>
      <c r="C260" s="2" t="s">
        <v>2094</v>
      </c>
      <c r="D260" s="2">
        <v>110.0</v>
      </c>
      <c r="E260" s="2">
        <v>116.0</v>
      </c>
      <c r="F260" s="2">
        <v>29.0</v>
      </c>
      <c r="G260" s="2">
        <v>25.0</v>
      </c>
      <c r="H260" s="2">
        <v>23.0</v>
      </c>
      <c r="I260" s="2">
        <v>26.0</v>
      </c>
      <c r="J260" s="2">
        <v>21.0</v>
      </c>
      <c r="K260" s="2">
        <v>27.0</v>
      </c>
      <c r="L260" s="2">
        <v>37.0</v>
      </c>
      <c r="M260" s="2">
        <v>38.0</v>
      </c>
    </row>
    <row r="261">
      <c r="A261" s="2" t="s">
        <v>2225</v>
      </c>
      <c r="B261" s="2" t="s">
        <v>32</v>
      </c>
      <c r="C261" s="2" t="s">
        <v>2051</v>
      </c>
      <c r="D261" s="2">
        <v>108.0</v>
      </c>
      <c r="E261" s="2">
        <v>104.0</v>
      </c>
      <c r="F261" s="2">
        <v>30.0</v>
      </c>
      <c r="G261" s="2">
        <v>18.0</v>
      </c>
      <c r="H261" s="2">
        <v>21.0</v>
      </c>
      <c r="I261" s="2">
        <v>28.0</v>
      </c>
      <c r="J261" s="2">
        <v>31.0</v>
      </c>
      <c r="K261" s="2">
        <v>27.0</v>
      </c>
      <c r="L261" s="2">
        <v>26.0</v>
      </c>
      <c r="M261" s="2">
        <v>31.0</v>
      </c>
    </row>
    <row r="262">
      <c r="A262" s="2" t="s">
        <v>2225</v>
      </c>
      <c r="B262" s="2" t="s">
        <v>28</v>
      </c>
      <c r="C262" s="2" t="s">
        <v>2043</v>
      </c>
      <c r="D262" s="2">
        <v>86.0</v>
      </c>
      <c r="E262" s="2">
        <v>116.0</v>
      </c>
      <c r="F262" s="2">
        <v>20.0</v>
      </c>
      <c r="G262" s="2">
        <v>29.0</v>
      </c>
      <c r="H262" s="2">
        <v>23.0</v>
      </c>
      <c r="I262" s="2">
        <v>25.0</v>
      </c>
      <c r="J262" s="2">
        <v>26.0</v>
      </c>
      <c r="K262" s="2">
        <v>33.0</v>
      </c>
      <c r="L262" s="2">
        <v>17.0</v>
      </c>
      <c r="M262" s="2">
        <v>29.0</v>
      </c>
    </row>
    <row r="263">
      <c r="A263" s="2" t="s">
        <v>2225</v>
      </c>
      <c r="B263" s="2" t="s">
        <v>37</v>
      </c>
      <c r="C263" s="2" t="s">
        <v>2061</v>
      </c>
      <c r="D263" s="2">
        <v>120.0</v>
      </c>
      <c r="E263" s="2">
        <v>143.0</v>
      </c>
      <c r="F263" s="2">
        <v>39.0</v>
      </c>
      <c r="G263" s="2">
        <v>34.0</v>
      </c>
      <c r="H263" s="2">
        <v>29.0</v>
      </c>
      <c r="I263" s="2">
        <v>39.0</v>
      </c>
      <c r="J263" s="2">
        <v>28.0</v>
      </c>
      <c r="K263" s="2">
        <v>37.0</v>
      </c>
      <c r="L263" s="2">
        <v>24.0</v>
      </c>
      <c r="M263" s="2">
        <v>33.0</v>
      </c>
    </row>
    <row r="264">
      <c r="A264" s="2" t="s">
        <v>2226</v>
      </c>
      <c r="B264" s="2" t="s">
        <v>42</v>
      </c>
      <c r="C264" s="2" t="s">
        <v>2077</v>
      </c>
      <c r="D264" s="2">
        <v>108.0</v>
      </c>
      <c r="E264" s="2">
        <v>104.0</v>
      </c>
      <c r="F264" s="2">
        <v>28.0</v>
      </c>
      <c r="G264" s="2">
        <v>28.0</v>
      </c>
      <c r="H264" s="2">
        <v>33.0</v>
      </c>
      <c r="I264" s="2">
        <v>18.0</v>
      </c>
      <c r="J264" s="2">
        <v>19.0</v>
      </c>
      <c r="K264" s="2">
        <v>40.0</v>
      </c>
      <c r="L264" s="2">
        <v>28.0</v>
      </c>
      <c r="M264" s="2">
        <v>18.0</v>
      </c>
    </row>
    <row r="265">
      <c r="A265" s="2" t="s">
        <v>2227</v>
      </c>
      <c r="B265" s="2" t="s">
        <v>33</v>
      </c>
      <c r="C265" s="2" t="s">
        <v>2035</v>
      </c>
      <c r="D265" s="2">
        <v>107.0</v>
      </c>
      <c r="E265" s="2">
        <v>119.0</v>
      </c>
      <c r="F265" s="2">
        <v>20.0</v>
      </c>
      <c r="G265" s="2">
        <v>34.0</v>
      </c>
      <c r="H265" s="2">
        <v>34.0</v>
      </c>
      <c r="I265" s="2">
        <v>29.0</v>
      </c>
      <c r="J265" s="2">
        <v>26.0</v>
      </c>
      <c r="K265" s="2">
        <v>24.0</v>
      </c>
      <c r="L265" s="2">
        <v>27.0</v>
      </c>
      <c r="M265" s="2">
        <v>32.0</v>
      </c>
    </row>
    <row r="266">
      <c r="A266" s="2" t="s">
        <v>2228</v>
      </c>
      <c r="B266" s="2" t="s">
        <v>41</v>
      </c>
      <c r="C266" s="2" t="s">
        <v>2077</v>
      </c>
      <c r="D266" s="2">
        <v>122.0</v>
      </c>
      <c r="E266" s="2">
        <v>117.0</v>
      </c>
      <c r="F266" s="2">
        <v>44.0</v>
      </c>
      <c r="G266" s="2">
        <v>35.0</v>
      </c>
      <c r="H266" s="2">
        <v>28.0</v>
      </c>
      <c r="I266" s="2">
        <v>28.0</v>
      </c>
      <c r="J266" s="2">
        <v>26.0</v>
      </c>
      <c r="K266" s="2">
        <v>28.0</v>
      </c>
      <c r="L266" s="2">
        <v>24.0</v>
      </c>
      <c r="M266" s="2">
        <v>26.0</v>
      </c>
    </row>
    <row r="267">
      <c r="A267" s="2" t="s">
        <v>2229</v>
      </c>
      <c r="B267" s="2" t="s">
        <v>53</v>
      </c>
      <c r="C267" s="2" t="s">
        <v>2046</v>
      </c>
      <c r="D267" s="2">
        <v>104.0</v>
      </c>
      <c r="E267" s="2">
        <v>114.0</v>
      </c>
      <c r="F267" s="2">
        <v>27.0</v>
      </c>
      <c r="G267" s="2">
        <v>40.0</v>
      </c>
      <c r="H267" s="2">
        <v>25.0</v>
      </c>
      <c r="I267" s="2">
        <v>19.0</v>
      </c>
      <c r="J267" s="2">
        <v>18.0</v>
      </c>
      <c r="K267" s="2">
        <v>32.0</v>
      </c>
      <c r="L267" s="2">
        <v>34.0</v>
      </c>
      <c r="M267" s="2">
        <v>23.0</v>
      </c>
    </row>
    <row r="268">
      <c r="A268" s="2" t="s">
        <v>2229</v>
      </c>
      <c r="B268" s="2" t="s">
        <v>40</v>
      </c>
      <c r="C268" s="2" t="s">
        <v>2066</v>
      </c>
      <c r="D268" s="2">
        <v>116.0</v>
      </c>
      <c r="E268" s="2">
        <v>124.0</v>
      </c>
      <c r="F268" s="2">
        <v>23.0</v>
      </c>
      <c r="G268" s="2">
        <v>29.0</v>
      </c>
      <c r="H268" s="2">
        <v>35.0</v>
      </c>
      <c r="I268" s="2">
        <v>23.0</v>
      </c>
      <c r="J268" s="2">
        <v>36.0</v>
      </c>
      <c r="K268" s="2">
        <v>33.0</v>
      </c>
      <c r="L268" s="2">
        <v>22.0</v>
      </c>
      <c r="M268" s="2">
        <v>39.0</v>
      </c>
    </row>
    <row r="269">
      <c r="A269" s="2" t="s">
        <v>2229</v>
      </c>
      <c r="B269" s="2" t="s">
        <v>46</v>
      </c>
      <c r="C269" s="2" t="s">
        <v>2079</v>
      </c>
      <c r="D269" s="2">
        <v>104.0</v>
      </c>
      <c r="E269" s="2">
        <v>110.0</v>
      </c>
      <c r="F269" s="2">
        <v>31.0</v>
      </c>
      <c r="G269" s="2">
        <v>30.0</v>
      </c>
      <c r="H269" s="2">
        <v>21.0</v>
      </c>
      <c r="I269" s="2">
        <v>36.0</v>
      </c>
      <c r="J269" s="2">
        <v>19.0</v>
      </c>
      <c r="K269" s="2">
        <v>15.0</v>
      </c>
      <c r="L269" s="2">
        <v>33.0</v>
      </c>
      <c r="M269" s="2">
        <v>29.0</v>
      </c>
    </row>
    <row r="270">
      <c r="A270" s="2" t="s">
        <v>2230</v>
      </c>
      <c r="B270" s="2" t="s">
        <v>37</v>
      </c>
      <c r="C270" s="2" t="s">
        <v>2040</v>
      </c>
      <c r="D270" s="2">
        <v>98.0</v>
      </c>
      <c r="E270" s="2">
        <v>134.0</v>
      </c>
      <c r="F270" s="2">
        <v>24.0</v>
      </c>
      <c r="G270" s="2">
        <v>31.0</v>
      </c>
      <c r="H270" s="2">
        <v>28.0</v>
      </c>
      <c r="I270" s="2">
        <v>27.0</v>
      </c>
      <c r="J270" s="2">
        <v>22.0</v>
      </c>
      <c r="K270" s="2">
        <v>43.0</v>
      </c>
      <c r="L270" s="2">
        <v>24.0</v>
      </c>
      <c r="M270" s="2">
        <v>33.0</v>
      </c>
    </row>
    <row r="271">
      <c r="A271" s="2" t="s">
        <v>2231</v>
      </c>
      <c r="B271" s="2" t="s">
        <v>26</v>
      </c>
      <c r="C271" s="2" t="s">
        <v>2060</v>
      </c>
      <c r="D271" s="2">
        <v>106.0</v>
      </c>
      <c r="E271" s="2">
        <v>120.0</v>
      </c>
      <c r="F271" s="2">
        <v>25.0</v>
      </c>
      <c r="G271" s="2">
        <v>24.0</v>
      </c>
      <c r="H271" s="2">
        <v>36.0</v>
      </c>
      <c r="I271" s="2">
        <v>25.0</v>
      </c>
      <c r="J271" s="2">
        <v>30.0</v>
      </c>
      <c r="K271" s="2">
        <v>38.0</v>
      </c>
      <c r="L271" s="2">
        <v>15.0</v>
      </c>
      <c r="M271" s="2">
        <v>33.0</v>
      </c>
    </row>
    <row r="272">
      <c r="A272" s="2" t="s">
        <v>2231</v>
      </c>
      <c r="B272" s="2" t="s">
        <v>49</v>
      </c>
      <c r="C272" s="2" t="s">
        <v>2061</v>
      </c>
      <c r="D272" s="2">
        <v>104.0</v>
      </c>
      <c r="E272" s="2">
        <v>109.0</v>
      </c>
      <c r="F272" s="2">
        <v>26.0</v>
      </c>
      <c r="G272" s="2">
        <v>26.0</v>
      </c>
      <c r="H272" s="2">
        <v>25.0</v>
      </c>
      <c r="I272" s="2">
        <v>30.0</v>
      </c>
      <c r="J272" s="2">
        <v>29.0</v>
      </c>
      <c r="K272" s="2">
        <v>27.0</v>
      </c>
      <c r="L272" s="2">
        <v>24.0</v>
      </c>
      <c r="M272" s="2">
        <v>26.0</v>
      </c>
    </row>
    <row r="273">
      <c r="A273" s="2" t="s">
        <v>2232</v>
      </c>
      <c r="B273" s="2" t="s">
        <v>43</v>
      </c>
      <c r="C273" s="2" t="s">
        <v>2056</v>
      </c>
      <c r="D273" s="2">
        <v>103.0</v>
      </c>
      <c r="E273" s="2">
        <v>90.0</v>
      </c>
      <c r="F273" s="2">
        <v>24.0</v>
      </c>
      <c r="G273" s="2">
        <v>23.0</v>
      </c>
      <c r="H273" s="2">
        <v>29.0</v>
      </c>
      <c r="I273" s="2">
        <v>30.0</v>
      </c>
      <c r="J273" s="2">
        <v>25.0</v>
      </c>
      <c r="K273" s="2">
        <v>18.0</v>
      </c>
      <c r="L273" s="2">
        <v>25.0</v>
      </c>
      <c r="M273" s="2">
        <v>19.0</v>
      </c>
    </row>
    <row r="274">
      <c r="A274" s="2" t="s">
        <v>2232</v>
      </c>
      <c r="B274" s="2" t="s">
        <v>42</v>
      </c>
      <c r="C274" s="2" t="s">
        <v>2084</v>
      </c>
      <c r="D274" s="2">
        <v>123.0</v>
      </c>
      <c r="E274" s="2">
        <v>100.0</v>
      </c>
      <c r="F274" s="2">
        <v>24.0</v>
      </c>
      <c r="G274" s="2">
        <v>20.0</v>
      </c>
      <c r="H274" s="2">
        <v>30.0</v>
      </c>
      <c r="I274" s="2">
        <v>38.0</v>
      </c>
      <c r="J274" s="2">
        <v>35.0</v>
      </c>
      <c r="K274" s="2">
        <v>15.0</v>
      </c>
      <c r="L274" s="2">
        <v>34.0</v>
      </c>
      <c r="M274" s="2">
        <v>27.0</v>
      </c>
    </row>
    <row r="275">
      <c r="A275" s="2" t="s">
        <v>2232</v>
      </c>
      <c r="B275" s="2" t="s">
        <v>44</v>
      </c>
      <c r="C275" s="2" t="s">
        <v>2033</v>
      </c>
      <c r="D275" s="2">
        <v>113.0</v>
      </c>
      <c r="E275" s="2">
        <v>116.0</v>
      </c>
      <c r="F275" s="2">
        <v>26.0</v>
      </c>
      <c r="G275" s="2">
        <v>27.0</v>
      </c>
      <c r="H275" s="2">
        <v>23.0</v>
      </c>
      <c r="I275" s="2">
        <v>27.0</v>
      </c>
      <c r="J275" s="2">
        <v>36.0</v>
      </c>
      <c r="K275" s="2">
        <v>25.0</v>
      </c>
      <c r="L275" s="2">
        <v>28.0</v>
      </c>
      <c r="M275" s="2">
        <v>37.0</v>
      </c>
    </row>
    <row r="276">
      <c r="A276" s="2" t="s">
        <v>2233</v>
      </c>
      <c r="B276" s="2" t="s">
        <v>53</v>
      </c>
      <c r="C276" s="2" t="s">
        <v>2074</v>
      </c>
      <c r="D276" s="2">
        <v>118.0</v>
      </c>
      <c r="E276" s="2">
        <v>116.0</v>
      </c>
      <c r="F276" s="2">
        <v>27.0</v>
      </c>
      <c r="G276" s="2">
        <v>23.0</v>
      </c>
      <c r="H276" s="2">
        <v>22.0</v>
      </c>
      <c r="I276" s="2">
        <v>31.0</v>
      </c>
      <c r="J276" s="2">
        <v>39.0</v>
      </c>
      <c r="K276" s="2">
        <v>36.0</v>
      </c>
      <c r="L276" s="2">
        <v>30.0</v>
      </c>
      <c r="M276" s="2">
        <v>26.0</v>
      </c>
    </row>
    <row r="277">
      <c r="A277" s="2" t="s">
        <v>2233</v>
      </c>
      <c r="B277" s="2" t="s">
        <v>51</v>
      </c>
      <c r="C277" s="2" t="s">
        <v>2102</v>
      </c>
      <c r="D277" s="2">
        <v>114.0</v>
      </c>
      <c r="E277" s="2">
        <v>105.0</v>
      </c>
      <c r="F277" s="2">
        <v>28.0</v>
      </c>
      <c r="G277" s="2">
        <v>20.0</v>
      </c>
      <c r="H277" s="2">
        <v>24.0</v>
      </c>
      <c r="I277" s="2">
        <v>31.0</v>
      </c>
      <c r="J277" s="2">
        <v>36.0</v>
      </c>
      <c r="K277" s="2">
        <v>25.0</v>
      </c>
      <c r="L277" s="2">
        <v>26.0</v>
      </c>
      <c r="M277" s="2">
        <v>29.0</v>
      </c>
    </row>
    <row r="278">
      <c r="A278" s="2" t="s">
        <v>2234</v>
      </c>
      <c r="B278" s="2" t="s">
        <v>32</v>
      </c>
      <c r="C278" s="2" t="s">
        <v>2094</v>
      </c>
      <c r="D278" s="2">
        <v>127.0</v>
      </c>
      <c r="E278" s="2">
        <v>99.0</v>
      </c>
      <c r="F278" s="2">
        <v>34.0</v>
      </c>
      <c r="G278" s="2">
        <v>19.0</v>
      </c>
      <c r="H278" s="2">
        <v>32.0</v>
      </c>
      <c r="I278" s="2">
        <v>21.0</v>
      </c>
      <c r="J278" s="2">
        <v>34.0</v>
      </c>
      <c r="K278" s="2">
        <v>25.0</v>
      </c>
      <c r="L278" s="2">
        <v>27.0</v>
      </c>
      <c r="M278" s="2">
        <v>34.0</v>
      </c>
    </row>
    <row r="279">
      <c r="A279" s="2" t="s">
        <v>2235</v>
      </c>
      <c r="B279" s="2" t="s">
        <v>34</v>
      </c>
      <c r="C279" s="2" t="s">
        <v>2077</v>
      </c>
      <c r="D279" s="2">
        <v>115.0</v>
      </c>
      <c r="E279" s="2">
        <v>116.0</v>
      </c>
      <c r="F279" s="2">
        <v>23.0</v>
      </c>
      <c r="G279" s="2">
        <v>22.0</v>
      </c>
      <c r="H279" s="2">
        <v>33.0</v>
      </c>
      <c r="I279" s="2">
        <v>27.0</v>
      </c>
      <c r="J279" s="2">
        <v>33.0</v>
      </c>
      <c r="K279" s="2">
        <v>27.0</v>
      </c>
      <c r="L279" s="2">
        <v>26.0</v>
      </c>
      <c r="M279" s="2">
        <v>40.0</v>
      </c>
    </row>
    <row r="280">
      <c r="A280" s="2" t="s">
        <v>2236</v>
      </c>
      <c r="B280" s="2" t="s">
        <v>28</v>
      </c>
      <c r="C280" s="2" t="s">
        <v>2089</v>
      </c>
      <c r="D280" s="2">
        <v>103.0</v>
      </c>
      <c r="E280" s="2">
        <v>117.0</v>
      </c>
      <c r="F280" s="2">
        <v>13.0</v>
      </c>
      <c r="G280" s="2">
        <v>32.0</v>
      </c>
      <c r="H280" s="2">
        <v>31.0</v>
      </c>
      <c r="I280" s="2">
        <v>28.0</v>
      </c>
      <c r="J280" s="2">
        <v>31.0</v>
      </c>
      <c r="K280" s="2">
        <v>23.0</v>
      </c>
      <c r="L280" s="2">
        <v>28.0</v>
      </c>
      <c r="M280" s="2">
        <v>34.0</v>
      </c>
    </row>
    <row r="281">
      <c r="A281" s="2" t="s">
        <v>2237</v>
      </c>
      <c r="B281" s="2" t="s">
        <v>38</v>
      </c>
      <c r="C281" s="2" t="s">
        <v>2053</v>
      </c>
      <c r="D281" s="2">
        <v>107.0</v>
      </c>
      <c r="E281" s="2">
        <v>104.0</v>
      </c>
      <c r="F281" s="2">
        <v>29.0</v>
      </c>
      <c r="G281" s="2">
        <v>34.0</v>
      </c>
      <c r="H281" s="2">
        <v>29.0</v>
      </c>
      <c r="I281" s="2">
        <v>25.0</v>
      </c>
      <c r="J281" s="2">
        <v>21.0</v>
      </c>
      <c r="K281" s="2">
        <v>18.0</v>
      </c>
      <c r="L281" s="2">
        <v>28.0</v>
      </c>
      <c r="M281" s="2">
        <v>27.0</v>
      </c>
    </row>
    <row r="282">
      <c r="A282" s="2" t="s">
        <v>2237</v>
      </c>
      <c r="B282" s="2" t="s">
        <v>37</v>
      </c>
      <c r="C282" s="2" t="s">
        <v>2051</v>
      </c>
      <c r="D282" s="2">
        <v>131.0</v>
      </c>
      <c r="E282" s="2">
        <v>106.0</v>
      </c>
      <c r="F282" s="2">
        <v>29.0</v>
      </c>
      <c r="G282" s="2">
        <v>31.0</v>
      </c>
      <c r="H282" s="2">
        <v>36.0</v>
      </c>
      <c r="I282" s="2">
        <v>21.0</v>
      </c>
      <c r="J282" s="2">
        <v>30.0</v>
      </c>
      <c r="K282" s="2">
        <v>30.0</v>
      </c>
      <c r="L282" s="2">
        <v>36.0</v>
      </c>
      <c r="M282" s="2">
        <v>24.0</v>
      </c>
    </row>
    <row r="283">
      <c r="A283" s="2" t="s">
        <v>2238</v>
      </c>
      <c r="B283" s="2" t="s">
        <v>43</v>
      </c>
      <c r="C283" s="2" t="s">
        <v>2056</v>
      </c>
      <c r="D283" s="2">
        <v>103.0</v>
      </c>
      <c r="E283" s="2">
        <v>116.0</v>
      </c>
      <c r="F283" s="2">
        <v>25.0</v>
      </c>
      <c r="G283" s="2">
        <v>25.0</v>
      </c>
      <c r="H283" s="2">
        <v>26.0</v>
      </c>
      <c r="I283" s="2">
        <v>35.0</v>
      </c>
      <c r="J283" s="2">
        <v>21.0</v>
      </c>
      <c r="K283" s="2">
        <v>31.0</v>
      </c>
      <c r="L283" s="2">
        <v>31.0</v>
      </c>
      <c r="M283" s="2">
        <v>25.0</v>
      </c>
    </row>
    <row r="284">
      <c r="A284" s="2" t="s">
        <v>2239</v>
      </c>
      <c r="B284" s="2" t="s">
        <v>25</v>
      </c>
      <c r="C284" s="2" t="s">
        <v>2074</v>
      </c>
      <c r="D284" s="2">
        <v>101.0</v>
      </c>
      <c r="E284" s="2">
        <v>124.0</v>
      </c>
      <c r="F284" s="2">
        <v>19.0</v>
      </c>
      <c r="G284" s="2">
        <v>27.0</v>
      </c>
      <c r="H284" s="2">
        <v>35.0</v>
      </c>
      <c r="I284" s="2">
        <v>32.0</v>
      </c>
      <c r="J284" s="2">
        <v>23.0</v>
      </c>
      <c r="K284" s="2">
        <v>37.0</v>
      </c>
      <c r="L284" s="2">
        <v>24.0</v>
      </c>
      <c r="M284" s="2">
        <v>28.0</v>
      </c>
    </row>
    <row r="285">
      <c r="A285" s="2" t="s">
        <v>2239</v>
      </c>
      <c r="B285" s="2" t="s">
        <v>45</v>
      </c>
      <c r="C285" s="2" t="s">
        <v>2102</v>
      </c>
      <c r="D285" s="2">
        <v>106.0</v>
      </c>
      <c r="E285" s="2">
        <v>102.0</v>
      </c>
      <c r="F285" s="2">
        <v>23.0</v>
      </c>
      <c r="G285" s="2">
        <v>25.0</v>
      </c>
      <c r="H285" s="2">
        <v>31.0</v>
      </c>
      <c r="I285" s="2">
        <v>26.0</v>
      </c>
      <c r="J285" s="2">
        <v>22.0</v>
      </c>
      <c r="K285" s="2">
        <v>26.0</v>
      </c>
      <c r="L285" s="2">
        <v>30.0</v>
      </c>
      <c r="M285" s="2">
        <v>25.0</v>
      </c>
    </row>
    <row r="286">
      <c r="A286" s="2" t="s">
        <v>2240</v>
      </c>
      <c r="B286" s="2" t="s">
        <v>47</v>
      </c>
      <c r="C286" s="2" t="s">
        <v>2052</v>
      </c>
      <c r="D286" s="2">
        <v>110.0</v>
      </c>
      <c r="E286" s="2">
        <v>123.0</v>
      </c>
      <c r="F286" s="2">
        <v>30.0</v>
      </c>
      <c r="G286" s="2">
        <v>41.0</v>
      </c>
      <c r="H286" s="2">
        <v>30.0</v>
      </c>
      <c r="I286" s="2">
        <v>37.0</v>
      </c>
      <c r="J286" s="2">
        <v>28.0</v>
      </c>
      <c r="K286" s="2">
        <v>22.0</v>
      </c>
      <c r="L286" s="2">
        <v>22.0</v>
      </c>
      <c r="M286" s="2">
        <v>23.0</v>
      </c>
    </row>
    <row r="287">
      <c r="A287" s="2" t="s">
        <v>2241</v>
      </c>
      <c r="B287" s="2" t="s">
        <v>50</v>
      </c>
      <c r="C287" s="2" t="s">
        <v>2043</v>
      </c>
      <c r="D287" s="2">
        <v>104.0</v>
      </c>
      <c r="E287" s="2">
        <v>92.0</v>
      </c>
      <c r="F287" s="2">
        <v>25.0</v>
      </c>
      <c r="G287" s="2">
        <v>26.0</v>
      </c>
      <c r="H287" s="2">
        <v>28.0</v>
      </c>
      <c r="I287" s="2">
        <v>29.0</v>
      </c>
      <c r="J287" s="2">
        <v>24.0</v>
      </c>
      <c r="K287" s="2">
        <v>21.0</v>
      </c>
      <c r="L287" s="2">
        <v>27.0</v>
      </c>
      <c r="M287" s="2">
        <v>16.0</v>
      </c>
    </row>
    <row r="288">
      <c r="A288" s="2" t="s">
        <v>2242</v>
      </c>
      <c r="B288" s="2" t="s">
        <v>55</v>
      </c>
      <c r="C288" s="2" t="s">
        <v>2086</v>
      </c>
      <c r="D288" s="2">
        <v>106.0</v>
      </c>
      <c r="E288" s="2">
        <v>117.0</v>
      </c>
      <c r="F288" s="2">
        <v>23.0</v>
      </c>
      <c r="G288" s="2">
        <v>36.0</v>
      </c>
      <c r="H288" s="2">
        <v>31.0</v>
      </c>
      <c r="I288" s="2">
        <v>40.0</v>
      </c>
      <c r="J288" s="2">
        <v>25.0</v>
      </c>
      <c r="K288" s="2">
        <v>23.0</v>
      </c>
      <c r="L288" s="2">
        <v>27.0</v>
      </c>
      <c r="M288" s="2">
        <v>18.0</v>
      </c>
    </row>
    <row r="289">
      <c r="A289" s="2" t="s">
        <v>2243</v>
      </c>
      <c r="B289" s="2" t="s">
        <v>28</v>
      </c>
      <c r="C289" s="2" t="s">
        <v>2089</v>
      </c>
      <c r="D289" s="2">
        <v>99.0</v>
      </c>
      <c r="E289" s="2">
        <v>89.0</v>
      </c>
      <c r="F289" s="2">
        <v>26.0</v>
      </c>
      <c r="G289" s="2">
        <v>35.0</v>
      </c>
      <c r="H289" s="2">
        <v>17.0</v>
      </c>
      <c r="I289" s="2">
        <v>17.0</v>
      </c>
      <c r="J289" s="2">
        <v>20.0</v>
      </c>
      <c r="K289" s="2">
        <v>24.0</v>
      </c>
      <c r="L289" s="2">
        <v>36.0</v>
      </c>
      <c r="M289" s="2">
        <v>13.0</v>
      </c>
    </row>
    <row r="290">
      <c r="A290" s="2" t="s">
        <v>2244</v>
      </c>
      <c r="B290" s="2" t="s">
        <v>149</v>
      </c>
      <c r="C290" s="2" t="s">
        <v>2054</v>
      </c>
      <c r="D290" s="2">
        <v>127.0</v>
      </c>
      <c r="E290" s="2">
        <v>119.0</v>
      </c>
      <c r="F290" s="2">
        <v>34.0</v>
      </c>
      <c r="G290" s="2">
        <v>21.0</v>
      </c>
      <c r="H290" s="2">
        <v>34.0</v>
      </c>
      <c r="I290" s="2">
        <v>30.0</v>
      </c>
      <c r="J290" s="2">
        <v>28.0</v>
      </c>
      <c r="K290" s="2">
        <v>32.0</v>
      </c>
      <c r="L290" s="2">
        <v>31.0</v>
      </c>
      <c r="M290" s="2">
        <v>36.0</v>
      </c>
    </row>
    <row r="291">
      <c r="A291" s="2" t="s">
        <v>2245</v>
      </c>
      <c r="B291" s="2" t="s">
        <v>26</v>
      </c>
      <c r="C291" s="2" t="s">
        <v>2061</v>
      </c>
      <c r="D291" s="2">
        <v>112.0</v>
      </c>
      <c r="E291" s="2">
        <v>116.0</v>
      </c>
      <c r="F291" s="2">
        <v>31.0</v>
      </c>
      <c r="G291" s="2">
        <v>30.0</v>
      </c>
      <c r="H291" s="2">
        <v>15.0</v>
      </c>
      <c r="I291" s="2">
        <v>43.0</v>
      </c>
      <c r="J291" s="2">
        <v>35.0</v>
      </c>
      <c r="K291" s="2">
        <v>21.0</v>
      </c>
      <c r="L291" s="2">
        <v>31.0</v>
      </c>
      <c r="M291" s="2">
        <v>22.0</v>
      </c>
    </row>
    <row r="292">
      <c r="A292" s="2" t="s">
        <v>2246</v>
      </c>
      <c r="B292" s="2" t="s">
        <v>48</v>
      </c>
      <c r="C292" s="2" t="s">
        <v>2033</v>
      </c>
      <c r="D292" s="2">
        <v>121.0</v>
      </c>
      <c r="E292" s="2">
        <v>115.0</v>
      </c>
      <c r="F292" s="2">
        <v>25.0</v>
      </c>
      <c r="G292" s="2">
        <v>38.0</v>
      </c>
      <c r="H292" s="2">
        <v>31.0</v>
      </c>
      <c r="I292" s="2">
        <v>21.0</v>
      </c>
      <c r="J292" s="2">
        <v>27.0</v>
      </c>
      <c r="K292" s="2">
        <v>24.0</v>
      </c>
      <c r="L292" s="2">
        <v>28.0</v>
      </c>
      <c r="M292" s="2">
        <v>28.0</v>
      </c>
    </row>
    <row r="293">
      <c r="A293" s="2" t="s">
        <v>2247</v>
      </c>
      <c r="B293" s="2" t="s">
        <v>30</v>
      </c>
      <c r="C293" s="2" t="s">
        <v>2035</v>
      </c>
      <c r="D293" s="2">
        <v>102.0</v>
      </c>
      <c r="E293" s="2">
        <v>116.0</v>
      </c>
      <c r="F293" s="2">
        <v>24.0</v>
      </c>
      <c r="G293" s="2">
        <v>25.0</v>
      </c>
      <c r="H293" s="2">
        <v>28.0</v>
      </c>
      <c r="I293" s="2">
        <v>34.0</v>
      </c>
      <c r="J293" s="2">
        <v>25.0</v>
      </c>
      <c r="K293" s="2">
        <v>28.0</v>
      </c>
      <c r="L293" s="2">
        <v>25.0</v>
      </c>
      <c r="M293" s="2">
        <v>29.0</v>
      </c>
    </row>
    <row r="294">
      <c r="A294" s="2" t="s">
        <v>2248</v>
      </c>
      <c r="B294" s="2" t="s">
        <v>25</v>
      </c>
      <c r="C294" s="2" t="s">
        <v>2084</v>
      </c>
      <c r="D294" s="2">
        <v>108.0</v>
      </c>
      <c r="E294" s="2">
        <v>97.0</v>
      </c>
      <c r="F294" s="2">
        <v>28.0</v>
      </c>
      <c r="G294" s="2">
        <v>29.0</v>
      </c>
      <c r="H294" s="2">
        <v>28.0</v>
      </c>
      <c r="I294" s="2">
        <v>24.0</v>
      </c>
      <c r="J294" s="2">
        <v>30.0</v>
      </c>
      <c r="K294" s="2">
        <v>26.0</v>
      </c>
      <c r="L294" s="2">
        <v>22.0</v>
      </c>
      <c r="M294" s="2">
        <v>18.0</v>
      </c>
    </row>
    <row r="295">
      <c r="A295" s="2" t="s">
        <v>2249</v>
      </c>
      <c r="B295" s="2" t="s">
        <v>40</v>
      </c>
      <c r="C295" s="2" t="s">
        <v>2053</v>
      </c>
      <c r="D295" s="2">
        <v>124.0</v>
      </c>
      <c r="E295" s="2">
        <v>132.0</v>
      </c>
      <c r="F295" s="2">
        <v>31.0</v>
      </c>
      <c r="G295" s="2">
        <v>27.0</v>
      </c>
      <c r="H295" s="2">
        <v>37.0</v>
      </c>
      <c r="I295" s="2">
        <v>31.0</v>
      </c>
      <c r="J295" s="2">
        <v>33.0</v>
      </c>
      <c r="K295" s="2">
        <v>40.0</v>
      </c>
      <c r="L295" s="2">
        <v>23.0</v>
      </c>
      <c r="M295" s="2">
        <v>34.0</v>
      </c>
    </row>
    <row r="296">
      <c r="A296" s="2" t="s">
        <v>2250</v>
      </c>
      <c r="B296" s="2" t="s">
        <v>29</v>
      </c>
      <c r="C296" s="2" t="s">
        <v>2094</v>
      </c>
      <c r="D296" s="2">
        <v>115.0</v>
      </c>
      <c r="E296" s="2">
        <v>117.0</v>
      </c>
      <c r="F296" s="2">
        <v>27.0</v>
      </c>
      <c r="G296" s="2">
        <v>29.0</v>
      </c>
      <c r="H296" s="2">
        <v>34.0</v>
      </c>
      <c r="I296" s="2">
        <v>38.0</v>
      </c>
      <c r="J296" s="2">
        <v>26.0</v>
      </c>
      <c r="K296" s="2">
        <v>31.0</v>
      </c>
      <c r="L296" s="2">
        <v>28.0</v>
      </c>
      <c r="M296" s="2">
        <v>19.0</v>
      </c>
    </row>
    <row r="297">
      <c r="A297" s="2" t="s">
        <v>2251</v>
      </c>
      <c r="B297" s="2" t="s">
        <v>55</v>
      </c>
      <c r="C297" s="2" t="s">
        <v>2058</v>
      </c>
      <c r="D297" s="2">
        <v>133.0</v>
      </c>
      <c r="E297" s="2">
        <v>138.0</v>
      </c>
      <c r="F297" s="2">
        <v>34.0</v>
      </c>
      <c r="G297" s="2">
        <v>40.0</v>
      </c>
      <c r="H297" s="2">
        <v>28.0</v>
      </c>
      <c r="I297" s="2">
        <v>35.0</v>
      </c>
      <c r="J297" s="2">
        <v>35.0</v>
      </c>
      <c r="K297" s="2">
        <v>36.0</v>
      </c>
      <c r="L297" s="2">
        <v>36.0</v>
      </c>
      <c r="M297" s="2">
        <v>27.0</v>
      </c>
    </row>
    <row r="298">
      <c r="A298" s="2" t="s">
        <v>2252</v>
      </c>
      <c r="B298" s="2" t="s">
        <v>51</v>
      </c>
      <c r="C298" s="2" t="s">
        <v>2051</v>
      </c>
      <c r="D298" s="2">
        <v>121.0</v>
      </c>
      <c r="E298" s="2">
        <v>112.0</v>
      </c>
      <c r="F298" s="2">
        <v>28.0</v>
      </c>
      <c r="G298" s="2">
        <v>30.0</v>
      </c>
      <c r="H298" s="2">
        <v>29.0</v>
      </c>
      <c r="I298" s="2">
        <v>24.0</v>
      </c>
      <c r="J298" s="2">
        <v>27.0</v>
      </c>
      <c r="K298" s="2">
        <v>30.0</v>
      </c>
      <c r="L298" s="2">
        <v>37.0</v>
      </c>
      <c r="M298" s="2">
        <v>28.0</v>
      </c>
    </row>
    <row r="299">
      <c r="A299" s="2" t="s">
        <v>2253</v>
      </c>
      <c r="B299" s="2" t="s">
        <v>50</v>
      </c>
      <c r="C299" s="2" t="s">
        <v>2091</v>
      </c>
      <c r="D299" s="2">
        <v>105.0</v>
      </c>
      <c r="E299" s="2">
        <v>110.0</v>
      </c>
      <c r="F299" s="2">
        <v>21.0</v>
      </c>
      <c r="G299" s="2">
        <v>28.0</v>
      </c>
      <c r="H299" s="2">
        <v>15.0</v>
      </c>
      <c r="I299" s="2">
        <v>26.0</v>
      </c>
      <c r="J299" s="2">
        <v>35.0</v>
      </c>
      <c r="K299" s="2">
        <v>28.0</v>
      </c>
      <c r="L299" s="2">
        <v>34.0</v>
      </c>
      <c r="M299" s="2">
        <v>28.0</v>
      </c>
    </row>
    <row r="300">
      <c r="A300" s="2" t="s">
        <v>2254</v>
      </c>
      <c r="B300" s="2" t="s">
        <v>48</v>
      </c>
      <c r="C300" s="2" t="s">
        <v>2084</v>
      </c>
      <c r="D300" s="2">
        <v>129.0</v>
      </c>
      <c r="E300" s="2">
        <v>125.0</v>
      </c>
      <c r="F300" s="2">
        <v>32.0</v>
      </c>
      <c r="G300" s="2">
        <v>37.0</v>
      </c>
      <c r="H300" s="2">
        <v>31.0</v>
      </c>
      <c r="I300" s="2">
        <v>33.0</v>
      </c>
      <c r="J300" s="2">
        <v>37.0</v>
      </c>
      <c r="K300" s="2">
        <v>30.0</v>
      </c>
      <c r="L300" s="2">
        <v>29.0</v>
      </c>
      <c r="M300" s="2">
        <v>25.0</v>
      </c>
    </row>
    <row r="301">
      <c r="A301" s="2" t="s">
        <v>2255</v>
      </c>
      <c r="B301" s="2" t="s">
        <v>46</v>
      </c>
      <c r="C301" s="2" t="s">
        <v>2089</v>
      </c>
      <c r="D301" s="2">
        <v>104.0</v>
      </c>
      <c r="E301" s="2">
        <v>120.0</v>
      </c>
      <c r="F301" s="2">
        <v>25.0</v>
      </c>
      <c r="G301" s="2">
        <v>24.0</v>
      </c>
      <c r="H301" s="2">
        <v>31.0</v>
      </c>
      <c r="I301" s="2">
        <v>35.0</v>
      </c>
      <c r="J301" s="2">
        <v>28.0</v>
      </c>
      <c r="K301" s="2">
        <v>27.0</v>
      </c>
      <c r="L301" s="2">
        <v>20.0</v>
      </c>
      <c r="M301" s="2">
        <v>34.0</v>
      </c>
    </row>
    <row r="302">
      <c r="A302" s="2" t="s">
        <v>2256</v>
      </c>
      <c r="B302" s="2" t="s">
        <v>42</v>
      </c>
      <c r="C302" s="2" t="s">
        <v>2087</v>
      </c>
      <c r="D302" s="2">
        <v>122.0</v>
      </c>
      <c r="E302" s="2">
        <v>111.0</v>
      </c>
      <c r="F302" s="2">
        <v>37.0</v>
      </c>
      <c r="G302" s="2">
        <v>40.0</v>
      </c>
      <c r="H302" s="2">
        <v>39.0</v>
      </c>
      <c r="I302" s="2">
        <v>15.0</v>
      </c>
      <c r="J302" s="2">
        <v>15.0</v>
      </c>
      <c r="K302" s="2">
        <v>33.0</v>
      </c>
      <c r="L302" s="2">
        <v>31.0</v>
      </c>
      <c r="M302" s="2">
        <v>23.0</v>
      </c>
    </row>
    <row r="303">
      <c r="A303" s="2" t="s">
        <v>2257</v>
      </c>
      <c r="B303" s="2" t="s">
        <v>43</v>
      </c>
      <c r="C303" s="2" t="s">
        <v>2102</v>
      </c>
      <c r="D303" s="2">
        <v>124.0</v>
      </c>
      <c r="E303" s="2">
        <v>133.0</v>
      </c>
      <c r="F303" s="2">
        <v>33.0</v>
      </c>
      <c r="G303" s="2">
        <v>33.0</v>
      </c>
      <c r="H303" s="2">
        <v>23.0</v>
      </c>
      <c r="I303" s="2">
        <v>23.0</v>
      </c>
      <c r="J303" s="2">
        <v>23.0</v>
      </c>
      <c r="K303" s="2">
        <v>33.0</v>
      </c>
      <c r="L303" s="2">
        <v>33.0</v>
      </c>
      <c r="M303" s="2">
        <v>23.0</v>
      </c>
    </row>
    <row r="304">
      <c r="A304" s="2" t="s">
        <v>2258</v>
      </c>
      <c r="B304" s="2" t="s">
        <v>28</v>
      </c>
      <c r="C304" s="2" t="s">
        <v>2037</v>
      </c>
      <c r="D304" s="2">
        <v>120.0</v>
      </c>
      <c r="E304" s="2">
        <v>87.0</v>
      </c>
      <c r="F304" s="2">
        <v>33.0</v>
      </c>
      <c r="G304" s="2">
        <v>26.0</v>
      </c>
      <c r="H304" s="2">
        <v>23.0</v>
      </c>
      <c r="I304" s="2">
        <v>14.0</v>
      </c>
      <c r="J304" s="2">
        <v>29.0</v>
      </c>
      <c r="K304" s="2">
        <v>21.0</v>
      </c>
      <c r="L304" s="2">
        <v>35.0</v>
      </c>
      <c r="M304" s="2">
        <v>26.0</v>
      </c>
    </row>
    <row r="305">
      <c r="A305" s="2" t="s">
        <v>2259</v>
      </c>
      <c r="B305" s="2" t="s">
        <v>40</v>
      </c>
      <c r="C305" s="2" t="s">
        <v>2091</v>
      </c>
      <c r="D305" s="2">
        <v>102.0</v>
      </c>
      <c r="E305" s="2">
        <v>103.0</v>
      </c>
      <c r="F305" s="2">
        <v>31.0</v>
      </c>
      <c r="G305" s="2">
        <v>29.0</v>
      </c>
      <c r="H305" s="2">
        <v>19.0</v>
      </c>
      <c r="I305" s="2">
        <v>30.0</v>
      </c>
      <c r="J305" s="2">
        <v>23.0</v>
      </c>
      <c r="K305" s="2">
        <v>25.0</v>
      </c>
      <c r="L305" s="2">
        <v>29.0</v>
      </c>
      <c r="M305" s="2">
        <v>19.0</v>
      </c>
    </row>
    <row r="306">
      <c r="A306" s="2" t="s">
        <v>2260</v>
      </c>
      <c r="B306" s="2" t="s">
        <v>35</v>
      </c>
      <c r="C306" s="2" t="s">
        <v>2071</v>
      </c>
      <c r="D306" s="2">
        <v>92.0</v>
      </c>
      <c r="E306" s="2">
        <v>98.0</v>
      </c>
      <c r="F306" s="2">
        <v>30.0</v>
      </c>
      <c r="G306" s="2">
        <v>23.0</v>
      </c>
      <c r="H306" s="2">
        <v>22.0</v>
      </c>
      <c r="I306" s="2">
        <v>22.0</v>
      </c>
      <c r="J306" s="2">
        <v>23.0</v>
      </c>
      <c r="K306" s="2">
        <v>18.0</v>
      </c>
      <c r="L306" s="2">
        <v>17.0</v>
      </c>
      <c r="M306" s="2">
        <v>35.0</v>
      </c>
    </row>
    <row r="307">
      <c r="A307" s="2" t="s">
        <v>2260</v>
      </c>
      <c r="B307" s="2" t="s">
        <v>53</v>
      </c>
      <c r="C307" s="2" t="s">
        <v>2074</v>
      </c>
      <c r="D307" s="2">
        <v>128.0</v>
      </c>
      <c r="E307" s="2">
        <v>125.0</v>
      </c>
      <c r="F307" s="2">
        <v>28.0</v>
      </c>
      <c r="G307" s="2">
        <v>34.0</v>
      </c>
      <c r="H307" s="2">
        <v>30.0</v>
      </c>
      <c r="I307" s="2">
        <v>40.0</v>
      </c>
      <c r="J307" s="2">
        <v>32.0</v>
      </c>
      <c r="K307" s="2">
        <v>28.0</v>
      </c>
      <c r="L307" s="2">
        <v>38.0</v>
      </c>
      <c r="M307" s="2">
        <v>23.0</v>
      </c>
    </row>
    <row r="308">
      <c r="A308" s="2" t="s">
        <v>2260</v>
      </c>
      <c r="B308" s="2" t="s">
        <v>31</v>
      </c>
      <c r="C308" s="2" t="s">
        <v>2050</v>
      </c>
      <c r="D308" s="2">
        <v>108.0</v>
      </c>
      <c r="E308" s="2">
        <v>105.0</v>
      </c>
      <c r="F308" s="2">
        <v>31.0</v>
      </c>
      <c r="G308" s="2">
        <v>31.0</v>
      </c>
      <c r="H308" s="2">
        <v>32.0</v>
      </c>
      <c r="I308" s="2">
        <v>20.0</v>
      </c>
      <c r="J308" s="2">
        <v>25.0</v>
      </c>
      <c r="K308" s="2">
        <v>25.0</v>
      </c>
      <c r="L308" s="2">
        <v>20.0</v>
      </c>
      <c r="M308" s="2">
        <v>29.0</v>
      </c>
    </row>
    <row r="309">
      <c r="A309" s="2" t="s">
        <v>2261</v>
      </c>
      <c r="B309" s="2" t="s">
        <v>34</v>
      </c>
      <c r="C309" s="2" t="s">
        <v>2084</v>
      </c>
      <c r="D309" s="2">
        <v>101.0</v>
      </c>
      <c r="E309" s="2">
        <v>109.0</v>
      </c>
      <c r="F309" s="2">
        <v>28.0</v>
      </c>
      <c r="G309" s="2">
        <v>30.0</v>
      </c>
      <c r="H309" s="2">
        <v>23.0</v>
      </c>
      <c r="I309" s="2">
        <v>20.0</v>
      </c>
      <c r="J309" s="2">
        <v>28.0</v>
      </c>
      <c r="K309" s="2">
        <v>40.0</v>
      </c>
      <c r="L309" s="2">
        <v>22.0</v>
      </c>
      <c r="M309" s="2">
        <v>19.0</v>
      </c>
    </row>
    <row r="310">
      <c r="A310" s="2" t="s">
        <v>2262</v>
      </c>
      <c r="B310" s="2" t="s">
        <v>32</v>
      </c>
      <c r="C310" s="2" t="s">
        <v>2060</v>
      </c>
      <c r="D310" s="2">
        <v>112.0</v>
      </c>
      <c r="E310" s="2">
        <v>101.0</v>
      </c>
      <c r="F310" s="2">
        <v>35.0</v>
      </c>
      <c r="G310" s="2">
        <v>31.0</v>
      </c>
      <c r="H310" s="2">
        <v>32.0</v>
      </c>
      <c r="I310" s="2">
        <v>28.0</v>
      </c>
      <c r="J310" s="2">
        <v>23.0</v>
      </c>
      <c r="K310" s="2">
        <v>16.0</v>
      </c>
      <c r="L310" s="2">
        <v>22.0</v>
      </c>
      <c r="M310" s="2">
        <v>26.0</v>
      </c>
    </row>
    <row r="311">
      <c r="A311" s="2" t="s">
        <v>2263</v>
      </c>
      <c r="B311" s="2" t="s">
        <v>43</v>
      </c>
      <c r="C311" s="2" t="s">
        <v>2086</v>
      </c>
      <c r="D311" s="2">
        <v>115.0</v>
      </c>
      <c r="E311" s="2">
        <v>107.0</v>
      </c>
      <c r="F311" s="2">
        <v>25.0</v>
      </c>
      <c r="G311" s="2">
        <v>23.0</v>
      </c>
      <c r="H311" s="2">
        <v>30.0</v>
      </c>
      <c r="I311" s="2">
        <v>25.0</v>
      </c>
      <c r="J311" s="2">
        <v>32.0</v>
      </c>
      <c r="K311" s="2">
        <v>29.0</v>
      </c>
      <c r="L311" s="2">
        <v>28.0</v>
      </c>
      <c r="M311" s="2">
        <v>30.0</v>
      </c>
    </row>
    <row r="312">
      <c r="A312" s="2" t="s">
        <v>2263</v>
      </c>
      <c r="B312" s="2" t="s">
        <v>44</v>
      </c>
      <c r="C312" s="2" t="s">
        <v>2056</v>
      </c>
      <c r="D312" s="2">
        <v>98.0</v>
      </c>
      <c r="E312" s="2">
        <v>103.0</v>
      </c>
      <c r="F312" s="2">
        <v>21.0</v>
      </c>
      <c r="G312" s="2">
        <v>29.0</v>
      </c>
      <c r="H312" s="2">
        <v>18.0</v>
      </c>
      <c r="I312" s="2">
        <v>20.0</v>
      </c>
      <c r="J312" s="2">
        <v>30.0</v>
      </c>
      <c r="K312" s="2">
        <v>23.0</v>
      </c>
      <c r="L312" s="2">
        <v>29.0</v>
      </c>
      <c r="M312" s="2">
        <v>31.0</v>
      </c>
    </row>
    <row r="313">
      <c r="A313" s="2" t="s">
        <v>2264</v>
      </c>
      <c r="B313" s="2" t="s">
        <v>39</v>
      </c>
      <c r="C313" s="2" t="s">
        <v>2079</v>
      </c>
      <c r="D313" s="2">
        <v>103.0</v>
      </c>
      <c r="E313" s="2">
        <v>122.0</v>
      </c>
      <c r="F313" s="2">
        <v>31.0</v>
      </c>
      <c r="G313" s="2">
        <v>29.0</v>
      </c>
      <c r="H313" s="2">
        <v>24.0</v>
      </c>
      <c r="I313" s="2">
        <v>31.0</v>
      </c>
      <c r="J313" s="2">
        <v>25.0</v>
      </c>
      <c r="K313" s="2">
        <v>26.0</v>
      </c>
      <c r="L313" s="2">
        <v>23.0</v>
      </c>
      <c r="M313" s="2">
        <v>36.0</v>
      </c>
    </row>
    <row r="314">
      <c r="A314" s="2" t="s">
        <v>2264</v>
      </c>
      <c r="B314" s="2" t="s">
        <v>25</v>
      </c>
      <c r="C314" s="2" t="s">
        <v>2038</v>
      </c>
      <c r="D314" s="2">
        <v>102.0</v>
      </c>
      <c r="E314" s="2">
        <v>108.0</v>
      </c>
      <c r="F314" s="2">
        <v>28.0</v>
      </c>
      <c r="G314" s="2">
        <v>25.0</v>
      </c>
      <c r="H314" s="2">
        <v>25.0</v>
      </c>
      <c r="I314" s="2">
        <v>26.0</v>
      </c>
      <c r="J314" s="2">
        <v>18.0</v>
      </c>
      <c r="K314" s="2">
        <v>25.0</v>
      </c>
      <c r="L314" s="2">
        <v>31.0</v>
      </c>
      <c r="M314" s="2">
        <v>32.0</v>
      </c>
    </row>
    <row r="315">
      <c r="A315" s="2" t="s">
        <v>2264</v>
      </c>
      <c r="B315" s="2" t="s">
        <v>31</v>
      </c>
      <c r="C315" s="2" t="s">
        <v>2037</v>
      </c>
      <c r="D315" s="2">
        <v>122.0</v>
      </c>
      <c r="E315" s="2">
        <v>105.0</v>
      </c>
      <c r="F315" s="2">
        <v>26.0</v>
      </c>
      <c r="G315" s="2">
        <v>38.0</v>
      </c>
      <c r="H315" s="2">
        <v>41.0</v>
      </c>
      <c r="I315" s="2">
        <v>30.0</v>
      </c>
      <c r="J315" s="2">
        <v>21.0</v>
      </c>
      <c r="K315" s="2">
        <v>19.0</v>
      </c>
      <c r="L315" s="2">
        <v>34.0</v>
      </c>
      <c r="M315" s="2">
        <v>18.0</v>
      </c>
    </row>
    <row r="316">
      <c r="A316" s="2" t="s">
        <v>2265</v>
      </c>
      <c r="B316" s="2" t="s">
        <v>35</v>
      </c>
      <c r="C316" s="2" t="s">
        <v>2053</v>
      </c>
      <c r="D316" s="2">
        <v>109.0</v>
      </c>
      <c r="E316" s="2">
        <v>113.0</v>
      </c>
      <c r="F316" s="2">
        <v>22.0</v>
      </c>
      <c r="G316" s="2">
        <v>25.0</v>
      </c>
      <c r="H316" s="2">
        <v>30.0</v>
      </c>
      <c r="I316" s="2">
        <v>28.0</v>
      </c>
      <c r="J316" s="2">
        <v>28.0</v>
      </c>
      <c r="K316" s="2">
        <v>25.0</v>
      </c>
      <c r="L316" s="2">
        <v>29.0</v>
      </c>
      <c r="M316" s="2">
        <v>35.0</v>
      </c>
    </row>
    <row r="317">
      <c r="A317" s="2" t="s">
        <v>2265</v>
      </c>
      <c r="B317" s="2" t="s">
        <v>49</v>
      </c>
      <c r="C317" s="2" t="s">
        <v>2091</v>
      </c>
      <c r="D317" s="2">
        <v>107.0</v>
      </c>
      <c r="E317" s="2">
        <v>108.0</v>
      </c>
      <c r="F317" s="2">
        <v>25.0</v>
      </c>
      <c r="G317" s="2">
        <v>26.0</v>
      </c>
      <c r="H317" s="2">
        <v>20.0</v>
      </c>
      <c r="I317" s="2">
        <v>31.0</v>
      </c>
      <c r="J317" s="2">
        <v>35.0</v>
      </c>
      <c r="K317" s="2">
        <v>20.0</v>
      </c>
      <c r="L317" s="2">
        <v>27.0</v>
      </c>
      <c r="M317" s="2">
        <v>31.0</v>
      </c>
    </row>
    <row r="318">
      <c r="A318" s="2" t="s">
        <v>2266</v>
      </c>
      <c r="B318" s="2" t="s">
        <v>38</v>
      </c>
      <c r="C318" s="2" t="s">
        <v>2084</v>
      </c>
      <c r="D318" s="2">
        <v>126.0</v>
      </c>
      <c r="E318" s="2">
        <v>129.0</v>
      </c>
      <c r="F318" s="2">
        <v>35.0</v>
      </c>
      <c r="G318" s="2">
        <v>34.0</v>
      </c>
      <c r="H318" s="2">
        <v>26.0</v>
      </c>
      <c r="I318" s="2">
        <v>41.0</v>
      </c>
      <c r="J318" s="2">
        <v>41.0</v>
      </c>
      <c r="K318" s="2">
        <v>35.0</v>
      </c>
      <c r="L318" s="2">
        <v>24.0</v>
      </c>
      <c r="M318" s="2">
        <v>19.0</v>
      </c>
    </row>
    <row r="319">
      <c r="A319" s="2" t="s">
        <v>2267</v>
      </c>
      <c r="B319" s="2" t="s">
        <v>41</v>
      </c>
      <c r="C319" s="2" t="s">
        <v>2074</v>
      </c>
      <c r="D319" s="2">
        <v>121.0</v>
      </c>
      <c r="E319" s="2">
        <v>122.0</v>
      </c>
      <c r="F319" s="2">
        <v>43.0</v>
      </c>
      <c r="G319" s="2">
        <v>30.0</v>
      </c>
      <c r="H319" s="2">
        <v>38.0</v>
      </c>
      <c r="I319" s="2">
        <v>44.0</v>
      </c>
      <c r="J319" s="2">
        <v>17.0</v>
      </c>
      <c r="K319" s="2">
        <v>30.0</v>
      </c>
      <c r="L319" s="2">
        <v>23.0</v>
      </c>
      <c r="M319" s="2">
        <v>18.0</v>
      </c>
    </row>
    <row r="320">
      <c r="A320" s="2" t="s">
        <v>2268</v>
      </c>
      <c r="B320" s="2" t="s">
        <v>32</v>
      </c>
      <c r="C320" s="2" t="s">
        <v>2051</v>
      </c>
      <c r="D320" s="2">
        <v>107.0</v>
      </c>
      <c r="E320" s="2">
        <v>114.0</v>
      </c>
      <c r="F320" s="2">
        <v>29.0</v>
      </c>
      <c r="G320" s="2">
        <v>28.0</v>
      </c>
      <c r="H320" s="2">
        <v>22.0</v>
      </c>
      <c r="I320" s="2">
        <v>29.0</v>
      </c>
      <c r="J320" s="2">
        <v>34.0</v>
      </c>
      <c r="K320" s="2">
        <v>34.0</v>
      </c>
      <c r="L320" s="2">
        <v>22.0</v>
      </c>
      <c r="M320" s="2">
        <v>23.0</v>
      </c>
    </row>
    <row r="321">
      <c r="A321" s="2" t="s">
        <v>2269</v>
      </c>
      <c r="B321" s="2" t="s">
        <v>44</v>
      </c>
      <c r="C321" s="2" t="s">
        <v>2056</v>
      </c>
      <c r="D321" s="2">
        <v>101.0</v>
      </c>
      <c r="E321" s="2">
        <v>96.0</v>
      </c>
      <c r="F321" s="2">
        <v>24.0</v>
      </c>
      <c r="G321" s="2">
        <v>27.0</v>
      </c>
      <c r="H321" s="2">
        <v>19.0</v>
      </c>
      <c r="I321" s="2">
        <v>23.0</v>
      </c>
      <c r="J321" s="2">
        <v>26.0</v>
      </c>
      <c r="K321" s="2">
        <v>16.0</v>
      </c>
      <c r="L321" s="2">
        <v>32.0</v>
      </c>
      <c r="M321" s="2">
        <v>30.0</v>
      </c>
    </row>
    <row r="322">
      <c r="A322" s="2" t="s">
        <v>2270</v>
      </c>
      <c r="B322" s="2" t="s">
        <v>39</v>
      </c>
      <c r="C322" s="2" t="s">
        <v>2038</v>
      </c>
      <c r="D322" s="2">
        <v>122.0</v>
      </c>
      <c r="E322" s="2">
        <v>127.0</v>
      </c>
      <c r="F322" s="2">
        <v>32.0</v>
      </c>
      <c r="G322" s="2">
        <v>34.0</v>
      </c>
      <c r="H322" s="2">
        <v>27.0</v>
      </c>
      <c r="I322" s="2">
        <v>32.0</v>
      </c>
      <c r="J322" s="2">
        <v>32.0</v>
      </c>
      <c r="K322" s="2">
        <v>25.0</v>
      </c>
      <c r="L322" s="2">
        <v>23.0</v>
      </c>
      <c r="M322" s="2">
        <v>23.0</v>
      </c>
    </row>
    <row r="323">
      <c r="A323" s="2" t="s">
        <v>2271</v>
      </c>
      <c r="B323" s="2" t="s">
        <v>34</v>
      </c>
      <c r="C323" s="2" t="s">
        <v>2040</v>
      </c>
      <c r="D323" s="2">
        <v>99.0</v>
      </c>
      <c r="E323" s="2">
        <v>112.0</v>
      </c>
      <c r="F323" s="2">
        <v>35.0</v>
      </c>
      <c r="G323" s="2">
        <v>35.0</v>
      </c>
      <c r="H323" s="2">
        <v>20.0</v>
      </c>
      <c r="I323" s="2">
        <v>34.0</v>
      </c>
      <c r="J323" s="2">
        <v>19.0</v>
      </c>
      <c r="K323" s="2">
        <v>26.0</v>
      </c>
      <c r="L323" s="2">
        <v>25.0</v>
      </c>
      <c r="M323" s="2">
        <v>17.0</v>
      </c>
    </row>
    <row r="324">
      <c r="A324" s="2" t="s">
        <v>2272</v>
      </c>
      <c r="B324" s="2" t="s">
        <v>149</v>
      </c>
      <c r="C324" s="2" t="s">
        <v>2052</v>
      </c>
      <c r="D324" s="2">
        <v>106.0</v>
      </c>
      <c r="E324" s="2">
        <v>114.0</v>
      </c>
      <c r="F324" s="2">
        <v>29.0</v>
      </c>
      <c r="G324" s="2">
        <v>20.0</v>
      </c>
      <c r="H324" s="2">
        <v>28.0</v>
      </c>
      <c r="I324" s="2">
        <v>39.0</v>
      </c>
      <c r="J324" s="2">
        <v>23.0</v>
      </c>
      <c r="K324" s="2">
        <v>22.0</v>
      </c>
      <c r="L324" s="2">
        <v>26.0</v>
      </c>
      <c r="M324" s="2">
        <v>33.0</v>
      </c>
    </row>
    <row r="325">
      <c r="A325" s="2" t="s">
        <v>2273</v>
      </c>
      <c r="B325" s="2" t="s">
        <v>42</v>
      </c>
      <c r="C325" s="2" t="s">
        <v>2042</v>
      </c>
      <c r="D325" s="2">
        <v>130.0</v>
      </c>
      <c r="E325" s="2">
        <v>126.0</v>
      </c>
      <c r="F325" s="2">
        <v>46.0</v>
      </c>
      <c r="G325" s="2">
        <v>29.0</v>
      </c>
      <c r="H325" s="2">
        <v>24.0</v>
      </c>
      <c r="I325" s="2">
        <v>30.0</v>
      </c>
      <c r="J325" s="2">
        <v>34.0</v>
      </c>
      <c r="K325" s="2">
        <v>25.0</v>
      </c>
      <c r="L325" s="2">
        <v>18.0</v>
      </c>
      <c r="M325" s="2">
        <v>38.0</v>
      </c>
    </row>
    <row r="326">
      <c r="A326" s="2" t="s">
        <v>2274</v>
      </c>
      <c r="B326" s="2" t="s">
        <v>30</v>
      </c>
      <c r="C326" s="2" t="s">
        <v>2066</v>
      </c>
      <c r="D326" s="2">
        <v>102.0</v>
      </c>
      <c r="E326" s="2">
        <v>105.0</v>
      </c>
      <c r="F326" s="2">
        <v>30.0</v>
      </c>
      <c r="G326" s="2">
        <v>21.0</v>
      </c>
      <c r="H326" s="2">
        <v>21.0</v>
      </c>
      <c r="I326" s="2">
        <v>29.0</v>
      </c>
      <c r="J326" s="2">
        <v>31.0</v>
      </c>
      <c r="K326" s="2">
        <v>28.0</v>
      </c>
      <c r="L326" s="2">
        <v>20.0</v>
      </c>
      <c r="M326" s="2">
        <v>27.0</v>
      </c>
    </row>
    <row r="327">
      <c r="A327" s="2" t="s">
        <v>2275</v>
      </c>
      <c r="B327" s="2" t="s">
        <v>33</v>
      </c>
      <c r="C327" s="2" t="s">
        <v>2077</v>
      </c>
      <c r="D327" s="2">
        <v>108.0</v>
      </c>
      <c r="E327" s="2">
        <v>125.0</v>
      </c>
      <c r="F327" s="2">
        <v>23.0</v>
      </c>
      <c r="G327" s="2">
        <v>29.0</v>
      </c>
      <c r="H327" s="2">
        <v>31.0</v>
      </c>
      <c r="I327" s="2">
        <v>32.0</v>
      </c>
      <c r="J327" s="2">
        <v>29.0</v>
      </c>
      <c r="K327" s="2">
        <v>34.0</v>
      </c>
      <c r="L327" s="2">
        <v>25.0</v>
      </c>
      <c r="M327" s="2">
        <v>30.0</v>
      </c>
    </row>
    <row r="328">
      <c r="A328" s="2" t="s">
        <v>2276</v>
      </c>
      <c r="B328" s="2" t="s">
        <v>51</v>
      </c>
      <c r="C328" s="2" t="s">
        <v>2046</v>
      </c>
      <c r="D328" s="2">
        <v>104.0</v>
      </c>
      <c r="E328" s="2">
        <v>96.0</v>
      </c>
      <c r="F328" s="2">
        <v>29.0</v>
      </c>
      <c r="G328" s="2">
        <v>20.0</v>
      </c>
      <c r="H328" s="2">
        <v>24.0</v>
      </c>
      <c r="I328" s="2">
        <v>23.0</v>
      </c>
      <c r="J328" s="2">
        <v>28.0</v>
      </c>
      <c r="K328" s="2">
        <v>27.0</v>
      </c>
      <c r="L328" s="2">
        <v>23.0</v>
      </c>
      <c r="M328" s="2">
        <v>26.0</v>
      </c>
    </row>
    <row r="329">
      <c r="A329" s="2" t="s">
        <v>2277</v>
      </c>
      <c r="B329" s="2" t="s">
        <v>27</v>
      </c>
      <c r="C329" s="2" t="s">
        <v>2048</v>
      </c>
      <c r="D329" s="2">
        <v>99.0</v>
      </c>
      <c r="E329" s="2">
        <v>111.0</v>
      </c>
      <c r="F329" s="2">
        <v>19.0</v>
      </c>
      <c r="G329" s="2">
        <v>37.0</v>
      </c>
      <c r="H329" s="2">
        <v>30.0</v>
      </c>
      <c r="I329" s="2">
        <v>29.0</v>
      </c>
      <c r="J329" s="2">
        <v>25.0</v>
      </c>
      <c r="K329" s="2">
        <v>21.0</v>
      </c>
      <c r="L329" s="2">
        <v>25.0</v>
      </c>
      <c r="M329" s="2">
        <v>24.0</v>
      </c>
    </row>
  </sheetData>
  <conditionalFormatting sqref="N1103">
    <cfRule type="colorScale" priority="1">
      <colorScale>
        <cfvo type="min"/>
        <cfvo type="formula" val="20"/>
        <color rgb="FFFFFFFF"/>
        <color rgb="FFE67C73"/>
      </colorScale>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3" t="s">
        <v>2019</v>
      </c>
      <c r="B1" s="173" t="s">
        <v>2278</v>
      </c>
      <c r="C1" s="173" t="s">
        <v>2279</v>
      </c>
      <c r="D1" s="173" t="s">
        <v>2280</v>
      </c>
      <c r="E1" s="173" t="s">
        <v>2281</v>
      </c>
      <c r="F1" s="173" t="s">
        <v>2282</v>
      </c>
      <c r="G1" s="173" t="s">
        <v>2283</v>
      </c>
    </row>
    <row r="2">
      <c r="A2" s="174" t="str">
        <f>'Game Results'!A207</f>
        <v>Nov 01
07:30 PM</v>
      </c>
      <c r="B2" s="175" t="str">
        <f>'Game Results'!B207</f>
        <v>Indiana Pacers</v>
      </c>
      <c r="C2" s="176">
        <f>'Game Results'!D207</f>
        <v>104</v>
      </c>
      <c r="D2" s="176" t="str">
        <f>'Game Results'!C207</f>
        <v>@
Boston Celtics</v>
      </c>
      <c r="E2" s="175">
        <f>'Game Results'!E207</f>
        <v>155</v>
      </c>
      <c r="F2" s="176">
        <f t="shared" ref="F2:F329" si="1">ABS(MINUS(C2,E2))</f>
        <v>51</v>
      </c>
      <c r="G2" s="176" t="b">
        <f t="shared" ref="G2:G92" si="2">IF(F2&gt;20,True, FALSE)</f>
        <v>1</v>
      </c>
    </row>
    <row r="3">
      <c r="A3" s="174" t="str">
        <f>'Game Results'!A19</f>
        <v>Nov 27
07:00 PM</v>
      </c>
      <c r="B3" s="175" t="str">
        <f>'Game Results'!B19</f>
        <v>Los Angeles Lakers</v>
      </c>
      <c r="C3" s="176">
        <f>'Game Results'!D19</f>
        <v>94</v>
      </c>
      <c r="D3" s="176" t="str">
        <f>'Game Results'!C19</f>
        <v>@
Philadelphia 76ers</v>
      </c>
      <c r="E3" s="175">
        <f>'Game Results'!E19</f>
        <v>138</v>
      </c>
      <c r="F3" s="176">
        <f t="shared" si="1"/>
        <v>44</v>
      </c>
      <c r="G3" s="176" t="b">
        <f t="shared" si="2"/>
        <v>1</v>
      </c>
    </row>
    <row r="4">
      <c r="A4" s="174" t="str">
        <f>'Game Results'!A74</f>
        <v>Nov 19
09:00 PM</v>
      </c>
      <c r="B4" s="175" t="str">
        <f>'Game Results'!B74</f>
        <v>Oklahoma City Thunder</v>
      </c>
      <c r="C4" s="176">
        <f>'Game Results'!D74</f>
        <v>134</v>
      </c>
      <c r="D4" s="176" t="str">
        <f>'Game Results'!C74</f>
        <v>@
Portland Trail Blazers</v>
      </c>
      <c r="E4" s="175">
        <f>'Game Results'!E74</f>
        <v>91</v>
      </c>
      <c r="F4" s="176">
        <f t="shared" si="1"/>
        <v>43</v>
      </c>
      <c r="G4" s="176" t="b">
        <f t="shared" si="2"/>
        <v>1</v>
      </c>
    </row>
    <row r="5">
      <c r="A5" s="174" t="str">
        <f>'Game Results'!A173</f>
        <v>Nov 06
07:00 PM</v>
      </c>
      <c r="B5" s="175" t="str">
        <f>'Game Results'!B173</f>
        <v>San Antonio Spurs</v>
      </c>
      <c r="C5" s="176">
        <f>'Game Results'!D173</f>
        <v>111</v>
      </c>
      <c r="D5" s="176" t="str">
        <f>'Game Results'!C173</f>
        <v>@
Indiana Pacers</v>
      </c>
      <c r="E5" s="175">
        <f>'Game Results'!E173</f>
        <v>152</v>
      </c>
      <c r="F5" s="176">
        <f t="shared" si="1"/>
        <v>41</v>
      </c>
      <c r="G5" s="176" t="b">
        <f t="shared" si="2"/>
        <v>1</v>
      </c>
    </row>
    <row r="6">
      <c r="A6" s="174" t="str">
        <f>'Game Results'!A227</f>
        <v>Oct 29
09:00 PM</v>
      </c>
      <c r="B6" s="175" t="str">
        <f>'Game Results'!B227</f>
        <v>San Antonio Spurs</v>
      </c>
      <c r="C6" s="176">
        <f>'Game Results'!D227</f>
        <v>83</v>
      </c>
      <c r="D6" s="176" t="str">
        <f>'Game Results'!C227</f>
        <v>@
Los Angeles Clippers</v>
      </c>
      <c r="E6" s="175">
        <f>'Game Results'!E227</f>
        <v>123</v>
      </c>
      <c r="F6" s="176">
        <f t="shared" si="1"/>
        <v>40</v>
      </c>
      <c r="G6" s="176" t="b">
        <f t="shared" si="2"/>
        <v>1</v>
      </c>
    </row>
    <row r="7">
      <c r="A7" s="174" t="str">
        <f>'Game Results'!A69</f>
        <v>Nov 20
08:00 PM</v>
      </c>
      <c r="B7" s="175" t="str">
        <f>'Game Results'!B69</f>
        <v>Sacramento Kings</v>
      </c>
      <c r="C7" s="176">
        <f>'Game Results'!D69</f>
        <v>93</v>
      </c>
      <c r="D7" s="176" t="str">
        <f>'Game Results'!C69</f>
        <v>@
New Orleans Pelicans</v>
      </c>
      <c r="E7" s="175">
        <f>'Game Results'!E69</f>
        <v>129</v>
      </c>
      <c r="F7" s="176">
        <f t="shared" si="1"/>
        <v>36</v>
      </c>
      <c r="G7" s="176" t="b">
        <f t="shared" si="2"/>
        <v>1</v>
      </c>
    </row>
    <row r="8">
      <c r="A8" s="174" t="str">
        <f>'Game Results'!A115</f>
        <v>Nov 14
07:30 PM</v>
      </c>
      <c r="B8" s="175" t="str">
        <f>'Game Results'!B115</f>
        <v>San Antonio Spurs</v>
      </c>
      <c r="C8" s="176">
        <f>'Game Results'!D115</f>
        <v>87</v>
      </c>
      <c r="D8" s="176" t="str">
        <f>'Game Results'!C115</f>
        <v>@
Oklahoma City Thunder</v>
      </c>
      <c r="E8" s="175">
        <f>'Game Results'!E115</f>
        <v>123</v>
      </c>
      <c r="F8" s="176">
        <f t="shared" si="1"/>
        <v>36</v>
      </c>
      <c r="G8" s="176" t="b">
        <f t="shared" si="2"/>
        <v>1</v>
      </c>
    </row>
    <row r="9">
      <c r="A9" s="174" t="str">
        <f>'Game Results'!A270</f>
        <v>Oct 20
07:30 PM</v>
      </c>
      <c r="B9" s="175" t="str">
        <f>'Game Results'!B270</f>
        <v>Washington Wizards</v>
      </c>
      <c r="C9" s="176">
        <f>'Game Results'!D270</f>
        <v>98</v>
      </c>
      <c r="D9" s="176" t="str">
        <f>'Game Results'!C270</f>
        <v>@
Toronto Raptors</v>
      </c>
      <c r="E9" s="175">
        <f>'Game Results'!E270</f>
        <v>134</v>
      </c>
      <c r="F9" s="176">
        <f t="shared" si="1"/>
        <v>36</v>
      </c>
      <c r="G9" s="176" t="b">
        <f t="shared" si="2"/>
        <v>1</v>
      </c>
    </row>
    <row r="10">
      <c r="A10" s="174" t="str">
        <f>'Game Results'!A154</f>
        <v>Nov 08
08:00 PM</v>
      </c>
      <c r="B10" s="175" t="str">
        <f>'Game Results'!B154</f>
        <v>Los Angeles Lakers</v>
      </c>
      <c r="C10" s="176">
        <f>'Game Results'!D154</f>
        <v>94</v>
      </c>
      <c r="D10" s="176" t="str">
        <f>'Game Results'!C154</f>
        <v>@
Houston Rockets</v>
      </c>
      <c r="E10" s="175">
        <f>'Game Results'!E154</f>
        <v>128</v>
      </c>
      <c r="F10" s="176">
        <f t="shared" si="1"/>
        <v>34</v>
      </c>
      <c r="G10" s="176" t="b">
        <f t="shared" si="2"/>
        <v>1</v>
      </c>
    </row>
    <row r="11">
      <c r="A11" s="174" t="str">
        <f>'Game Results'!A55</f>
        <v>Nov 22
07:30 PM</v>
      </c>
      <c r="B11" s="175" t="str">
        <f>'Game Results'!B55</f>
        <v>Miami Heat</v>
      </c>
      <c r="C11" s="176">
        <f>'Game Results'!D55</f>
        <v>129</v>
      </c>
      <c r="D11" s="176" t="str">
        <f>'Game Results'!C55</f>
        <v>@
Cleveland Cavaliers</v>
      </c>
      <c r="E11" s="175">
        <f>'Game Results'!E55</f>
        <v>96</v>
      </c>
      <c r="F11" s="176">
        <f t="shared" si="1"/>
        <v>33</v>
      </c>
      <c r="G11" s="176" t="b">
        <f t="shared" si="2"/>
        <v>1</v>
      </c>
    </row>
    <row r="12">
      <c r="A12" s="174" t="str">
        <f>'Game Results'!A231</f>
        <v>Oct 29
03:30 PM</v>
      </c>
      <c r="B12" s="175" t="str">
        <f>'Game Results'!B231</f>
        <v>Denver Nuggets</v>
      </c>
      <c r="C12" s="176">
        <f>'Game Results'!D231</f>
        <v>128</v>
      </c>
      <c r="D12" s="176" t="str">
        <f>'Game Results'!C231</f>
        <v>@
Oklahoma City Thunder</v>
      </c>
      <c r="E12" s="175">
        <f>'Game Results'!E231</f>
        <v>95</v>
      </c>
      <c r="F12" s="176">
        <f t="shared" si="1"/>
        <v>33</v>
      </c>
      <c r="G12" s="176" t="b">
        <f t="shared" si="2"/>
        <v>1</v>
      </c>
    </row>
    <row r="13">
      <c r="A13" s="174" t="str">
        <f>'Game Results'!A304</f>
        <v>Oct 12
08:00 PM</v>
      </c>
      <c r="B13" s="175" t="str">
        <f>'Game Results'!B304</f>
        <v>Houston Rockets</v>
      </c>
      <c r="C13" s="176">
        <f>'Game Results'!D304</f>
        <v>120</v>
      </c>
      <c r="D13" s="176" t="str">
        <f>'Game Results'!C304</f>
        <v>@
New Orleans Pelicans</v>
      </c>
      <c r="E13" s="175">
        <f>'Game Results'!E304</f>
        <v>87</v>
      </c>
      <c r="F13" s="176">
        <f t="shared" si="1"/>
        <v>33</v>
      </c>
      <c r="G13" s="176" t="b">
        <f t="shared" si="2"/>
        <v>1</v>
      </c>
    </row>
    <row r="14">
      <c r="A14" s="174" t="str">
        <f>'Game Results'!A60</f>
        <v>Nov 21
10:00 PM</v>
      </c>
      <c r="B14" s="175" t="str">
        <f>'Game Results'!B60</f>
        <v>Utah Jazz</v>
      </c>
      <c r="C14" s="176">
        <f>'Game Results'!D60</f>
        <v>99</v>
      </c>
      <c r="D14" s="176" t="str">
        <f>'Game Results'!C60</f>
        <v>@
Los Angeles Lakers</v>
      </c>
      <c r="E14" s="175">
        <f>'Game Results'!E60</f>
        <v>131</v>
      </c>
      <c r="F14" s="176">
        <f t="shared" si="1"/>
        <v>32</v>
      </c>
      <c r="G14" s="176" t="b">
        <f t="shared" si="2"/>
        <v>1</v>
      </c>
    </row>
    <row r="15">
      <c r="A15" s="174" t="str">
        <f>'Game Results'!A97</f>
        <v>Nov 17
07:00 PM</v>
      </c>
      <c r="B15" s="175" t="str">
        <f>'Game Results'!B97</f>
        <v>Milwaukee Bucks</v>
      </c>
      <c r="C15" s="176">
        <f>'Game Results'!D97</f>
        <v>130</v>
      </c>
      <c r="D15" s="176" t="str">
        <f>'Game Results'!C97</f>
        <v>@
Charlotte Hornets</v>
      </c>
      <c r="E15" s="175">
        <f>'Game Results'!E97</f>
        <v>99</v>
      </c>
      <c r="F15" s="176">
        <f t="shared" si="1"/>
        <v>31</v>
      </c>
      <c r="G15" s="176" t="b">
        <f t="shared" si="2"/>
        <v>1</v>
      </c>
    </row>
    <row r="16">
      <c r="A16" s="174" t="str">
        <f>'Game Results'!A262</f>
        <v>Oct 25
07:00 PM</v>
      </c>
      <c r="B16" s="175" t="str">
        <f>'Game Results'!B262</f>
        <v>Houston Rockets</v>
      </c>
      <c r="C16" s="176">
        <f>'Game Results'!D262</f>
        <v>86</v>
      </c>
      <c r="D16" s="176" t="str">
        <f>'Game Results'!C262</f>
        <v>@
Orlando Magic</v>
      </c>
      <c r="E16" s="175">
        <f>'Game Results'!E262</f>
        <v>116</v>
      </c>
      <c r="F16" s="176">
        <f t="shared" si="1"/>
        <v>30</v>
      </c>
      <c r="G16" s="176" t="b">
        <f t="shared" si="2"/>
        <v>1</v>
      </c>
    </row>
    <row r="17">
      <c r="A17" s="174" t="str">
        <f>'Game Results'!A80</f>
        <v>Nov 19
04:00 PM</v>
      </c>
      <c r="B17" s="175" t="str">
        <f>'Game Results'!B80</f>
        <v>Detroit Pistons</v>
      </c>
      <c r="C17" s="176">
        <f>'Game Results'!D80</f>
        <v>113</v>
      </c>
      <c r="D17" s="176" t="str">
        <f>'Game Results'!C80</f>
        <v>@
Toronto Raptors</v>
      </c>
      <c r="E17" s="175">
        <f>'Game Results'!E80</f>
        <v>142</v>
      </c>
      <c r="F17" s="176">
        <f t="shared" si="1"/>
        <v>29</v>
      </c>
      <c r="G17" s="176" t="b">
        <f t="shared" si="2"/>
        <v>1</v>
      </c>
    </row>
    <row r="18">
      <c r="A18" s="174" t="str">
        <f>'Game Results'!A33</f>
        <v>Nov 25
07:00 PM</v>
      </c>
      <c r="B18" s="175" t="str">
        <f>'Game Results'!B33</f>
        <v>Atlanta Hawks</v>
      </c>
      <c r="C18" s="176">
        <f>'Game Results'!D33</f>
        <v>136</v>
      </c>
      <c r="D18" s="176" t="str">
        <f>'Game Results'!C33</f>
        <v>@
Washington Wizards</v>
      </c>
      <c r="E18" s="175">
        <f>'Game Results'!E33</f>
        <v>108</v>
      </c>
      <c r="F18" s="176">
        <f t="shared" si="1"/>
        <v>28</v>
      </c>
      <c r="G18" s="176" t="b">
        <f t="shared" si="2"/>
        <v>1</v>
      </c>
    </row>
    <row r="19">
      <c r="A19" s="174" t="str">
        <f>'Game Results'!A183</f>
        <v>Nov 04
08:00 PM</v>
      </c>
      <c r="B19" s="175" t="str">
        <f>'Game Results'!B183</f>
        <v>Utah Jazz</v>
      </c>
      <c r="C19" s="176">
        <f>'Game Results'!D183</f>
        <v>95</v>
      </c>
      <c r="D19" s="176" t="str">
        <f>'Game Results'!C183</f>
        <v>@
Minnesota Timberwolves</v>
      </c>
      <c r="E19" s="175">
        <f>'Game Results'!E183</f>
        <v>123</v>
      </c>
      <c r="F19" s="176">
        <f t="shared" si="1"/>
        <v>28</v>
      </c>
      <c r="G19" s="176" t="b">
        <f t="shared" si="2"/>
        <v>1</v>
      </c>
    </row>
    <row r="20">
      <c r="A20" s="174" t="str">
        <f>'Game Results'!A219</f>
        <v>Oct 30
08:00 PM</v>
      </c>
      <c r="B20" s="175" t="str">
        <f>'Game Results'!B219</f>
        <v>Golden State Warriors</v>
      </c>
      <c r="C20" s="176">
        <f>'Game Results'!D219</f>
        <v>130</v>
      </c>
      <c r="D20" s="176" t="str">
        <f>'Game Results'!C219</f>
        <v>@
New Orleans Pelicans</v>
      </c>
      <c r="E20" s="175">
        <f>'Game Results'!E219</f>
        <v>102</v>
      </c>
      <c r="F20" s="176">
        <f t="shared" si="1"/>
        <v>28</v>
      </c>
      <c r="G20" s="176" t="b">
        <f t="shared" si="2"/>
        <v>1</v>
      </c>
    </row>
    <row r="21">
      <c r="A21" s="174" t="str">
        <f>'Game Results'!A228</f>
        <v>Oct 29
07:30 PM</v>
      </c>
      <c r="B21" s="175" t="str">
        <f>'Game Results'!B228</f>
        <v>Portland Trail Blazers</v>
      </c>
      <c r="C21" s="176">
        <f>'Game Results'!D228</f>
        <v>98</v>
      </c>
      <c r="D21" s="176" t="str">
        <f>'Game Results'!C228</f>
        <v>@
Philadelphia 76ers</v>
      </c>
      <c r="E21" s="175">
        <f>'Game Results'!E228</f>
        <v>126</v>
      </c>
      <c r="F21" s="176">
        <f t="shared" si="1"/>
        <v>28</v>
      </c>
      <c r="G21" s="176" t="b">
        <f t="shared" si="2"/>
        <v>1</v>
      </c>
    </row>
    <row r="22">
      <c r="A22" s="174" t="str">
        <f>'Game Results'!A278</f>
        <v>Oct 19
07:00 PM</v>
      </c>
      <c r="B22" s="175" t="str">
        <f>'Game Results'!B278</f>
        <v>Boston Celtics</v>
      </c>
      <c r="C22" s="176">
        <f>'Game Results'!D278</f>
        <v>127</v>
      </c>
      <c r="D22" s="176" t="str">
        <f>'Game Results'!C278</f>
        <v>@
Charlotte Hornets</v>
      </c>
      <c r="E22" s="175">
        <f>'Game Results'!E278</f>
        <v>99</v>
      </c>
      <c r="F22" s="176">
        <f t="shared" si="1"/>
        <v>28</v>
      </c>
      <c r="G22" s="176" t="b">
        <f t="shared" si="2"/>
        <v>1</v>
      </c>
    </row>
    <row r="23">
      <c r="A23" s="174" t="str">
        <f>'Game Results'!A14</f>
        <v>Nov 28
07:30 PM</v>
      </c>
      <c r="B23" s="175" t="str">
        <f>'Game Results'!B14</f>
        <v>Chicago Bulls</v>
      </c>
      <c r="C23" s="176">
        <f>'Game Results'!D14</f>
        <v>97</v>
      </c>
      <c r="D23" s="176" t="str">
        <f>'Game Results'!C14</f>
        <v>@
Boston Celtics</v>
      </c>
      <c r="E23" s="175">
        <f>'Game Results'!E14</f>
        <v>124</v>
      </c>
      <c r="F23" s="176">
        <f t="shared" si="1"/>
        <v>27</v>
      </c>
      <c r="G23" s="176" t="b">
        <f t="shared" si="2"/>
        <v>1</v>
      </c>
    </row>
    <row r="24">
      <c r="A24" s="174" t="str">
        <f>'Game Results'!A109</f>
        <v>Nov 14
10:30 PM</v>
      </c>
      <c r="B24" s="175" t="str">
        <f>'Game Results'!B109</f>
        <v>Memphis Grizzlies</v>
      </c>
      <c r="C24" s="176">
        <f>'Game Results'!D109</f>
        <v>107</v>
      </c>
      <c r="D24" s="176" t="str">
        <f>'Game Results'!C109</f>
        <v>@
Los Angeles Lakers</v>
      </c>
      <c r="E24" s="175">
        <f>'Game Results'!E109</f>
        <v>134</v>
      </c>
      <c r="F24" s="176">
        <f t="shared" si="1"/>
        <v>27</v>
      </c>
      <c r="G24" s="176" t="b">
        <f t="shared" si="2"/>
        <v>1</v>
      </c>
    </row>
    <row r="25">
      <c r="A25" s="174" t="str">
        <f>'Game Results'!A7</f>
        <v>Nov 29
07:00 PM</v>
      </c>
      <c r="B25" s="175" t="str">
        <f>'Game Results'!B7</f>
        <v>Los Angeles Lakers</v>
      </c>
      <c r="C25" s="176">
        <f>'Game Results'!D7</f>
        <v>133</v>
      </c>
      <c r="D25" s="176" t="str">
        <f>'Game Results'!C7</f>
        <v>@
Detroit Pistons</v>
      </c>
      <c r="E25" s="175">
        <f>'Game Results'!E7</f>
        <v>107</v>
      </c>
      <c r="F25" s="176">
        <f t="shared" si="1"/>
        <v>26</v>
      </c>
      <c r="G25" s="176" t="b">
        <f t="shared" si="2"/>
        <v>1</v>
      </c>
    </row>
    <row r="26">
      <c r="A26" s="174" t="str">
        <f>'Game Results'!A66</f>
        <v>Nov 20
08:00 PM</v>
      </c>
      <c r="B26" s="175" t="str">
        <f>'Game Results'!B66</f>
        <v>Los Angeles Clippers</v>
      </c>
      <c r="C26" s="176">
        <f>'Game Results'!D66</f>
        <v>124</v>
      </c>
      <c r="D26" s="176" t="str">
        <f>'Game Results'!C66</f>
        <v>@
San Antonio Spurs</v>
      </c>
      <c r="E26" s="175">
        <f>'Game Results'!E66</f>
        <v>99</v>
      </c>
      <c r="F26" s="176">
        <f t="shared" si="1"/>
        <v>25</v>
      </c>
      <c r="G26" s="176" t="b">
        <f t="shared" si="2"/>
        <v>1</v>
      </c>
    </row>
    <row r="27">
      <c r="A27" s="174" t="str">
        <f>'Game Results'!A166</f>
        <v>Nov 06
08:00 PM</v>
      </c>
      <c r="B27" s="175" t="str">
        <f>'Game Results'!B166</f>
        <v>Sacramento Kings</v>
      </c>
      <c r="C27" s="176">
        <f>'Game Results'!D166</f>
        <v>97</v>
      </c>
      <c r="D27" s="176" t="str">
        <f>'Game Results'!C166</f>
        <v>@
Houston Rockets</v>
      </c>
      <c r="E27" s="175">
        <f>'Game Results'!E166</f>
        <v>122</v>
      </c>
      <c r="F27" s="176">
        <f t="shared" si="1"/>
        <v>25</v>
      </c>
      <c r="G27" s="176" t="b">
        <f t="shared" si="2"/>
        <v>1</v>
      </c>
    </row>
    <row r="28">
      <c r="A28" s="174" t="str">
        <f>'Game Results'!A282</f>
        <v>Oct 18
07:30 PM</v>
      </c>
      <c r="B28" s="175" t="str">
        <f>'Game Results'!B282</f>
        <v>Washington Wizards</v>
      </c>
      <c r="C28" s="176">
        <f>'Game Results'!D282</f>
        <v>131</v>
      </c>
      <c r="D28" s="176" t="str">
        <f>'Game Results'!C282</f>
        <v>@
New York Knicks</v>
      </c>
      <c r="E28" s="175">
        <f>'Game Results'!E282</f>
        <v>106</v>
      </c>
      <c r="F28" s="176">
        <f t="shared" si="1"/>
        <v>25</v>
      </c>
      <c r="G28" s="176" t="b">
        <f t="shared" si="2"/>
        <v>1</v>
      </c>
    </row>
    <row r="29">
      <c r="A29" s="174" t="str">
        <f>'Game Results'!A13</f>
        <v>Nov 28
07:30 PM</v>
      </c>
      <c r="B29" s="175" t="str">
        <f>'Game Results'!B13</f>
        <v>Charlotte Hornets</v>
      </c>
      <c r="C29" s="176">
        <f>'Game Results'!D13</f>
        <v>91</v>
      </c>
      <c r="D29" s="176" t="str">
        <f>'Game Results'!C13</f>
        <v>@
New York Knicks</v>
      </c>
      <c r="E29" s="175">
        <f>'Game Results'!E13</f>
        <v>115</v>
      </c>
      <c r="F29" s="176">
        <f t="shared" si="1"/>
        <v>24</v>
      </c>
      <c r="G29" s="176" t="b">
        <f t="shared" si="2"/>
        <v>1</v>
      </c>
    </row>
    <row r="30">
      <c r="A30" s="174" t="str">
        <f>'Game Results'!A201</f>
        <v>Nov 01
09:00 PM</v>
      </c>
      <c r="B30" s="175" t="str">
        <f>'Game Results'!B201</f>
        <v>Memphis Grizzlies</v>
      </c>
      <c r="C30" s="176">
        <f>'Game Results'!D201</f>
        <v>109</v>
      </c>
      <c r="D30" s="176" t="str">
        <f>'Game Results'!C201</f>
        <v>@
Utah Jazz</v>
      </c>
      <c r="E30" s="175">
        <f>'Game Results'!E201</f>
        <v>133</v>
      </c>
      <c r="F30" s="176">
        <f t="shared" si="1"/>
        <v>24</v>
      </c>
      <c r="G30" s="176" t="b">
        <f t="shared" si="2"/>
        <v>1</v>
      </c>
    </row>
    <row r="31">
      <c r="A31" s="174" t="str">
        <f>'Game Results'!A12</f>
        <v>Nov 28
07:30 PM</v>
      </c>
      <c r="B31" s="175" t="str">
        <f>'Game Results'!B12</f>
        <v>Atlanta Hawks</v>
      </c>
      <c r="C31" s="176">
        <f>'Game Results'!D12</f>
        <v>105</v>
      </c>
      <c r="D31" s="176" t="str">
        <f>'Game Results'!C12</f>
        <v>@
Cleveland Cavaliers</v>
      </c>
      <c r="E31" s="175">
        <f>'Game Results'!E12</f>
        <v>128</v>
      </c>
      <c r="F31" s="176">
        <f t="shared" si="1"/>
        <v>23</v>
      </c>
      <c r="G31" s="176" t="b">
        <f t="shared" si="2"/>
        <v>1</v>
      </c>
    </row>
    <row r="32">
      <c r="A32" s="174" t="str">
        <f>'Game Results'!A39</f>
        <v>Nov 24
08:00 PM</v>
      </c>
      <c r="B32" s="175" t="str">
        <f>'Game Results'!B39</f>
        <v>Detroit Pistons</v>
      </c>
      <c r="C32" s="176">
        <f>'Game Results'!D39</f>
        <v>113</v>
      </c>
      <c r="D32" s="176" t="str">
        <f>'Game Results'!C39</f>
        <v>@
Indiana Pacers</v>
      </c>
      <c r="E32" s="175">
        <f>'Game Results'!E39</f>
        <v>136</v>
      </c>
      <c r="F32" s="176">
        <f t="shared" si="1"/>
        <v>23</v>
      </c>
      <c r="G32" s="176" t="b">
        <f t="shared" si="2"/>
        <v>1</v>
      </c>
    </row>
    <row r="33">
      <c r="A33" s="174" t="str">
        <f>'Game Results'!A136</f>
        <v>Nov 11
07:00 PM</v>
      </c>
      <c r="B33" s="175" t="str">
        <f>'Game Results'!B136</f>
        <v>Toronto Raptors</v>
      </c>
      <c r="C33" s="176">
        <f>'Game Results'!D136</f>
        <v>94</v>
      </c>
      <c r="D33" s="176" t="str">
        <f>'Game Results'!C136</f>
        <v>@
Boston Celtics</v>
      </c>
      <c r="E33" s="175">
        <f>'Game Results'!E136</f>
        <v>117</v>
      </c>
      <c r="F33" s="176">
        <f t="shared" si="1"/>
        <v>23</v>
      </c>
      <c r="G33" s="176" t="b">
        <f t="shared" si="2"/>
        <v>1</v>
      </c>
    </row>
    <row r="34">
      <c r="A34" s="174" t="str">
        <f>'Game Results'!A263</f>
        <v>Oct 25
07:00 PM</v>
      </c>
      <c r="B34" s="175" t="str">
        <f>'Game Results'!B263</f>
        <v>Washington Wizards</v>
      </c>
      <c r="C34" s="176">
        <f>'Game Results'!D263</f>
        <v>120</v>
      </c>
      <c r="D34" s="176" t="str">
        <f>'Game Results'!C263</f>
        <v>@
Indiana Pacers</v>
      </c>
      <c r="E34" s="175">
        <f>'Game Results'!E263</f>
        <v>143</v>
      </c>
      <c r="F34" s="176">
        <f t="shared" si="1"/>
        <v>23</v>
      </c>
      <c r="G34" s="176" t="b">
        <f t="shared" si="2"/>
        <v>1</v>
      </c>
    </row>
    <row r="35">
      <c r="A35" s="174" t="str">
        <f>'Game Results'!A274</f>
        <v>Oct 19
10:00 PM</v>
      </c>
      <c r="B35" s="175" t="str">
        <f>'Game Results'!B274</f>
        <v>Phoenix Suns</v>
      </c>
      <c r="C35" s="176">
        <f>'Game Results'!D274</f>
        <v>123</v>
      </c>
      <c r="D35" s="176" t="str">
        <f>'Game Results'!C274</f>
        <v>@
Los Angeles Lakers</v>
      </c>
      <c r="E35" s="175">
        <f>'Game Results'!E274</f>
        <v>100</v>
      </c>
      <c r="F35" s="176">
        <f t="shared" si="1"/>
        <v>23</v>
      </c>
      <c r="G35" s="176" t="b">
        <f t="shared" si="2"/>
        <v>1</v>
      </c>
    </row>
    <row r="36">
      <c r="A36" s="174" t="str">
        <f>'Game Results'!A284</f>
        <v>Oct 17
08:00 PM</v>
      </c>
      <c r="B36" s="175" t="str">
        <f>'Game Results'!B284</f>
        <v>Milwaukee Bucks</v>
      </c>
      <c r="C36" s="176">
        <f>'Game Results'!D284</f>
        <v>101</v>
      </c>
      <c r="D36" s="176" t="str">
        <f>'Game Results'!C284</f>
        <v>@
Oklahoma City Thunder</v>
      </c>
      <c r="E36" s="175">
        <f>'Game Results'!E284</f>
        <v>124</v>
      </c>
      <c r="F36" s="176">
        <f t="shared" si="1"/>
        <v>23</v>
      </c>
      <c r="G36" s="176" t="b">
        <f t="shared" si="2"/>
        <v>1</v>
      </c>
    </row>
    <row r="37">
      <c r="A37" s="174" t="str">
        <f>'Game Results'!A27</f>
        <v>Nov 26
06:00 PM</v>
      </c>
      <c r="B37" s="175" t="str">
        <f>'Game Results'!B27</f>
        <v>Minnesota Timberwolves</v>
      </c>
      <c r="C37" s="176">
        <f>'Game Results'!D27</f>
        <v>119</v>
      </c>
      <c r="D37" s="176" t="str">
        <f>'Game Results'!C27</f>
        <v>@
Memphis Grizzlies</v>
      </c>
      <c r="E37" s="175">
        <f>'Game Results'!E27</f>
        <v>97</v>
      </c>
      <c r="F37" s="176">
        <f t="shared" si="1"/>
        <v>22</v>
      </c>
      <c r="G37" s="176" t="b">
        <f t="shared" si="2"/>
        <v>1</v>
      </c>
    </row>
    <row r="38">
      <c r="A38" s="174" t="str">
        <f>'Game Results'!A81</f>
        <v>Nov 19
03:00 PM</v>
      </c>
      <c r="B38" s="175" t="str">
        <f>'Game Results'!B81</f>
        <v>Philadelphia 76ers</v>
      </c>
      <c r="C38" s="176">
        <f>'Game Results'!D81</f>
        <v>121</v>
      </c>
      <c r="D38" s="176" t="str">
        <f>'Game Results'!C81</f>
        <v>@
Brooklyn Nets</v>
      </c>
      <c r="E38" s="175">
        <f>'Game Results'!E81</f>
        <v>99</v>
      </c>
      <c r="F38" s="176">
        <f t="shared" si="1"/>
        <v>22</v>
      </c>
      <c r="G38" s="176" t="b">
        <f t="shared" si="2"/>
        <v>1</v>
      </c>
    </row>
    <row r="39">
      <c r="A39" s="174" t="str">
        <f>'Game Results'!A133</f>
        <v>Nov 12
12:00 PM</v>
      </c>
      <c r="B39" s="175" t="str">
        <f>'Game Results'!B133</f>
        <v>Charlotte Hornets</v>
      </c>
      <c r="C39" s="176">
        <f>'Game Results'!D133</f>
        <v>107</v>
      </c>
      <c r="D39" s="176" t="str">
        <f>'Game Results'!C133</f>
        <v>@
New York Knicks</v>
      </c>
      <c r="E39" s="175">
        <f>'Game Results'!E133</f>
        <v>129</v>
      </c>
      <c r="F39" s="176">
        <f t="shared" si="1"/>
        <v>22</v>
      </c>
      <c r="G39" s="176" t="b">
        <f t="shared" si="2"/>
        <v>1</v>
      </c>
    </row>
    <row r="40">
      <c r="A40" s="174" t="str">
        <f>'Game Results'!A180</f>
        <v>Nov 04
09:00 PM</v>
      </c>
      <c r="B40" s="175" t="str">
        <f>'Game Results'!B180</f>
        <v>Chicago Bulls</v>
      </c>
      <c r="C40" s="176">
        <f>'Game Results'!D180</f>
        <v>101</v>
      </c>
      <c r="D40" s="176" t="str">
        <f>'Game Results'!C180</f>
        <v>@
Denver Nuggets</v>
      </c>
      <c r="E40" s="175">
        <f>'Game Results'!E180</f>
        <v>123</v>
      </c>
      <c r="F40" s="176">
        <f t="shared" si="1"/>
        <v>22</v>
      </c>
      <c r="G40" s="176" t="b">
        <f t="shared" si="2"/>
        <v>1</v>
      </c>
    </row>
    <row r="41">
      <c r="A41" s="174" t="str">
        <f>'Game Results'!A232</f>
        <v>Oct 28
10:00 PM</v>
      </c>
      <c r="B41" s="175" t="str">
        <f>'Game Results'!B232</f>
        <v>Utah Jazz</v>
      </c>
      <c r="C41" s="176">
        <f>'Game Results'!D232</f>
        <v>104</v>
      </c>
      <c r="D41" s="176" t="str">
        <f>'Game Results'!C232</f>
        <v>@
Phoenix Suns</v>
      </c>
      <c r="E41" s="175">
        <f>'Game Results'!E232</f>
        <v>126</v>
      </c>
      <c r="F41" s="176">
        <f t="shared" si="1"/>
        <v>22</v>
      </c>
      <c r="G41" s="176" t="b">
        <f t="shared" si="2"/>
        <v>1</v>
      </c>
    </row>
    <row r="42">
      <c r="A42" s="174" t="str">
        <f>'Game Results'!A44</f>
        <v>Nov 24
05:00 PM</v>
      </c>
      <c r="B42" s="175" t="str">
        <f>'Game Results'!B44</f>
        <v>Phoenix Suns</v>
      </c>
      <c r="C42" s="176">
        <f>'Game Results'!D44</f>
        <v>110</v>
      </c>
      <c r="D42" s="176" t="str">
        <f>'Game Results'!C44</f>
        <v>@
Memphis Grizzlies</v>
      </c>
      <c r="E42" s="175">
        <f>'Game Results'!E44</f>
        <v>89</v>
      </c>
      <c r="F42" s="176">
        <f t="shared" si="1"/>
        <v>21</v>
      </c>
      <c r="G42" s="176" t="b">
        <f t="shared" si="2"/>
        <v>1</v>
      </c>
    </row>
    <row r="43">
      <c r="A43" s="174" t="str">
        <f>'Game Results'!A98</f>
        <v>Nov 17
07:00 PM</v>
      </c>
      <c r="B43" s="175" t="str">
        <f>'Game Results'!B98</f>
        <v>New York Knicks</v>
      </c>
      <c r="C43" s="176">
        <f>'Game Results'!D98</f>
        <v>120</v>
      </c>
      <c r="D43" s="176" t="str">
        <f>'Game Results'!C98</f>
        <v>@
Washington Wizards</v>
      </c>
      <c r="E43" s="175">
        <f>'Game Results'!E98</f>
        <v>99</v>
      </c>
      <c r="F43" s="176">
        <f t="shared" si="1"/>
        <v>21</v>
      </c>
      <c r="G43" s="176" t="b">
        <f t="shared" si="2"/>
        <v>1</v>
      </c>
    </row>
    <row r="44">
      <c r="A44" s="174" t="str">
        <f>'Game Results'!A113</f>
        <v>Nov 14
08:00 PM</v>
      </c>
      <c r="B44" s="175" t="str">
        <f>'Game Results'!B113</f>
        <v>Dallas Mavericks</v>
      </c>
      <c r="C44" s="176">
        <f>'Game Results'!D113</f>
        <v>110</v>
      </c>
      <c r="D44" s="176" t="str">
        <f>'Game Results'!C113</f>
        <v>@
New Orleans Pelicans</v>
      </c>
      <c r="E44" s="175">
        <f>'Game Results'!E113</f>
        <v>131</v>
      </c>
      <c r="F44" s="176">
        <f t="shared" si="1"/>
        <v>21</v>
      </c>
      <c r="G44" s="176" t="b">
        <f t="shared" si="2"/>
        <v>1</v>
      </c>
    </row>
    <row r="45">
      <c r="A45" s="174" t="str">
        <f>'Game Results'!A156</f>
        <v>Nov 08
08:00 PM</v>
      </c>
      <c r="B45" s="175" t="str">
        <f>'Game Results'!B156</f>
        <v>New Orleans Pelicans</v>
      </c>
      <c r="C45" s="176">
        <f>'Game Results'!D156</f>
        <v>101</v>
      </c>
      <c r="D45" s="176" t="str">
        <f>'Game Results'!C156</f>
        <v>@
Minnesota Timberwolves</v>
      </c>
      <c r="E45" s="175">
        <f>'Game Results'!E156</f>
        <v>122</v>
      </c>
      <c r="F45" s="176">
        <f t="shared" si="1"/>
        <v>21</v>
      </c>
      <c r="G45" s="176" t="b">
        <f t="shared" si="2"/>
        <v>1</v>
      </c>
    </row>
    <row r="46">
      <c r="A46" s="174" t="str">
        <f>'Game Results'!A159</f>
        <v>Nov 08
07:30 PM</v>
      </c>
      <c r="B46" s="175" t="str">
        <f>'Game Results'!B159</f>
        <v>San Antonio Spurs</v>
      </c>
      <c r="C46" s="176">
        <f>'Game Results'!D159</f>
        <v>105</v>
      </c>
      <c r="D46" s="176" t="str">
        <f>'Game Results'!C159</f>
        <v>@
New York Knicks</v>
      </c>
      <c r="E46" s="175">
        <f>'Game Results'!E159</f>
        <v>126</v>
      </c>
      <c r="F46" s="176">
        <f t="shared" si="1"/>
        <v>21</v>
      </c>
      <c r="G46" s="176" t="b">
        <f t="shared" si="2"/>
        <v>1</v>
      </c>
    </row>
    <row r="47">
      <c r="A47" s="174" t="str">
        <f>'Game Results'!A204</f>
        <v>Nov 01
08:00 PM</v>
      </c>
      <c r="B47" s="175" t="str">
        <f>'Game Results'!B204</f>
        <v>Denver Nuggets</v>
      </c>
      <c r="C47" s="176">
        <f>'Game Results'!D204</f>
        <v>89</v>
      </c>
      <c r="D47" s="176" t="str">
        <f>'Game Results'!C204</f>
        <v>@
Minnesota Timberwolves</v>
      </c>
      <c r="E47" s="175">
        <f>'Game Results'!E204</f>
        <v>110</v>
      </c>
      <c r="F47" s="176">
        <f t="shared" si="1"/>
        <v>21</v>
      </c>
      <c r="G47" s="176" t="b">
        <f t="shared" si="2"/>
        <v>1</v>
      </c>
    </row>
    <row r="48">
      <c r="A48" s="174" t="str">
        <f>'Game Results'!A51</f>
        <v>Nov 22
08:00 PM</v>
      </c>
      <c r="B48" s="175" t="str">
        <f>'Game Results'!B51</f>
        <v>Memphis Grizzlies</v>
      </c>
      <c r="C48" s="176">
        <f>'Game Results'!D51</f>
        <v>91</v>
      </c>
      <c r="D48" s="176" t="str">
        <f>'Game Results'!C51</f>
        <v>@
Houston Rockets</v>
      </c>
      <c r="E48" s="175">
        <f>'Game Results'!E51</f>
        <v>111</v>
      </c>
      <c r="F48" s="176">
        <f t="shared" si="1"/>
        <v>20</v>
      </c>
      <c r="G48" s="176" t="b">
        <f t="shared" si="2"/>
        <v>0</v>
      </c>
    </row>
    <row r="49">
      <c r="A49" s="174" t="str">
        <f>'Game Results'!A114</f>
        <v>Nov 14
07:30 PM</v>
      </c>
      <c r="B49" s="175" t="str">
        <f>'Game Results'!B114</f>
        <v>Orlando Magic</v>
      </c>
      <c r="C49" s="176">
        <f>'Game Results'!D114</f>
        <v>104</v>
      </c>
      <c r="D49" s="176" t="str">
        <f>'Game Results'!C114</f>
        <v>@
Brooklyn Nets</v>
      </c>
      <c r="E49" s="175">
        <f>'Game Results'!E114</f>
        <v>124</v>
      </c>
      <c r="F49" s="176">
        <f t="shared" si="1"/>
        <v>20</v>
      </c>
      <c r="G49" s="176" t="b">
        <f t="shared" si="2"/>
        <v>0</v>
      </c>
    </row>
    <row r="50">
      <c r="A50" s="174" t="str">
        <f>'Game Results'!A256</f>
        <v>Oct 25
08:00 PM</v>
      </c>
      <c r="B50" s="175" t="str">
        <f>'Game Results'!B256</f>
        <v>Oklahoma City Thunder</v>
      </c>
      <c r="C50" s="176">
        <f>'Game Results'!D256</f>
        <v>124</v>
      </c>
      <c r="D50" s="176" t="str">
        <f>'Game Results'!C256</f>
        <v>@
Chicago Bulls</v>
      </c>
      <c r="E50" s="175">
        <f>'Game Results'!E256</f>
        <v>104</v>
      </c>
      <c r="F50" s="176">
        <f t="shared" si="1"/>
        <v>20</v>
      </c>
      <c r="G50" s="176" t="b">
        <f t="shared" si="2"/>
        <v>0</v>
      </c>
    </row>
    <row r="51">
      <c r="A51" s="174" t="str">
        <f>'Game Results'!A8</f>
        <v>Nov 29
07:00 PM</v>
      </c>
      <c r="B51" s="175" t="str">
        <f>'Game Results'!B8</f>
        <v>Washington Wizards</v>
      </c>
      <c r="C51" s="176">
        <f>'Game Results'!D8</f>
        <v>120</v>
      </c>
      <c r="D51" s="176" t="str">
        <f>'Game Results'!C8</f>
        <v>@
Orlando Magic</v>
      </c>
      <c r="E51" s="175">
        <f>'Game Results'!E8</f>
        <v>139</v>
      </c>
      <c r="F51" s="176">
        <f t="shared" si="1"/>
        <v>19</v>
      </c>
      <c r="G51" s="176" t="b">
        <f t="shared" si="2"/>
        <v>0</v>
      </c>
    </row>
    <row r="52">
      <c r="A52" s="174" t="str">
        <f>'Game Results'!A21</f>
        <v>Nov 27
07:00 PM</v>
      </c>
      <c r="B52" s="175" t="str">
        <f>'Game Results'!B21</f>
        <v>Washington Wizards</v>
      </c>
      <c r="C52" s="176">
        <f>'Game Results'!D21</f>
        <v>126</v>
      </c>
      <c r="D52" s="176" t="str">
        <f>'Game Results'!C21</f>
        <v>@
Detroit Pistons</v>
      </c>
      <c r="E52" s="175">
        <f>'Game Results'!E21</f>
        <v>107</v>
      </c>
      <c r="F52" s="176">
        <f t="shared" si="1"/>
        <v>19</v>
      </c>
      <c r="G52" s="176" t="b">
        <f t="shared" si="2"/>
        <v>0</v>
      </c>
    </row>
    <row r="53">
      <c r="A53" s="174" t="str">
        <f>'Game Results'!A30</f>
        <v>Nov 25
10:30 PM</v>
      </c>
      <c r="B53" s="175" t="str">
        <f>'Game Results'!B30</f>
        <v>Dallas Mavericks</v>
      </c>
      <c r="C53" s="176">
        <f>'Game Results'!D30</f>
        <v>88</v>
      </c>
      <c r="D53" s="176" t="str">
        <f>'Game Results'!C30</f>
        <v>@
Los Angeles Clippers</v>
      </c>
      <c r="E53" s="175">
        <f>'Game Results'!E30</f>
        <v>107</v>
      </c>
      <c r="F53" s="176">
        <f t="shared" si="1"/>
        <v>19</v>
      </c>
      <c r="G53" s="176" t="b">
        <f t="shared" si="2"/>
        <v>0</v>
      </c>
    </row>
    <row r="54">
      <c r="A54" s="174" t="str">
        <f>'Game Results'!A38</f>
        <v>Nov 24
08:00 PM</v>
      </c>
      <c r="B54" s="175" t="str">
        <f>'Game Results'!B38</f>
        <v>Denver Nuggets</v>
      </c>
      <c r="C54" s="176">
        <f>'Game Results'!D38</f>
        <v>86</v>
      </c>
      <c r="D54" s="176" t="str">
        <f>'Game Results'!C38</f>
        <v>@
Houston Rockets</v>
      </c>
      <c r="E54" s="175">
        <f>'Game Results'!E38</f>
        <v>105</v>
      </c>
      <c r="F54" s="176">
        <f t="shared" si="1"/>
        <v>19</v>
      </c>
      <c r="G54" s="176" t="b">
        <f t="shared" si="2"/>
        <v>0</v>
      </c>
    </row>
    <row r="55">
      <c r="A55" s="174" t="str">
        <f>'Game Results'!A64</f>
        <v>Nov 21
07:00 PM</v>
      </c>
      <c r="B55" s="175" t="str">
        <f>'Game Results'!B64</f>
        <v>Toronto Raptors</v>
      </c>
      <c r="C55" s="176">
        <f>'Game Results'!D64</f>
        <v>107</v>
      </c>
      <c r="D55" s="176" t="str">
        <f>'Game Results'!C64</f>
        <v>@
Orlando Magic</v>
      </c>
      <c r="E55" s="175">
        <f>'Game Results'!E64</f>
        <v>126</v>
      </c>
      <c r="F55" s="176">
        <f t="shared" si="1"/>
        <v>19</v>
      </c>
      <c r="G55" s="176" t="b">
        <f t="shared" si="2"/>
        <v>0</v>
      </c>
    </row>
    <row r="56">
      <c r="A56" s="174" t="str">
        <f>'Game Results'!A99</f>
        <v>Nov 16
10:00 PM</v>
      </c>
      <c r="B56" s="175" t="str">
        <f>'Game Results'!B99</f>
        <v>Oklahoma City Thunder</v>
      </c>
      <c r="C56" s="176">
        <f>'Game Results'!D99</f>
        <v>128</v>
      </c>
      <c r="D56" s="176" t="str">
        <f>'Game Results'!C99</f>
        <v>@
Golden State Warriors</v>
      </c>
      <c r="E56" s="175">
        <f>'Game Results'!E99</f>
        <v>109</v>
      </c>
      <c r="F56" s="176">
        <f t="shared" si="1"/>
        <v>19</v>
      </c>
      <c r="G56" s="176" t="b">
        <f t="shared" si="2"/>
        <v>0</v>
      </c>
    </row>
    <row r="57">
      <c r="A57" s="174" t="str">
        <f>'Game Results'!A186</f>
        <v>Nov 04
07:00 PM</v>
      </c>
      <c r="B57" s="175" t="str">
        <f>'Game Results'!B186</f>
        <v>Los Angeles Lakers</v>
      </c>
      <c r="C57" s="176">
        <f>'Game Results'!D186</f>
        <v>101</v>
      </c>
      <c r="D57" s="176" t="str">
        <f>'Game Results'!C186</f>
        <v>@
Orlando Magic</v>
      </c>
      <c r="E57" s="175">
        <f>'Game Results'!E186</f>
        <v>120</v>
      </c>
      <c r="F57" s="176">
        <f t="shared" si="1"/>
        <v>19</v>
      </c>
      <c r="G57" s="176" t="b">
        <f t="shared" si="2"/>
        <v>0</v>
      </c>
    </row>
    <row r="58">
      <c r="A58" s="174" t="str">
        <f>'Game Results'!A210</f>
        <v>Nov 01
07:00 PM</v>
      </c>
      <c r="B58" s="175" t="str">
        <f>'Game Results'!B210</f>
        <v>Milwaukee Bucks</v>
      </c>
      <c r="C58" s="176">
        <f>'Game Results'!D210</f>
        <v>111</v>
      </c>
      <c r="D58" s="176" t="str">
        <f>'Game Results'!C210</f>
        <v>@
Toronto Raptors</v>
      </c>
      <c r="E58" s="175">
        <f>'Game Results'!E210</f>
        <v>130</v>
      </c>
      <c r="F58" s="176">
        <f t="shared" si="1"/>
        <v>19</v>
      </c>
      <c r="G58" s="176" t="b">
        <f t="shared" si="2"/>
        <v>0</v>
      </c>
    </row>
    <row r="59">
      <c r="A59" s="174" t="str">
        <f>'Game Results'!A223</f>
        <v>Oct 30
07:00 PM</v>
      </c>
      <c r="B59" s="175" t="str">
        <f>'Game Results'!B223</f>
        <v>Boston Celtics</v>
      </c>
      <c r="C59" s="176">
        <f>'Game Results'!D223</f>
        <v>126</v>
      </c>
      <c r="D59" s="176" t="str">
        <f>'Game Results'!C223</f>
        <v>@
Washington Wizards</v>
      </c>
      <c r="E59" s="175">
        <f>'Game Results'!E223</f>
        <v>107</v>
      </c>
      <c r="F59" s="176">
        <f t="shared" si="1"/>
        <v>19</v>
      </c>
      <c r="G59" s="176" t="b">
        <f t="shared" si="2"/>
        <v>0</v>
      </c>
    </row>
    <row r="60">
      <c r="A60" s="174" t="str">
        <f>'Game Results'!A313</f>
        <v>Oct 10
08:00 PM</v>
      </c>
      <c r="B60" s="175" t="str">
        <f>'Game Results'!B313</f>
        <v>Indiana Pacers</v>
      </c>
      <c r="C60" s="176">
        <f>'Game Results'!D313</f>
        <v>103</v>
      </c>
      <c r="D60" s="176" t="str">
        <f>'Game Results'!C313</f>
        <v>@
Houston Rockets</v>
      </c>
      <c r="E60" s="175">
        <f>'Game Results'!E313</f>
        <v>122</v>
      </c>
      <c r="F60" s="176">
        <f t="shared" si="1"/>
        <v>19</v>
      </c>
      <c r="G60" s="176" t="b">
        <f t="shared" si="2"/>
        <v>0</v>
      </c>
    </row>
    <row r="61">
      <c r="A61" s="174" t="str">
        <f>'Game Results'!A67</f>
        <v>Nov 20
08:00 PM</v>
      </c>
      <c r="B61" s="175" t="str">
        <f>'Game Results'!B67</f>
        <v>Miami Heat</v>
      </c>
      <c r="C61" s="176">
        <f>'Game Results'!D67</f>
        <v>118</v>
      </c>
      <c r="D61" s="176" t="str">
        <f>'Game Results'!C67</f>
        <v>@
Chicago Bulls</v>
      </c>
      <c r="E61" s="175">
        <f>'Game Results'!E67</f>
        <v>100</v>
      </c>
      <c r="F61" s="176">
        <f t="shared" si="1"/>
        <v>18</v>
      </c>
      <c r="G61" s="176" t="b">
        <f t="shared" si="2"/>
        <v>0</v>
      </c>
    </row>
    <row r="62">
      <c r="A62" s="174" t="str">
        <f>'Game Results'!A103</f>
        <v>Nov 15
09:00 PM</v>
      </c>
      <c r="B62" s="175" t="str">
        <f>'Game Results'!B103</f>
        <v>Minnesota Timberwolves</v>
      </c>
      <c r="C62" s="176">
        <f>'Game Results'!D103</f>
        <v>115</v>
      </c>
      <c r="D62" s="176" t="str">
        <f>'Game Results'!C103</f>
        <v>@
Phoenix Suns</v>
      </c>
      <c r="E62" s="175">
        <f>'Game Results'!E103</f>
        <v>133</v>
      </c>
      <c r="F62" s="176">
        <f t="shared" si="1"/>
        <v>18</v>
      </c>
      <c r="G62" s="176" t="b">
        <f t="shared" si="2"/>
        <v>0</v>
      </c>
    </row>
    <row r="63">
      <c r="A63" s="174" t="str">
        <f>'Game Results'!A140</f>
        <v>Nov 10
08:30 PM</v>
      </c>
      <c r="B63" s="175" t="str">
        <f>'Game Results'!B140</f>
        <v>Los Angeles Clippers</v>
      </c>
      <c r="C63" s="176">
        <f>'Game Results'!D140</f>
        <v>126</v>
      </c>
      <c r="D63" s="176" t="str">
        <f>'Game Results'!C140</f>
        <v>@
Dallas Mavericks</v>
      </c>
      <c r="E63" s="175">
        <f>'Game Results'!E140</f>
        <v>144</v>
      </c>
      <c r="F63" s="176">
        <f t="shared" si="1"/>
        <v>18</v>
      </c>
      <c r="G63" s="176" t="b">
        <f t="shared" si="2"/>
        <v>0</v>
      </c>
    </row>
    <row r="64">
      <c r="A64" s="174" t="str">
        <f>'Game Results'!A163</f>
        <v>Nov 06
09:00 PM</v>
      </c>
      <c r="B64" s="175" t="str">
        <f>'Game Results'!B163</f>
        <v>New Orleans Pelicans</v>
      </c>
      <c r="C64" s="176">
        <f>'Game Results'!D163</f>
        <v>116</v>
      </c>
      <c r="D64" s="176" t="str">
        <f>'Game Results'!C163</f>
        <v>@
Denver Nuggets</v>
      </c>
      <c r="E64" s="175">
        <f>'Game Results'!E163</f>
        <v>134</v>
      </c>
      <c r="F64" s="176">
        <f t="shared" si="1"/>
        <v>18</v>
      </c>
      <c r="G64" s="176" t="b">
        <f t="shared" si="2"/>
        <v>0</v>
      </c>
    </row>
    <row r="65">
      <c r="A65" s="174" t="str">
        <f>'Game Results'!A174</f>
        <v>Nov 06
07:00 PM</v>
      </c>
      <c r="B65" s="175" t="str">
        <f>'Game Results'!B174</f>
        <v>Washington Wizards</v>
      </c>
      <c r="C65" s="176">
        <f>'Game Results'!D174</f>
        <v>128</v>
      </c>
      <c r="D65" s="176" t="str">
        <f>'Game Results'!C174</f>
        <v>@
Philadelphia 76ers</v>
      </c>
      <c r="E65" s="175">
        <f>'Game Results'!E174</f>
        <v>146</v>
      </c>
      <c r="F65" s="176">
        <f t="shared" si="1"/>
        <v>18</v>
      </c>
      <c r="G65" s="176" t="b">
        <f t="shared" si="2"/>
        <v>0</v>
      </c>
    </row>
    <row r="66">
      <c r="A66" s="174" t="str">
        <f>'Game Results'!A182</f>
        <v>Nov 04
08:00 PM</v>
      </c>
      <c r="B66" s="175" t="str">
        <f>'Game Results'!B182</f>
        <v>Sacramento Kings</v>
      </c>
      <c r="C66" s="176">
        <f>'Game Results'!D182</f>
        <v>89</v>
      </c>
      <c r="D66" s="176" t="str">
        <f>'Game Results'!C182</f>
        <v>@
Houston Rockets</v>
      </c>
      <c r="E66" s="175">
        <f>'Game Results'!E182</f>
        <v>107</v>
      </c>
      <c r="F66" s="176">
        <f t="shared" si="1"/>
        <v>18</v>
      </c>
      <c r="G66" s="176" t="b">
        <f t="shared" si="2"/>
        <v>0</v>
      </c>
    </row>
    <row r="67">
      <c r="A67" s="174" t="str">
        <f>'Game Results'!A184</f>
        <v>Nov 04
07:00 PM</v>
      </c>
      <c r="B67" s="175" t="str">
        <f>'Game Results'!B184</f>
        <v>Atlanta Hawks</v>
      </c>
      <c r="C67" s="176">
        <f>'Game Results'!D184</f>
        <v>123</v>
      </c>
      <c r="D67" s="176" t="str">
        <f>'Game Results'!C184</f>
        <v>@
New Orleans Pelicans</v>
      </c>
      <c r="E67" s="175">
        <f>'Game Results'!E184</f>
        <v>105</v>
      </c>
      <c r="F67" s="176">
        <f t="shared" si="1"/>
        <v>18</v>
      </c>
      <c r="G67" s="176" t="b">
        <f t="shared" si="2"/>
        <v>0</v>
      </c>
    </row>
    <row r="68">
      <c r="A68" s="174" t="str">
        <f>'Game Results'!A214</f>
        <v>Oct 31
07:30 PM</v>
      </c>
      <c r="B68" s="175" t="str">
        <f>'Game Results'!B214</f>
        <v>New York Knicks</v>
      </c>
      <c r="C68" s="176">
        <f>'Game Results'!D214</f>
        <v>109</v>
      </c>
      <c r="D68" s="176" t="str">
        <f>'Game Results'!C214</f>
        <v>@
Cleveland Cavaliers</v>
      </c>
      <c r="E68" s="175">
        <f>'Game Results'!E214</f>
        <v>91</v>
      </c>
      <c r="F68" s="176">
        <f t="shared" si="1"/>
        <v>18</v>
      </c>
      <c r="G68" s="176" t="b">
        <f t="shared" si="2"/>
        <v>0</v>
      </c>
    </row>
    <row r="69">
      <c r="A69" s="174" t="str">
        <f>'Game Results'!A45</f>
        <v>Nov 24
02:30 PM</v>
      </c>
      <c r="B69" s="175" t="str">
        <f>'Game Results'!B45</f>
        <v>Boston Celtics</v>
      </c>
      <c r="C69" s="176">
        <f>'Game Results'!D45</f>
        <v>96</v>
      </c>
      <c r="D69" s="176" t="str">
        <f>'Game Results'!C45</f>
        <v>@
Orlando Magic</v>
      </c>
      <c r="E69" s="175">
        <f>'Game Results'!E45</f>
        <v>113</v>
      </c>
      <c r="F69" s="176">
        <f t="shared" si="1"/>
        <v>17</v>
      </c>
      <c r="G69" s="176" t="b">
        <f t="shared" si="2"/>
        <v>0</v>
      </c>
    </row>
    <row r="70">
      <c r="A70" s="174" t="str">
        <f>'Game Results'!A68</f>
        <v>Nov 20
08:00 PM</v>
      </c>
      <c r="B70" s="175" t="str">
        <f>'Game Results'!B68</f>
        <v>New York Knicks</v>
      </c>
      <c r="C70" s="176">
        <f>'Game Results'!D68</f>
        <v>100</v>
      </c>
      <c r="D70" s="176" t="str">
        <f>'Game Results'!C68</f>
        <v>@
Minnesota Timberwolves</v>
      </c>
      <c r="E70" s="175">
        <f>'Game Results'!E68</f>
        <v>117</v>
      </c>
      <c r="F70" s="176">
        <f t="shared" si="1"/>
        <v>17</v>
      </c>
      <c r="G70" s="176" t="b">
        <f t="shared" si="2"/>
        <v>0</v>
      </c>
    </row>
    <row r="71">
      <c r="A71" s="174" t="str">
        <f>'Game Results'!A167</f>
        <v>Nov 06
08:00 PM</v>
      </c>
      <c r="B71" s="175" t="str">
        <f>'Game Results'!B167</f>
        <v>Utah Jazz</v>
      </c>
      <c r="C71" s="176">
        <f>'Game Results'!D167</f>
        <v>113</v>
      </c>
      <c r="D71" s="176" t="str">
        <f>'Game Results'!C167</f>
        <v>@
Chicago Bulls</v>
      </c>
      <c r="E71" s="175">
        <f>'Game Results'!E167</f>
        <v>130</v>
      </c>
      <c r="F71" s="176">
        <f t="shared" si="1"/>
        <v>17</v>
      </c>
      <c r="G71" s="176" t="b">
        <f t="shared" si="2"/>
        <v>0</v>
      </c>
    </row>
    <row r="72">
      <c r="A72" s="174" t="str">
        <f>'Game Results'!A229</f>
        <v>Oct 29
07:00 PM</v>
      </c>
      <c r="B72" s="175" t="str">
        <f>'Game Results'!B229</f>
        <v>Atlanta Hawks</v>
      </c>
      <c r="C72" s="176">
        <f>'Game Results'!D229</f>
        <v>127</v>
      </c>
      <c r="D72" s="176" t="str">
        <f>'Game Results'!C229</f>
        <v>@
Milwaukee Bucks</v>
      </c>
      <c r="E72" s="175">
        <f>'Game Results'!E229</f>
        <v>110</v>
      </c>
      <c r="F72" s="176">
        <f t="shared" si="1"/>
        <v>17</v>
      </c>
      <c r="G72" s="176" t="b">
        <f t="shared" si="2"/>
        <v>0</v>
      </c>
    </row>
    <row r="73">
      <c r="A73" s="174" t="str">
        <f>'Game Results'!A315</f>
        <v>Oct 10
08:00 PM</v>
      </c>
      <c r="B73" s="175" t="str">
        <f>'Game Results'!B315</f>
        <v>Orlando Magic</v>
      </c>
      <c r="C73" s="176">
        <f>'Game Results'!D315</f>
        <v>122</v>
      </c>
      <c r="D73" s="176" t="str">
        <f>'Game Results'!C315</f>
        <v>@
New Orleans Pelicans</v>
      </c>
      <c r="E73" s="175">
        <f>'Game Results'!E315</f>
        <v>105</v>
      </c>
      <c r="F73" s="176">
        <f t="shared" si="1"/>
        <v>17</v>
      </c>
      <c r="G73" s="176" t="b">
        <f t="shared" si="2"/>
        <v>0</v>
      </c>
    </row>
    <row r="74">
      <c r="A74" s="174" t="str">
        <f>'Game Results'!A327</f>
        <v>Oct 07
08:30 PM</v>
      </c>
      <c r="B74" s="175" t="str">
        <f>'Game Results'!B327</f>
        <v>Los Angeles Lakers</v>
      </c>
      <c r="C74" s="176">
        <f>'Game Results'!D327</f>
        <v>108</v>
      </c>
      <c r="D74" s="176" t="str">
        <f>'Game Results'!C327</f>
        <v>@
Golden State Warriors</v>
      </c>
      <c r="E74" s="175">
        <f>'Game Results'!E327</f>
        <v>125</v>
      </c>
      <c r="F74" s="176">
        <f t="shared" si="1"/>
        <v>17</v>
      </c>
      <c r="G74" s="176" t="b">
        <f t="shared" si="2"/>
        <v>0</v>
      </c>
    </row>
    <row r="75">
      <c r="A75" s="174" t="str">
        <f>'Game Results'!A48</f>
        <v>Nov 22
10:00 PM</v>
      </c>
      <c r="B75" s="175" t="str">
        <f>'Game Results'!B48</f>
        <v>Utah Jazz</v>
      </c>
      <c r="C75" s="176">
        <f>'Game Results'!D48</f>
        <v>105</v>
      </c>
      <c r="D75" s="176" t="str">
        <f>'Game Results'!C48</f>
        <v>@
Portland Trail Blazers</v>
      </c>
      <c r="E75" s="175">
        <f>'Game Results'!E48</f>
        <v>121</v>
      </c>
      <c r="F75" s="176">
        <f t="shared" si="1"/>
        <v>16</v>
      </c>
      <c r="G75" s="176" t="b">
        <f t="shared" si="2"/>
        <v>0</v>
      </c>
    </row>
    <row r="76">
      <c r="A76" s="174" t="str">
        <f>'Game Results'!A77</f>
        <v>Nov 19
07:30 PM</v>
      </c>
      <c r="B76" s="175" t="str">
        <f>'Game Results'!B77</f>
        <v>Sacramento Kings</v>
      </c>
      <c r="C76" s="176">
        <f>'Game Results'!D77</f>
        <v>129</v>
      </c>
      <c r="D76" s="176" t="str">
        <f>'Game Results'!C77</f>
        <v>@
Dallas Mavericks</v>
      </c>
      <c r="E76" s="175">
        <f>'Game Results'!E77</f>
        <v>113</v>
      </c>
      <c r="F76" s="176">
        <f t="shared" si="1"/>
        <v>16</v>
      </c>
      <c r="G76" s="176" t="b">
        <f t="shared" si="2"/>
        <v>0</v>
      </c>
    </row>
    <row r="77">
      <c r="A77" s="174" t="str">
        <f>'Game Results'!A106</f>
        <v>Nov 15
07:30 PM</v>
      </c>
      <c r="B77" s="175" t="str">
        <f>'Game Results'!B106</f>
        <v>Milwaukee Bucks</v>
      </c>
      <c r="C77" s="176">
        <f>'Game Results'!D106</f>
        <v>128</v>
      </c>
      <c r="D77" s="176" t="str">
        <f>'Game Results'!C106</f>
        <v>@
Toronto Raptors</v>
      </c>
      <c r="E77" s="175">
        <f>'Game Results'!E106</f>
        <v>112</v>
      </c>
      <c r="F77" s="176">
        <f t="shared" si="1"/>
        <v>16</v>
      </c>
      <c r="G77" s="176" t="b">
        <f t="shared" si="2"/>
        <v>0</v>
      </c>
    </row>
    <row r="78">
      <c r="A78" s="174" t="str">
        <f>'Game Results'!A112</f>
        <v>Nov 14
09:00 PM</v>
      </c>
      <c r="B78" s="175" t="str">
        <f>'Game Results'!B112</f>
        <v>Portland Trail Blazers</v>
      </c>
      <c r="C78" s="176">
        <f>'Game Results'!D112</f>
        <v>99</v>
      </c>
      <c r="D78" s="176" t="str">
        <f>'Game Results'!C112</f>
        <v>@
Utah Jazz</v>
      </c>
      <c r="E78" s="175">
        <f>'Game Results'!E112</f>
        <v>115</v>
      </c>
      <c r="F78" s="176">
        <f t="shared" si="1"/>
        <v>16</v>
      </c>
      <c r="G78" s="176" t="b">
        <f t="shared" si="2"/>
        <v>0</v>
      </c>
    </row>
    <row r="79">
      <c r="A79" s="174" t="str">
        <f>'Game Results'!A121</f>
        <v>Nov 13
07:30 PM</v>
      </c>
      <c r="B79" s="175" t="str">
        <f>'Game Results'!B121</f>
        <v>New York Knicks</v>
      </c>
      <c r="C79" s="176">
        <f>'Game Results'!D121</f>
        <v>98</v>
      </c>
      <c r="D79" s="176" t="str">
        <f>'Game Results'!C121</f>
        <v>@
Boston Celtics</v>
      </c>
      <c r="E79" s="175">
        <f>'Game Results'!E121</f>
        <v>114</v>
      </c>
      <c r="F79" s="176">
        <f t="shared" si="1"/>
        <v>16</v>
      </c>
      <c r="G79" s="176" t="b">
        <f t="shared" si="2"/>
        <v>0</v>
      </c>
    </row>
    <row r="80">
      <c r="A80" s="174" t="str">
        <f>'Game Results'!A161</f>
        <v>Nov 08
07:00 PM</v>
      </c>
      <c r="B80" s="175" t="str">
        <f>'Game Results'!B161</f>
        <v>Utah Jazz</v>
      </c>
      <c r="C80" s="176">
        <f>'Game Results'!D161</f>
        <v>118</v>
      </c>
      <c r="D80" s="176" t="str">
        <f>'Game Results'!C161</f>
        <v>@
Indiana Pacers</v>
      </c>
      <c r="E80" s="175">
        <f>'Game Results'!E161</f>
        <v>134</v>
      </c>
      <c r="F80" s="176">
        <f t="shared" si="1"/>
        <v>16</v>
      </c>
      <c r="G80" s="176" t="b">
        <f t="shared" si="2"/>
        <v>0</v>
      </c>
    </row>
    <row r="81">
      <c r="A81" s="174" t="str">
        <f>'Game Results'!A162</f>
        <v>Nov 08
07:00 PM</v>
      </c>
      <c r="B81" s="175" t="str">
        <f>'Game Results'!B162</f>
        <v>Washington Wizards</v>
      </c>
      <c r="C81" s="176">
        <f>'Game Results'!D162</f>
        <v>132</v>
      </c>
      <c r="D81" s="176" t="str">
        <f>'Game Results'!C162</f>
        <v>@
Charlotte Hornets</v>
      </c>
      <c r="E81" s="175">
        <f>'Game Results'!E162</f>
        <v>116</v>
      </c>
      <c r="F81" s="176">
        <f t="shared" si="1"/>
        <v>16</v>
      </c>
      <c r="G81" s="176" t="b">
        <f t="shared" si="2"/>
        <v>0</v>
      </c>
    </row>
    <row r="82">
      <c r="A82" s="174" t="str">
        <f>'Game Results'!A212</f>
        <v>Oct 31
10:30 PM</v>
      </c>
      <c r="B82" s="175" t="str">
        <f>'Game Results'!B212</f>
        <v>Orlando Magic</v>
      </c>
      <c r="C82" s="176">
        <f>'Game Results'!D212</f>
        <v>102</v>
      </c>
      <c r="D82" s="176" t="str">
        <f>'Game Results'!C212</f>
        <v>@
Los Angeles Clippers</v>
      </c>
      <c r="E82" s="175">
        <f>'Game Results'!E212</f>
        <v>118</v>
      </c>
      <c r="F82" s="176">
        <f t="shared" si="1"/>
        <v>16</v>
      </c>
      <c r="G82" s="176" t="b">
        <f t="shared" si="2"/>
        <v>0</v>
      </c>
    </row>
    <row r="83">
      <c r="A83" s="174" t="str">
        <f>'Game Results'!A233</f>
        <v>Oct 28
09:00 PM</v>
      </c>
      <c r="B83" s="175" t="str">
        <f>'Game Results'!B233</f>
        <v>Miami Heat</v>
      </c>
      <c r="C83" s="176">
        <f>'Game Results'!D233</f>
        <v>90</v>
      </c>
      <c r="D83" s="176" t="str">
        <f>'Game Results'!C233</f>
        <v>@
Minnesota Timberwolves</v>
      </c>
      <c r="E83" s="175">
        <f>'Game Results'!E233</f>
        <v>106</v>
      </c>
      <c r="F83" s="176">
        <f t="shared" si="1"/>
        <v>16</v>
      </c>
      <c r="G83" s="176" t="b">
        <f t="shared" si="2"/>
        <v>0</v>
      </c>
    </row>
    <row r="84">
      <c r="A84" s="174" t="str">
        <f>'Game Results'!A236</f>
        <v>Oct 28
07:00 PM</v>
      </c>
      <c r="B84" s="175" t="str">
        <f>'Game Results'!B236</f>
        <v>Chicago Bulls</v>
      </c>
      <c r="C84" s="176">
        <f>'Game Results'!D236</f>
        <v>102</v>
      </c>
      <c r="D84" s="176" t="str">
        <f>'Game Results'!C236</f>
        <v>@
Detroit Pistons</v>
      </c>
      <c r="E84" s="175">
        <f>'Game Results'!E236</f>
        <v>118</v>
      </c>
      <c r="F84" s="176">
        <f t="shared" si="1"/>
        <v>16</v>
      </c>
      <c r="G84" s="176" t="b">
        <f t="shared" si="2"/>
        <v>0</v>
      </c>
    </row>
    <row r="85">
      <c r="A85" s="174" t="str">
        <f>'Game Results'!A254</f>
        <v>Oct 25
09:00 PM</v>
      </c>
      <c r="B85" s="175" t="str">
        <f>'Game Results'!B254</f>
        <v>Sacramento Kings</v>
      </c>
      <c r="C85" s="176">
        <f>'Game Results'!D254</f>
        <v>130</v>
      </c>
      <c r="D85" s="176" t="str">
        <f>'Game Results'!C254</f>
        <v>@
Utah Jazz</v>
      </c>
      <c r="E85" s="175">
        <f>'Game Results'!E254</f>
        <v>114</v>
      </c>
      <c r="F85" s="176">
        <f t="shared" si="1"/>
        <v>16</v>
      </c>
      <c r="G85" s="176" t="b">
        <f t="shared" si="2"/>
        <v>0</v>
      </c>
    </row>
    <row r="86">
      <c r="A86" s="174" t="str">
        <f>'Game Results'!A301</f>
        <v>Oct 13
07:30 PM</v>
      </c>
      <c r="B86" s="175" t="str">
        <f>'Game Results'!B301</f>
        <v>Miami Heat</v>
      </c>
      <c r="C86" s="176">
        <f>'Game Results'!D301</f>
        <v>104</v>
      </c>
      <c r="D86" s="176" t="str">
        <f>'Game Results'!C301</f>
        <v>@
San Antonio Spurs</v>
      </c>
      <c r="E86" s="175">
        <f>'Game Results'!E301</f>
        <v>120</v>
      </c>
      <c r="F86" s="176">
        <f t="shared" si="1"/>
        <v>16</v>
      </c>
      <c r="G86" s="176" t="b">
        <f t="shared" si="2"/>
        <v>0</v>
      </c>
    </row>
    <row r="87">
      <c r="A87" s="174" t="str">
        <f>'Game Results'!A34</f>
        <v>Nov 25
06:00 PM</v>
      </c>
      <c r="B87" s="175" t="str">
        <f>'Game Results'!B34</f>
        <v>Miami Heat</v>
      </c>
      <c r="C87" s="176">
        <f>'Game Results'!D34</f>
        <v>97</v>
      </c>
      <c r="D87" s="176" t="str">
        <f>'Game Results'!C34</f>
        <v>@
Brooklyn Nets</v>
      </c>
      <c r="E87" s="175">
        <f>'Game Results'!E34</f>
        <v>112</v>
      </c>
      <c r="F87" s="176">
        <f t="shared" si="1"/>
        <v>15</v>
      </c>
      <c r="G87" s="176" t="b">
        <f t="shared" si="2"/>
        <v>0</v>
      </c>
    </row>
    <row r="88">
      <c r="A88" s="174" t="str">
        <f>'Game Results'!A102</f>
        <v>Nov 15
10:00 PM</v>
      </c>
      <c r="B88" s="175" t="str">
        <f>'Game Results'!B102</f>
        <v>Sacramento Kings</v>
      </c>
      <c r="C88" s="176">
        <f>'Game Results'!D102</f>
        <v>125</v>
      </c>
      <c r="D88" s="176" t="str">
        <f>'Game Results'!C102</f>
        <v>@
Los Angeles Lakers</v>
      </c>
      <c r="E88" s="175">
        <f>'Game Results'!E102</f>
        <v>110</v>
      </c>
      <c r="F88" s="176">
        <f t="shared" si="1"/>
        <v>15</v>
      </c>
      <c r="G88" s="176" t="b">
        <f t="shared" si="2"/>
        <v>0</v>
      </c>
    </row>
    <row r="89">
      <c r="A89" s="174" t="str">
        <f>'Game Results'!A137</f>
        <v>Nov 11
06:00 PM</v>
      </c>
      <c r="B89" s="175" t="str">
        <f>'Game Results'!B137</f>
        <v>Milwaukee Bucks</v>
      </c>
      <c r="C89" s="176">
        <f>'Game Results'!D137</f>
        <v>97</v>
      </c>
      <c r="D89" s="176" t="str">
        <f>'Game Results'!C137</f>
        <v>@
Orlando Magic</v>
      </c>
      <c r="E89" s="175">
        <f>'Game Results'!E137</f>
        <v>112</v>
      </c>
      <c r="F89" s="176">
        <f t="shared" si="1"/>
        <v>15</v>
      </c>
      <c r="G89" s="176" t="b">
        <f t="shared" si="2"/>
        <v>0</v>
      </c>
    </row>
    <row r="90">
      <c r="A90" s="174" t="str">
        <f>'Game Results'!A171</f>
        <v>Nov 06
07:00 PM</v>
      </c>
      <c r="B90" s="175" t="str">
        <f>'Game Results'!B171</f>
        <v>Dallas Mavericks</v>
      </c>
      <c r="C90" s="176">
        <f>'Game Results'!D171</f>
        <v>117</v>
      </c>
      <c r="D90" s="176" t="str">
        <f>'Game Results'!C171</f>
        <v>@
Orlando Magic</v>
      </c>
      <c r="E90" s="175">
        <f>'Game Results'!E171</f>
        <v>102</v>
      </c>
      <c r="F90" s="176">
        <f t="shared" si="1"/>
        <v>15</v>
      </c>
      <c r="G90" s="176" t="b">
        <f t="shared" si="2"/>
        <v>0</v>
      </c>
    </row>
    <row r="91">
      <c r="A91" s="174" t="str">
        <f>'Game Results'!A198</f>
        <v>Nov 02
07:00 PM</v>
      </c>
      <c r="B91" s="175" t="str">
        <f>'Game Results'!B198</f>
        <v>Toronto Raptors</v>
      </c>
      <c r="C91" s="176">
        <f>'Game Results'!D198</f>
        <v>99</v>
      </c>
      <c r="D91" s="176" t="str">
        <f>'Game Results'!C198</f>
        <v>@
Philadelphia 76ers</v>
      </c>
      <c r="E91" s="175">
        <f>'Game Results'!E198</f>
        <v>114</v>
      </c>
      <c r="F91" s="176">
        <f t="shared" si="1"/>
        <v>15</v>
      </c>
      <c r="G91" s="176" t="b">
        <f t="shared" si="2"/>
        <v>0</v>
      </c>
    </row>
    <row r="92">
      <c r="A92" s="174" t="str">
        <f>'Game Results'!A217</f>
        <v>Oct 30
08:00 PM</v>
      </c>
      <c r="B92" s="175" t="str">
        <f>'Game Results'!B217</f>
        <v>Dallas Mavericks</v>
      </c>
      <c r="C92" s="176">
        <f>'Game Results'!D217</f>
        <v>125</v>
      </c>
      <c r="D92" s="176" t="str">
        <f>'Game Results'!C217</f>
        <v>@
Memphis Grizzlies</v>
      </c>
      <c r="E92" s="175">
        <f>'Game Results'!E217</f>
        <v>110</v>
      </c>
      <c r="F92" s="176">
        <f t="shared" si="1"/>
        <v>15</v>
      </c>
      <c r="G92" s="176" t="b">
        <f t="shared" si="2"/>
        <v>0</v>
      </c>
    </row>
    <row r="93">
      <c r="A93" s="174" t="str">
        <f>'Game Results'!A2</f>
        <v>Nov 29
10:00 PM</v>
      </c>
      <c r="B93" s="175" t="str">
        <f>'Game Results'!B2</f>
        <v>Los Angeles Clippers</v>
      </c>
      <c r="C93" s="176">
        <f>'Game Results'!D2</f>
        <v>131</v>
      </c>
      <c r="D93" s="176" t="str">
        <f>'Game Results'!C2</f>
        <v>@
Sacramento Kings</v>
      </c>
      <c r="E93" s="175">
        <f>'Game Results'!E2</f>
        <v>117</v>
      </c>
      <c r="F93" s="176">
        <f t="shared" si="1"/>
        <v>14</v>
      </c>
      <c r="G93" s="176" t="b">
        <f>IF(F93&gt;=20,True, FALSE)</f>
        <v>0</v>
      </c>
    </row>
    <row r="94">
      <c r="A94" s="174" t="str">
        <f>'Game Results'!A5</f>
        <v>Nov 29
08:00 PM</v>
      </c>
      <c r="B94" s="175" t="str">
        <f>'Game Results'!B5</f>
        <v>Utah Jazz</v>
      </c>
      <c r="C94" s="176">
        <f>'Game Results'!D5</f>
        <v>91</v>
      </c>
      <c r="D94" s="176" t="str">
        <f>'Game Results'!C5</f>
        <v>@
Memphis Grizzlies</v>
      </c>
      <c r="E94" s="175">
        <f>'Game Results'!E5</f>
        <v>105</v>
      </c>
      <c r="F94" s="176">
        <f t="shared" si="1"/>
        <v>14</v>
      </c>
      <c r="G94" s="176" t="b">
        <f t="shared" ref="G94:G329" si="3">IF(F94&gt;20,True, FALSE)</f>
        <v>0</v>
      </c>
    </row>
    <row r="95">
      <c r="A95" s="174" t="str">
        <f>'Game Results'!A49</f>
        <v>Nov 22
08:00 PM</v>
      </c>
      <c r="B95" s="175" t="str">
        <f>'Game Results'!B49</f>
        <v>Chicago Bulls</v>
      </c>
      <c r="C95" s="176">
        <f>'Game Results'!D49</f>
        <v>102</v>
      </c>
      <c r="D95" s="176" t="str">
        <f>'Game Results'!C49</f>
        <v>@
Oklahoma City Thunder</v>
      </c>
      <c r="E95" s="175">
        <f>'Game Results'!E49</f>
        <v>116</v>
      </c>
      <c r="F95" s="176">
        <f t="shared" si="1"/>
        <v>14</v>
      </c>
      <c r="G95" s="176" t="b">
        <f t="shared" si="3"/>
        <v>0</v>
      </c>
    </row>
    <row r="96">
      <c r="A96" s="174" t="str">
        <f>'Game Results'!A87</f>
        <v>Nov 18
06:00 PM</v>
      </c>
      <c r="B96" s="175" t="str">
        <f>'Game Results'!B87</f>
        <v>New York Knicks</v>
      </c>
      <c r="C96" s="176">
        <f>'Game Results'!D87</f>
        <v>122</v>
      </c>
      <c r="D96" s="176" t="str">
        <f>'Game Results'!C87</f>
        <v>@
Charlotte Hornets</v>
      </c>
      <c r="E96" s="175">
        <f>'Game Results'!E87</f>
        <v>108</v>
      </c>
      <c r="F96" s="176">
        <f t="shared" si="1"/>
        <v>14</v>
      </c>
      <c r="G96" s="176" t="b">
        <f t="shared" si="3"/>
        <v>0</v>
      </c>
    </row>
    <row r="97">
      <c r="A97" s="174" t="str">
        <f>'Game Results'!A101</f>
        <v>Nov 15
10:00 PM</v>
      </c>
      <c r="B97" s="175" t="str">
        <f>'Game Results'!B101</f>
        <v>Cleveland Cavaliers</v>
      </c>
      <c r="C97" s="176">
        <f>'Game Results'!D101</f>
        <v>109</v>
      </c>
      <c r="D97" s="176" t="str">
        <f>'Game Results'!C101</f>
        <v>@
Portland Trail Blazers</v>
      </c>
      <c r="E97" s="175">
        <f>'Game Results'!E101</f>
        <v>95</v>
      </c>
      <c r="F97" s="176">
        <f t="shared" si="1"/>
        <v>14</v>
      </c>
      <c r="G97" s="176" t="b">
        <f t="shared" si="3"/>
        <v>0</v>
      </c>
    </row>
    <row r="98">
      <c r="A98" s="174" t="str">
        <f>'Game Results'!A144</f>
        <v>Nov 10
07:30 PM</v>
      </c>
      <c r="B98" s="175" t="str">
        <f>'Game Results'!B144</f>
        <v>Brooklyn Nets</v>
      </c>
      <c r="C98" s="176">
        <f>'Game Results'!D144</f>
        <v>107</v>
      </c>
      <c r="D98" s="176" t="str">
        <f>'Game Results'!C144</f>
        <v>@
Boston Celtics</v>
      </c>
      <c r="E98" s="175">
        <f>'Game Results'!E144</f>
        <v>121</v>
      </c>
      <c r="F98" s="176">
        <f t="shared" si="1"/>
        <v>14</v>
      </c>
      <c r="G98" s="176" t="b">
        <f t="shared" si="3"/>
        <v>0</v>
      </c>
    </row>
    <row r="99">
      <c r="A99" s="174" t="str">
        <f>'Game Results'!A169</f>
        <v>Nov 06
07:30 PM</v>
      </c>
      <c r="B99" s="175" t="str">
        <f>'Game Results'!B169</f>
        <v>Los Angeles Clippers</v>
      </c>
      <c r="C99" s="176">
        <f>'Game Results'!D169</f>
        <v>97</v>
      </c>
      <c r="D99" s="176" t="str">
        <f>'Game Results'!C169</f>
        <v>@
New York Knicks</v>
      </c>
      <c r="E99" s="175">
        <f>'Game Results'!E169</f>
        <v>111</v>
      </c>
      <c r="F99" s="176">
        <f t="shared" si="1"/>
        <v>14</v>
      </c>
      <c r="G99" s="176" t="b">
        <f t="shared" si="3"/>
        <v>0</v>
      </c>
    </row>
    <row r="100">
      <c r="A100" s="174" t="str">
        <f>'Game Results'!A179</f>
        <v>Nov 05
03:00 PM</v>
      </c>
      <c r="B100" s="175" t="str">
        <f>'Game Results'!B179</f>
        <v>Phoenix Suns</v>
      </c>
      <c r="C100" s="176">
        <f>'Game Results'!D179</f>
        <v>120</v>
      </c>
      <c r="D100" s="176" t="str">
        <f>'Game Results'!C179</f>
        <v>@
Detroit Pistons</v>
      </c>
      <c r="E100" s="175">
        <f>'Game Results'!E179</f>
        <v>106</v>
      </c>
      <c r="F100" s="176">
        <f t="shared" si="1"/>
        <v>14</v>
      </c>
      <c r="G100" s="176" t="b">
        <f t="shared" si="3"/>
        <v>0</v>
      </c>
    </row>
    <row r="101">
      <c r="A101" s="174" t="str">
        <f>'Game Results'!A221</f>
        <v>Oct 30
07:30 PM</v>
      </c>
      <c r="B101" s="175" t="str">
        <f>'Game Results'!B221</f>
        <v>Minnesota Timberwolves</v>
      </c>
      <c r="C101" s="176">
        <f>'Game Results'!D221</f>
        <v>113</v>
      </c>
      <c r="D101" s="176" t="str">
        <f>'Game Results'!C221</f>
        <v>@
Atlanta Hawks</v>
      </c>
      <c r="E101" s="175">
        <f>'Game Results'!E221</f>
        <v>127</v>
      </c>
      <c r="F101" s="176">
        <f t="shared" si="1"/>
        <v>14</v>
      </c>
      <c r="G101" s="176" t="b">
        <f t="shared" si="3"/>
        <v>0</v>
      </c>
    </row>
    <row r="102">
      <c r="A102" s="174" t="str">
        <f>'Game Results'!A271</f>
        <v>Oct 20
07:00 PM</v>
      </c>
      <c r="B102" s="175" t="str">
        <f>'Game Results'!B271</f>
        <v>Atlanta Hawks</v>
      </c>
      <c r="C102" s="176">
        <f>'Game Results'!D271</f>
        <v>106</v>
      </c>
      <c r="D102" s="176" t="str">
        <f>'Game Results'!C271</f>
        <v>@
Philadelphia 76ers</v>
      </c>
      <c r="E102" s="175">
        <f>'Game Results'!E271</f>
        <v>120</v>
      </c>
      <c r="F102" s="176">
        <f t="shared" si="1"/>
        <v>14</v>
      </c>
      <c r="G102" s="176" t="b">
        <f t="shared" si="3"/>
        <v>0</v>
      </c>
    </row>
    <row r="103">
      <c r="A103" s="174" t="str">
        <f>'Game Results'!A280</f>
        <v>Oct 18
08:00 PM</v>
      </c>
      <c r="B103" s="175" t="str">
        <f>'Game Results'!B280</f>
        <v>Houston Rockets</v>
      </c>
      <c r="C103" s="176">
        <f>'Game Results'!D280</f>
        <v>103</v>
      </c>
      <c r="D103" s="176" t="str">
        <f>'Game Results'!C280</f>
        <v>@
San Antonio Spurs</v>
      </c>
      <c r="E103" s="175">
        <f>'Game Results'!E280</f>
        <v>117</v>
      </c>
      <c r="F103" s="176">
        <f t="shared" si="1"/>
        <v>14</v>
      </c>
      <c r="G103" s="176" t="b">
        <f t="shared" si="3"/>
        <v>0</v>
      </c>
    </row>
    <row r="104">
      <c r="A104" s="174" t="str">
        <f>'Game Results'!A293</f>
        <v>Oct 15
09:00 PM</v>
      </c>
      <c r="B104" s="175" t="str">
        <f>'Game Results'!B293</f>
        <v>Chicago Bulls</v>
      </c>
      <c r="C104" s="176">
        <f>'Game Results'!D293</f>
        <v>102</v>
      </c>
      <c r="D104" s="176" t="str">
        <f>'Game Results'!C293</f>
        <v>@
Denver Nuggets</v>
      </c>
      <c r="E104" s="175">
        <f>'Game Results'!E293</f>
        <v>116</v>
      </c>
      <c r="F104" s="176">
        <f t="shared" si="1"/>
        <v>14</v>
      </c>
      <c r="G104" s="176" t="b">
        <f t="shared" si="3"/>
        <v>0</v>
      </c>
    </row>
    <row r="105">
      <c r="A105" s="174" t="str">
        <f>'Game Results'!A26</f>
        <v>Nov 26
06:00 PM</v>
      </c>
      <c r="B105" s="175" t="str">
        <f>'Game Results'!B26</f>
        <v>Charlotte Hornets</v>
      </c>
      <c r="C105" s="176">
        <f>'Game Results'!D26</f>
        <v>117</v>
      </c>
      <c r="D105" s="176" t="str">
        <f>'Game Results'!C26</f>
        <v>@
Orlando Magic</v>
      </c>
      <c r="E105" s="175">
        <f>'Game Results'!E26</f>
        <v>130</v>
      </c>
      <c r="F105" s="176">
        <f t="shared" si="1"/>
        <v>13</v>
      </c>
      <c r="G105" s="176" t="b">
        <f t="shared" si="3"/>
        <v>0</v>
      </c>
    </row>
    <row r="106">
      <c r="A106" s="174" t="str">
        <f>'Game Results'!A40</f>
        <v>Nov 24
08:00 PM</v>
      </c>
      <c r="B106" s="175" t="str">
        <f>'Game Results'!B40</f>
        <v>Sacramento Kings</v>
      </c>
      <c r="C106" s="176">
        <f>'Game Results'!D40</f>
        <v>124</v>
      </c>
      <c r="D106" s="176" t="str">
        <f>'Game Results'!C40</f>
        <v>@
Minnesota Timberwolves</v>
      </c>
      <c r="E106" s="175">
        <f>'Game Results'!E40</f>
        <v>111</v>
      </c>
      <c r="F106" s="176">
        <f t="shared" si="1"/>
        <v>13</v>
      </c>
      <c r="G106" s="176" t="b">
        <f t="shared" si="3"/>
        <v>0</v>
      </c>
    </row>
    <row r="107">
      <c r="A107" s="174" t="str">
        <f>'Game Results'!A42</f>
        <v>Nov 24
07:30 PM</v>
      </c>
      <c r="B107" s="175" t="str">
        <f>'Game Results'!B42</f>
        <v>Chicago Bulls</v>
      </c>
      <c r="C107" s="176">
        <f>'Game Results'!D42</f>
        <v>108</v>
      </c>
      <c r="D107" s="176" t="str">
        <f>'Game Results'!C42</f>
        <v>@
Toronto Raptors</v>
      </c>
      <c r="E107" s="175">
        <f>'Game Results'!E42</f>
        <v>121</v>
      </c>
      <c r="F107" s="176">
        <f t="shared" si="1"/>
        <v>13</v>
      </c>
      <c r="G107" s="176" t="b">
        <f t="shared" si="3"/>
        <v>0</v>
      </c>
    </row>
    <row r="108">
      <c r="A108" s="174" t="str">
        <f>'Game Results'!A52</f>
        <v>Nov 22
08:00 PM</v>
      </c>
      <c r="B108" s="175" t="str">
        <f>'Game Results'!B52</f>
        <v>Philadelphia 76ers</v>
      </c>
      <c r="C108" s="176">
        <f>'Game Results'!D52</f>
        <v>99</v>
      </c>
      <c r="D108" s="176" t="str">
        <f>'Game Results'!C52</f>
        <v>@
Minnesota Timberwolves</v>
      </c>
      <c r="E108" s="175">
        <f>'Game Results'!E52</f>
        <v>112</v>
      </c>
      <c r="F108" s="176">
        <f t="shared" si="1"/>
        <v>13</v>
      </c>
      <c r="G108" s="176" t="b">
        <f t="shared" si="3"/>
        <v>0</v>
      </c>
    </row>
    <row r="109">
      <c r="A109" s="174" t="str">
        <f>'Game Results'!A61</f>
        <v>Nov 21
09:00 PM</v>
      </c>
      <c r="B109" s="175" t="str">
        <f>'Game Results'!B61</f>
        <v>Portland Trail Blazers</v>
      </c>
      <c r="C109" s="176">
        <f>'Game Results'!D61</f>
        <v>107</v>
      </c>
      <c r="D109" s="176" t="str">
        <f>'Game Results'!C61</f>
        <v>@
Phoenix Suns</v>
      </c>
      <c r="E109" s="175">
        <f>'Game Results'!E61</f>
        <v>120</v>
      </c>
      <c r="F109" s="176">
        <f t="shared" si="1"/>
        <v>13</v>
      </c>
      <c r="G109" s="176" t="b">
        <f t="shared" si="3"/>
        <v>0</v>
      </c>
    </row>
    <row r="110">
      <c r="A110" s="174" t="str">
        <f>'Game Results'!A72</f>
        <v>Nov 20
07:00 PM</v>
      </c>
      <c r="B110" s="175" t="str">
        <f>'Game Results'!B72</f>
        <v>Milwaukee Bucks</v>
      </c>
      <c r="C110" s="176">
        <f>'Game Results'!D72</f>
        <v>142</v>
      </c>
      <c r="D110" s="176" t="str">
        <f>'Game Results'!C72</f>
        <v>@
Washington Wizards</v>
      </c>
      <c r="E110" s="175">
        <f>'Game Results'!E72</f>
        <v>129</v>
      </c>
      <c r="F110" s="176">
        <f t="shared" si="1"/>
        <v>13</v>
      </c>
      <c r="G110" s="176" t="b">
        <f t="shared" si="3"/>
        <v>0</v>
      </c>
    </row>
    <row r="111">
      <c r="A111" s="174" t="str">
        <f>'Game Results'!A108</f>
        <v>Nov 15
07:00 PM</v>
      </c>
      <c r="B111" s="175" t="str">
        <f>'Game Results'!B108</f>
        <v>Dallas Mavericks</v>
      </c>
      <c r="C111" s="176">
        <f>'Game Results'!D108</f>
        <v>130</v>
      </c>
      <c r="D111" s="176" t="str">
        <f>'Game Results'!C108</f>
        <v>@
Washington Wizards</v>
      </c>
      <c r="E111" s="175">
        <f>'Game Results'!E108</f>
        <v>117</v>
      </c>
      <c r="F111" s="176">
        <f t="shared" si="1"/>
        <v>13</v>
      </c>
      <c r="G111" s="176" t="b">
        <f t="shared" si="3"/>
        <v>0</v>
      </c>
    </row>
    <row r="112">
      <c r="A112" s="174" t="str">
        <f>'Game Results'!A273</f>
        <v>Oct 19
10:00 PM</v>
      </c>
      <c r="B112" s="175" t="str">
        <f>'Game Results'!B273</f>
        <v>Denver Nuggets</v>
      </c>
      <c r="C112" s="176">
        <f>'Game Results'!D273</f>
        <v>103</v>
      </c>
      <c r="D112" s="176" t="str">
        <f>'Game Results'!C273</f>
        <v>@
Los Angeles Clippers</v>
      </c>
      <c r="E112" s="175">
        <f>'Game Results'!E273</f>
        <v>90</v>
      </c>
      <c r="F112" s="176">
        <f t="shared" si="1"/>
        <v>13</v>
      </c>
      <c r="G112" s="176" t="b">
        <f t="shared" si="3"/>
        <v>0</v>
      </c>
    </row>
    <row r="113">
      <c r="A113" s="174" t="str">
        <f>'Game Results'!A283</f>
        <v>Oct 17
10:30 PM</v>
      </c>
      <c r="B113" s="175" t="str">
        <f>'Game Results'!B283</f>
        <v>Denver Nuggets</v>
      </c>
      <c r="C113" s="176">
        <f>'Game Results'!D283</f>
        <v>103</v>
      </c>
      <c r="D113" s="176" t="str">
        <f>'Game Results'!C283</f>
        <v>@
Los Angeles Clippers</v>
      </c>
      <c r="E113" s="175">
        <f>'Game Results'!E283</f>
        <v>116</v>
      </c>
      <c r="F113" s="176">
        <f t="shared" si="1"/>
        <v>13</v>
      </c>
      <c r="G113" s="176" t="b">
        <f t="shared" si="3"/>
        <v>0</v>
      </c>
    </row>
    <row r="114">
      <c r="A114" s="174" t="str">
        <f>'Game Results'!A286</f>
        <v>Oct 17
07:30 PM</v>
      </c>
      <c r="B114" s="175" t="str">
        <f>'Game Results'!B286</f>
        <v>New York Knicks</v>
      </c>
      <c r="C114" s="176">
        <f>'Game Results'!D286</f>
        <v>110</v>
      </c>
      <c r="D114" s="176" t="str">
        <f>'Game Results'!C286</f>
        <v>@
Boston Celtics</v>
      </c>
      <c r="E114" s="175">
        <f>'Game Results'!E286</f>
        <v>123</v>
      </c>
      <c r="F114" s="176">
        <f t="shared" si="1"/>
        <v>13</v>
      </c>
      <c r="G114" s="176" t="b">
        <f t="shared" si="3"/>
        <v>0</v>
      </c>
    </row>
    <row r="115">
      <c r="A115" s="174" t="str">
        <f>'Game Results'!A323</f>
        <v>Oct 08
08:00 PM</v>
      </c>
      <c r="B115" s="175" t="str">
        <f>'Game Results'!B323</f>
        <v>Sacramento Kings</v>
      </c>
      <c r="C115" s="176">
        <f>'Game Results'!D323</f>
        <v>99</v>
      </c>
      <c r="D115" s="176" t="str">
        <f>'Game Results'!C323</f>
        <v>@
Toronto Raptors</v>
      </c>
      <c r="E115" s="175">
        <f>'Game Results'!E323</f>
        <v>112</v>
      </c>
      <c r="F115" s="176">
        <f t="shared" si="1"/>
        <v>13</v>
      </c>
      <c r="G115" s="176" t="b">
        <f t="shared" si="3"/>
        <v>0</v>
      </c>
    </row>
    <row r="116">
      <c r="A116" s="174" t="str">
        <f>'Game Results'!A16</f>
        <v>Nov 28
07:30 PM</v>
      </c>
      <c r="B116" s="175" t="str">
        <f>'Game Results'!B16</f>
        <v>Toronto Raptors</v>
      </c>
      <c r="C116" s="176">
        <f>'Game Results'!D16</f>
        <v>103</v>
      </c>
      <c r="D116" s="176" t="str">
        <f>'Game Results'!C16</f>
        <v>@
Brooklyn Nets</v>
      </c>
      <c r="E116" s="175">
        <f>'Game Results'!E16</f>
        <v>115</v>
      </c>
      <c r="F116" s="176">
        <f t="shared" si="1"/>
        <v>12</v>
      </c>
      <c r="G116" s="176" t="b">
        <f t="shared" si="3"/>
        <v>0</v>
      </c>
    </row>
    <row r="117">
      <c r="A117" s="174" t="str">
        <f>'Game Results'!A22</f>
        <v>Nov 26
08:00 PM</v>
      </c>
      <c r="B117" s="175" t="str">
        <f>'Game Results'!B22</f>
        <v>San Antonio Spurs</v>
      </c>
      <c r="C117" s="176">
        <f>'Game Results'!D22</f>
        <v>120</v>
      </c>
      <c r="D117" s="176" t="str">
        <f>'Game Results'!C22</f>
        <v>@
Denver Nuggets</v>
      </c>
      <c r="E117" s="175">
        <f>'Game Results'!E22</f>
        <v>132</v>
      </c>
      <c r="F117" s="176">
        <f t="shared" si="1"/>
        <v>12</v>
      </c>
      <c r="G117" s="176" t="b">
        <f t="shared" si="3"/>
        <v>0</v>
      </c>
    </row>
    <row r="118">
      <c r="A118" s="174" t="str">
        <f>'Game Results'!A78</f>
        <v>Nov 19
06:00 PM</v>
      </c>
      <c r="B118" s="175" t="str">
        <f>'Game Results'!B78</f>
        <v>Denver Nuggets</v>
      </c>
      <c r="C118" s="176">
        <f>'Game Results'!D78</f>
        <v>109</v>
      </c>
      <c r="D118" s="176" t="str">
        <f>'Game Results'!C78</f>
        <v>@
Cleveland Cavaliers</v>
      </c>
      <c r="E118" s="175">
        <f>'Game Results'!E78</f>
        <v>121</v>
      </c>
      <c r="F118" s="176">
        <f t="shared" si="1"/>
        <v>12</v>
      </c>
      <c r="G118" s="176" t="b">
        <f t="shared" si="3"/>
        <v>0</v>
      </c>
    </row>
    <row r="119">
      <c r="A119" s="174" t="str">
        <f>'Game Results'!A79</f>
        <v>Nov 19
05:00 PM</v>
      </c>
      <c r="B119" s="175" t="str">
        <f>'Game Results'!B79</f>
        <v>Orlando Magic</v>
      </c>
      <c r="C119" s="176">
        <f>'Game Results'!D79</f>
        <v>128</v>
      </c>
      <c r="D119" s="176" t="str">
        <f>'Game Results'!C79</f>
        <v>@
Indiana Pacers</v>
      </c>
      <c r="E119" s="175">
        <f>'Game Results'!E79</f>
        <v>116</v>
      </c>
      <c r="F119" s="176">
        <f t="shared" si="1"/>
        <v>12</v>
      </c>
      <c r="G119" s="176" t="b">
        <f t="shared" si="3"/>
        <v>0</v>
      </c>
    </row>
    <row r="120">
      <c r="A120" s="174" t="str">
        <f>'Game Results'!A84</f>
        <v>Nov 18
08:00 PM</v>
      </c>
      <c r="B120" s="175" t="str">
        <f>'Game Results'!B84</f>
        <v>Memphis Grizzlies</v>
      </c>
      <c r="C120" s="176">
        <f>'Game Results'!D84</f>
        <v>120</v>
      </c>
      <c r="D120" s="176" t="str">
        <f>'Game Results'!C84</f>
        <v>@
San Antonio Spurs</v>
      </c>
      <c r="E120" s="175">
        <f>'Game Results'!E84</f>
        <v>108</v>
      </c>
      <c r="F120" s="176">
        <f t="shared" si="1"/>
        <v>12</v>
      </c>
      <c r="G120" s="176" t="b">
        <f t="shared" si="3"/>
        <v>0</v>
      </c>
    </row>
    <row r="121">
      <c r="A121" s="174" t="str">
        <f>'Game Results'!A89</f>
        <v>Nov 17
10:00 PM</v>
      </c>
      <c r="B121" s="175" t="str">
        <f>'Game Results'!B89</f>
        <v>Los Angeles Lakers</v>
      </c>
      <c r="C121" s="176">
        <f>'Game Results'!D89</f>
        <v>107</v>
      </c>
      <c r="D121" s="176" t="str">
        <f>'Game Results'!C89</f>
        <v>@
Portland Trail Blazers</v>
      </c>
      <c r="E121" s="175">
        <f>'Game Results'!E89</f>
        <v>95</v>
      </c>
      <c r="F121" s="176">
        <f t="shared" si="1"/>
        <v>12</v>
      </c>
      <c r="G121" s="176" t="b">
        <f t="shared" si="3"/>
        <v>0</v>
      </c>
    </row>
    <row r="122">
      <c r="A122" s="174" t="str">
        <f>'Game Results'!A119</f>
        <v>Nov 13
10:00 PM</v>
      </c>
      <c r="B122" s="175" t="str">
        <f>'Game Results'!B119</f>
        <v>Cleveland Cavaliers</v>
      </c>
      <c r="C122" s="176">
        <f>'Game Results'!D119</f>
        <v>120</v>
      </c>
      <c r="D122" s="176" t="str">
        <f>'Game Results'!C119</f>
        <v>@
Sacramento Kings</v>
      </c>
      <c r="E122" s="175">
        <f>'Game Results'!E119</f>
        <v>132</v>
      </c>
      <c r="F122" s="176">
        <f t="shared" si="1"/>
        <v>12</v>
      </c>
      <c r="G122" s="176" t="b">
        <f t="shared" si="3"/>
        <v>0</v>
      </c>
    </row>
    <row r="123">
      <c r="A123" s="174" t="str">
        <f>'Game Results'!A125</f>
        <v>Nov 12
08:00 PM</v>
      </c>
      <c r="B123" s="175" t="str">
        <f>'Game Results'!B125</f>
        <v>Oklahoma City Thunder</v>
      </c>
      <c r="C123" s="176">
        <f>'Game Results'!D125</f>
        <v>111</v>
      </c>
      <c r="D123" s="176" t="str">
        <f>'Game Results'!C125</f>
        <v>@
Phoenix Suns</v>
      </c>
      <c r="E123" s="175">
        <f>'Game Results'!E125</f>
        <v>99</v>
      </c>
      <c r="F123" s="176">
        <f t="shared" si="1"/>
        <v>12</v>
      </c>
      <c r="G123" s="176" t="b">
        <f t="shared" si="3"/>
        <v>0</v>
      </c>
    </row>
    <row r="124">
      <c r="A124" s="174" t="str">
        <f>'Game Results'!A126</f>
        <v>Nov 12
07:00 PM</v>
      </c>
      <c r="B124" s="175" t="str">
        <f>'Game Results'!B126</f>
        <v>Dallas Mavericks</v>
      </c>
      <c r="C124" s="176">
        <f>'Game Results'!D126</f>
        <v>136</v>
      </c>
      <c r="D124" s="176" t="str">
        <f>'Game Results'!C126</f>
        <v>@
New Orleans Pelicans</v>
      </c>
      <c r="E124" s="175">
        <f>'Game Results'!E126</f>
        <v>124</v>
      </c>
      <c r="F124" s="176">
        <f t="shared" si="1"/>
        <v>12</v>
      </c>
      <c r="G124" s="176" t="b">
        <f t="shared" si="3"/>
        <v>0</v>
      </c>
    </row>
    <row r="125">
      <c r="A125" s="174" t="str">
        <f>'Game Results'!A175</f>
        <v>Nov 05
09:00 PM</v>
      </c>
      <c r="B125" s="175" t="str">
        <f>'Game Results'!B175</f>
        <v>Memphis Grizzlies</v>
      </c>
      <c r="C125" s="176">
        <f>'Game Results'!D175</f>
        <v>112</v>
      </c>
      <c r="D125" s="176" t="str">
        <f>'Game Results'!C175</f>
        <v>@
Portland Trail Blazers</v>
      </c>
      <c r="E125" s="175">
        <f>'Game Results'!E175</f>
        <v>100</v>
      </c>
      <c r="F125" s="176">
        <f t="shared" si="1"/>
        <v>12</v>
      </c>
      <c r="G125" s="176" t="b">
        <f t="shared" si="3"/>
        <v>0</v>
      </c>
    </row>
    <row r="126">
      <c r="A126" s="174" t="str">
        <f>'Game Results'!A187</f>
        <v>Nov 04
01:00 PM</v>
      </c>
      <c r="B126" s="175" t="str">
        <f>'Game Results'!B187</f>
        <v>Phoenix Suns</v>
      </c>
      <c r="C126" s="176">
        <f>'Game Results'!D187</f>
        <v>100</v>
      </c>
      <c r="D126" s="176" t="str">
        <f>'Game Results'!C187</f>
        <v>@
Philadelphia 76ers</v>
      </c>
      <c r="E126" s="175">
        <f>'Game Results'!E187</f>
        <v>112</v>
      </c>
      <c r="F126" s="176">
        <f t="shared" si="1"/>
        <v>12</v>
      </c>
      <c r="G126" s="176" t="b">
        <f t="shared" si="3"/>
        <v>0</v>
      </c>
    </row>
    <row r="127">
      <c r="A127" s="174" t="str">
        <f>'Game Results'!A218</f>
        <v>Oct 30
08:00 PM</v>
      </c>
      <c r="B127" s="175" t="str">
        <f>'Game Results'!B218</f>
        <v>Detroit Pistons</v>
      </c>
      <c r="C127" s="176">
        <f>'Game Results'!D218</f>
        <v>112</v>
      </c>
      <c r="D127" s="176" t="str">
        <f>'Game Results'!C218</f>
        <v>@
Oklahoma City Thunder</v>
      </c>
      <c r="E127" s="175">
        <f>'Game Results'!E218</f>
        <v>124</v>
      </c>
      <c r="F127" s="176">
        <f t="shared" si="1"/>
        <v>12</v>
      </c>
      <c r="G127" s="176" t="b">
        <f t="shared" si="3"/>
        <v>0</v>
      </c>
    </row>
    <row r="128">
      <c r="A128" s="174" t="str">
        <f>'Game Results'!A224</f>
        <v>Oct 30
07:00 PM</v>
      </c>
      <c r="B128" s="175" t="str">
        <f>'Game Results'!B224</f>
        <v>Brooklyn Nets</v>
      </c>
      <c r="C128" s="176">
        <f>'Game Results'!D224</f>
        <v>133</v>
      </c>
      <c r="D128" s="176" t="str">
        <f>'Game Results'!C224</f>
        <v>@
Charlotte Hornets</v>
      </c>
      <c r="E128" s="175">
        <f>'Game Results'!E224</f>
        <v>121</v>
      </c>
      <c r="F128" s="176">
        <f t="shared" si="1"/>
        <v>12</v>
      </c>
      <c r="G128" s="176" t="b">
        <f t="shared" si="3"/>
        <v>0</v>
      </c>
    </row>
    <row r="129">
      <c r="A129" s="174" t="str">
        <f>'Game Results'!A234</f>
        <v>Oct 28
07:30 PM</v>
      </c>
      <c r="B129" s="175" t="str">
        <f>'Game Results'!B234</f>
        <v>Indiana Pacers</v>
      </c>
      <c r="C129" s="176">
        <f>'Game Results'!D234</f>
        <v>125</v>
      </c>
      <c r="D129" s="176" t="str">
        <f>'Game Results'!C234</f>
        <v>@
Cleveland Cavaliers</v>
      </c>
      <c r="E129" s="175">
        <f>'Game Results'!E234</f>
        <v>113</v>
      </c>
      <c r="F129" s="176">
        <f t="shared" si="1"/>
        <v>12</v>
      </c>
      <c r="G129" s="176" t="b">
        <f t="shared" si="3"/>
        <v>0</v>
      </c>
    </row>
    <row r="130">
      <c r="A130" s="174" t="str">
        <f>'Game Results'!A249</f>
        <v>Oct 27
07:00 PM</v>
      </c>
      <c r="B130" s="175" t="str">
        <f>'Game Results'!B249</f>
        <v>Detroit Pistons</v>
      </c>
      <c r="C130" s="176">
        <f>'Game Results'!D249</f>
        <v>111</v>
      </c>
      <c r="D130" s="176" t="str">
        <f>'Game Results'!C249</f>
        <v>@
Charlotte Hornets</v>
      </c>
      <c r="E130" s="175">
        <f>'Game Results'!E249</f>
        <v>99</v>
      </c>
      <c r="F130" s="176">
        <f t="shared" si="1"/>
        <v>12</v>
      </c>
      <c r="G130" s="176" t="b">
        <f t="shared" si="3"/>
        <v>0</v>
      </c>
    </row>
    <row r="131">
      <c r="A131" s="174" t="str">
        <f>'Game Results'!A252</f>
        <v>Oct 25
10:30 PM</v>
      </c>
      <c r="B131" s="175" t="str">
        <f>'Game Results'!B252</f>
        <v>Portland Trail Blazers</v>
      </c>
      <c r="C131" s="176">
        <f>'Game Results'!D252</f>
        <v>111</v>
      </c>
      <c r="D131" s="176" t="str">
        <f>'Game Results'!C252</f>
        <v>@
Los Angeles Clippers</v>
      </c>
      <c r="E131" s="175">
        <f>'Game Results'!E252</f>
        <v>123</v>
      </c>
      <c r="F131" s="176">
        <f t="shared" si="1"/>
        <v>12</v>
      </c>
      <c r="G131" s="176" t="b">
        <f t="shared" si="3"/>
        <v>0</v>
      </c>
    </row>
    <row r="132">
      <c r="A132" s="174" t="str">
        <f>'Game Results'!A265</f>
        <v>Oct 24
07:30 PM</v>
      </c>
      <c r="B132" s="175" t="str">
        <f>'Game Results'!B265</f>
        <v>Los Angeles Lakers</v>
      </c>
      <c r="C132" s="176">
        <f>'Game Results'!D265</f>
        <v>107</v>
      </c>
      <c r="D132" s="176" t="str">
        <f>'Game Results'!C265</f>
        <v>@
Denver Nuggets</v>
      </c>
      <c r="E132" s="175">
        <f>'Game Results'!E265</f>
        <v>119</v>
      </c>
      <c r="F132" s="176">
        <f t="shared" si="1"/>
        <v>12</v>
      </c>
      <c r="G132" s="176" t="b">
        <f t="shared" si="3"/>
        <v>0</v>
      </c>
    </row>
    <row r="133">
      <c r="A133" s="174" t="str">
        <f>'Game Results'!A287</f>
        <v>Oct 17
07:00 PM</v>
      </c>
      <c r="B133" s="175" t="str">
        <f>'Game Results'!B287</f>
        <v>New Orleans Pelicans</v>
      </c>
      <c r="C133" s="176">
        <f>'Game Results'!D287</f>
        <v>104</v>
      </c>
      <c r="D133" s="176" t="str">
        <f>'Game Results'!C287</f>
        <v>@
Orlando Magic</v>
      </c>
      <c r="E133" s="175">
        <f>'Game Results'!E287</f>
        <v>92</v>
      </c>
      <c r="F133" s="176">
        <f t="shared" si="1"/>
        <v>12</v>
      </c>
      <c r="G133" s="176" t="b">
        <f t="shared" si="3"/>
        <v>0</v>
      </c>
    </row>
    <row r="134">
      <c r="A134" s="174" t="str">
        <f>'Game Results'!A329</f>
        <v>Oct 05
12:00 PM</v>
      </c>
      <c r="B134" s="175" t="str">
        <f>'Game Results'!B329</f>
        <v>Dallas Mavericks</v>
      </c>
      <c r="C134" s="176">
        <f>'Game Results'!D329</f>
        <v>99</v>
      </c>
      <c r="D134" s="176" t="str">
        <f>'Game Results'!C329</f>
        <v>@
Minnesota Timberwolves</v>
      </c>
      <c r="E134" s="175">
        <f>'Game Results'!E329</f>
        <v>111</v>
      </c>
      <c r="F134" s="176">
        <f t="shared" si="1"/>
        <v>12</v>
      </c>
      <c r="G134" s="176" t="b">
        <f t="shared" si="3"/>
        <v>0</v>
      </c>
    </row>
    <row r="135">
      <c r="A135" s="174" t="str">
        <f>'Game Results'!A128</f>
        <v>Nov 12
07:00 PM</v>
      </c>
      <c r="B135" s="175" t="str">
        <f>'Game Results'!B128</f>
        <v>Detroit Pistons</v>
      </c>
      <c r="C135" s="176">
        <f>'Game Results'!D128</f>
        <v>108</v>
      </c>
      <c r="D135" s="176" t="str">
        <f>'Game Results'!C128</f>
        <v>@
Chicago Bulls</v>
      </c>
      <c r="E135" s="175">
        <f>'Game Results'!E128</f>
        <v>119</v>
      </c>
      <c r="F135" s="176">
        <f t="shared" si="1"/>
        <v>11</v>
      </c>
      <c r="G135" s="176" t="b">
        <f t="shared" si="3"/>
        <v>0</v>
      </c>
    </row>
    <row r="136">
      <c r="A136" s="174" t="str">
        <f>'Game Results'!A130</f>
        <v>Nov 12
06:00 PM</v>
      </c>
      <c r="B136" s="175" t="str">
        <f>'Game Results'!B130</f>
        <v>Indiana Pacers</v>
      </c>
      <c r="C136" s="176">
        <f>'Game Results'!D130</f>
        <v>126</v>
      </c>
      <c r="D136" s="176" t="str">
        <f>'Game Results'!C130</f>
        <v>@
Philadelphia 76ers</v>
      </c>
      <c r="E136" s="175">
        <f>'Game Results'!E130</f>
        <v>137</v>
      </c>
      <c r="F136" s="176">
        <f t="shared" si="1"/>
        <v>11</v>
      </c>
      <c r="G136" s="176" t="b">
        <f t="shared" si="3"/>
        <v>0</v>
      </c>
    </row>
    <row r="137">
      <c r="A137" s="174" t="str">
        <f>'Game Results'!A151</f>
        <v>Nov 08
08:30 PM</v>
      </c>
      <c r="B137" s="175" t="str">
        <f>'Game Results'!B151</f>
        <v>Toronto Raptors</v>
      </c>
      <c r="C137" s="176">
        <f>'Game Results'!D151</f>
        <v>127</v>
      </c>
      <c r="D137" s="176" t="str">
        <f>'Game Results'!C151</f>
        <v>@
Dallas Mavericks</v>
      </c>
      <c r="E137" s="175">
        <f>'Game Results'!E151</f>
        <v>116</v>
      </c>
      <c r="F137" s="176">
        <f t="shared" si="1"/>
        <v>11</v>
      </c>
      <c r="G137" s="176" t="b">
        <f t="shared" si="3"/>
        <v>0</v>
      </c>
    </row>
    <row r="138">
      <c r="A138" s="174" t="str">
        <f>'Game Results'!A172</f>
        <v>Nov 06
07:00 PM</v>
      </c>
      <c r="B138" s="175" t="str">
        <f>'Game Results'!B172</f>
        <v>Golden State Warriors</v>
      </c>
      <c r="C138" s="176">
        <f>'Game Results'!D172</f>
        <v>120</v>
      </c>
      <c r="D138" s="176" t="str">
        <f>'Game Results'!C172</f>
        <v>@
Detroit Pistons</v>
      </c>
      <c r="E138" s="175">
        <f>'Game Results'!E172</f>
        <v>109</v>
      </c>
      <c r="F138" s="176">
        <f t="shared" si="1"/>
        <v>11</v>
      </c>
      <c r="G138" s="176" t="b">
        <f t="shared" si="3"/>
        <v>0</v>
      </c>
    </row>
    <row r="139">
      <c r="A139" s="174" t="str">
        <f>'Game Results'!A177</f>
        <v>Nov 05
06:00 PM</v>
      </c>
      <c r="B139" s="175" t="str">
        <f>'Game Results'!B177</f>
        <v>Golden State Warriors</v>
      </c>
      <c r="C139" s="176">
        <f>'Game Results'!D177</f>
        <v>104</v>
      </c>
      <c r="D139" s="176" t="str">
        <f>'Game Results'!C177</f>
        <v>@
Cleveland Cavaliers</v>
      </c>
      <c r="E139" s="175">
        <f>'Game Results'!E177</f>
        <v>115</v>
      </c>
      <c r="F139" s="176">
        <f t="shared" si="1"/>
        <v>11</v>
      </c>
      <c r="G139" s="176" t="b">
        <f t="shared" si="3"/>
        <v>0</v>
      </c>
    </row>
    <row r="140">
      <c r="A140" s="174" t="str">
        <f>'Game Results'!A188</f>
        <v>Nov 03
10:00 PM</v>
      </c>
      <c r="B140" s="175" t="str">
        <f>'Game Results'!B188</f>
        <v>Dallas Mavericks</v>
      </c>
      <c r="C140" s="176">
        <f>'Game Results'!D188</f>
        <v>114</v>
      </c>
      <c r="D140" s="176" t="str">
        <f>'Game Results'!C188</f>
        <v>@
Denver Nuggets</v>
      </c>
      <c r="E140" s="175">
        <f>'Game Results'!E188</f>
        <v>125</v>
      </c>
      <c r="F140" s="176">
        <f t="shared" si="1"/>
        <v>11</v>
      </c>
      <c r="G140" s="176" t="b">
        <f t="shared" si="3"/>
        <v>0</v>
      </c>
    </row>
    <row r="141">
      <c r="A141" s="174" t="str">
        <f>'Game Results'!A195</f>
        <v>Nov 02
10:00 PM</v>
      </c>
      <c r="B141" s="175" t="str">
        <f>'Game Results'!B195</f>
        <v>San Antonio Spurs</v>
      </c>
      <c r="C141" s="176">
        <f>'Game Results'!D195</f>
        <v>132</v>
      </c>
      <c r="D141" s="176" t="str">
        <f>'Game Results'!C195</f>
        <v>@
Phoenix Suns</v>
      </c>
      <c r="E141" s="175">
        <f>'Game Results'!E195</f>
        <v>121</v>
      </c>
      <c r="F141" s="176">
        <f t="shared" si="1"/>
        <v>11</v>
      </c>
      <c r="G141" s="176" t="b">
        <f t="shared" si="3"/>
        <v>0</v>
      </c>
    </row>
    <row r="142">
      <c r="A142" s="174" t="str">
        <f>'Game Results'!A230</f>
        <v>Oct 29
07:00 PM</v>
      </c>
      <c r="B142" s="175" t="str">
        <f>'Game Results'!B230</f>
        <v>Golden State Warriors</v>
      </c>
      <c r="C142" s="176">
        <f>'Game Results'!D230</f>
        <v>106</v>
      </c>
      <c r="D142" s="176" t="str">
        <f>'Game Results'!C230</f>
        <v>@
Houston Rockets</v>
      </c>
      <c r="E142" s="175">
        <f>'Game Results'!E230</f>
        <v>95</v>
      </c>
      <c r="F142" s="176">
        <f t="shared" si="1"/>
        <v>11</v>
      </c>
      <c r="G142" s="176" t="b">
        <f t="shared" si="3"/>
        <v>0</v>
      </c>
    </row>
    <row r="143">
      <c r="A143" s="174" t="str">
        <f>'Game Results'!A288</f>
        <v>Oct 16
10:00 PM</v>
      </c>
      <c r="B143" s="175" t="str">
        <f>'Game Results'!B288</f>
        <v>Portland Trail Blazers</v>
      </c>
      <c r="C143" s="176">
        <f>'Game Results'!D288</f>
        <v>106</v>
      </c>
      <c r="D143" s="176" t="str">
        <f>'Game Results'!C288</f>
        <v>@
Phoenix Suns</v>
      </c>
      <c r="E143" s="175">
        <f>'Game Results'!E288</f>
        <v>117</v>
      </c>
      <c r="F143" s="176">
        <f t="shared" si="1"/>
        <v>11</v>
      </c>
      <c r="G143" s="176" t="b">
        <f t="shared" si="3"/>
        <v>0</v>
      </c>
    </row>
    <row r="144">
      <c r="A144" s="174" t="str">
        <f>'Game Results'!A294</f>
        <v>Oct 15
07:00 PM</v>
      </c>
      <c r="B144" s="175" t="str">
        <f>'Game Results'!B294</f>
        <v>Milwaukee Bucks</v>
      </c>
      <c r="C144" s="176">
        <f>'Game Results'!D294</f>
        <v>108</v>
      </c>
      <c r="D144" s="176" t="str">
        <f>'Game Results'!C294</f>
        <v>@
Los Angeles Lakers</v>
      </c>
      <c r="E144" s="175">
        <f>'Game Results'!E294</f>
        <v>97</v>
      </c>
      <c r="F144" s="176">
        <f t="shared" si="1"/>
        <v>11</v>
      </c>
      <c r="G144" s="176" t="b">
        <f t="shared" si="3"/>
        <v>0</v>
      </c>
    </row>
    <row r="145">
      <c r="A145" s="174" t="str">
        <f>'Game Results'!A302</f>
        <v>Oct 12
10:00 PM</v>
      </c>
      <c r="B145" s="175" t="str">
        <f>'Game Results'!B302</f>
        <v>Phoenix Suns</v>
      </c>
      <c r="C145" s="176">
        <f>'Game Results'!D302</f>
        <v>122</v>
      </c>
      <c r="D145" s="176" t="str">
        <f>'Game Results'!C302</f>
        <v>@
Portland Trail Blazers</v>
      </c>
      <c r="E145" s="175">
        <f>'Game Results'!E302</f>
        <v>111</v>
      </c>
      <c r="F145" s="176">
        <f t="shared" si="1"/>
        <v>11</v>
      </c>
      <c r="G145" s="176" t="b">
        <f t="shared" si="3"/>
        <v>0</v>
      </c>
    </row>
    <row r="146">
      <c r="A146" s="174" t="str">
        <f>'Game Results'!A310</f>
        <v>Oct 11
07:00 PM</v>
      </c>
      <c r="B146" s="175" t="str">
        <f>'Game Results'!B310</f>
        <v>Boston Celtics</v>
      </c>
      <c r="C146" s="176">
        <f>'Game Results'!D310</f>
        <v>112</v>
      </c>
      <c r="D146" s="176" t="str">
        <f>'Game Results'!C310</f>
        <v>@
Philadelphia 76ers</v>
      </c>
      <c r="E146" s="175">
        <f>'Game Results'!E310</f>
        <v>101</v>
      </c>
      <c r="F146" s="176">
        <f t="shared" si="1"/>
        <v>11</v>
      </c>
      <c r="G146" s="176" t="b">
        <f t="shared" si="3"/>
        <v>0</v>
      </c>
    </row>
    <row r="147">
      <c r="A147" s="174" t="str">
        <f>'Game Results'!A3</f>
        <v>Nov 29
09:00 PM</v>
      </c>
      <c r="B147" s="175" t="str">
        <f>'Game Results'!B3</f>
        <v>Houston Rockets</v>
      </c>
      <c r="C147" s="176">
        <f>'Game Results'!D3</f>
        <v>124</v>
      </c>
      <c r="D147" s="176" t="str">
        <f>'Game Results'!C3</f>
        <v>@
Denver Nuggets</v>
      </c>
      <c r="E147" s="175">
        <f>'Game Results'!E3</f>
        <v>134</v>
      </c>
      <c r="F147" s="176">
        <f t="shared" si="1"/>
        <v>10</v>
      </c>
      <c r="G147" s="176" t="b">
        <f t="shared" si="3"/>
        <v>0</v>
      </c>
    </row>
    <row r="148">
      <c r="A148" s="174" t="str">
        <f>'Game Results'!A4</f>
        <v>Nov 29
08:00 PM</v>
      </c>
      <c r="B148" s="175" t="str">
        <f>'Game Results'!B4</f>
        <v>Philadelphia 76ers</v>
      </c>
      <c r="C148" s="176">
        <f>'Game Results'!D4</f>
        <v>114</v>
      </c>
      <c r="D148" s="176" t="str">
        <f>'Game Results'!C4</f>
        <v>@
New Orleans Pelicans</v>
      </c>
      <c r="E148" s="175">
        <f>'Game Results'!E4</f>
        <v>124</v>
      </c>
      <c r="F148" s="176">
        <f t="shared" si="1"/>
        <v>10</v>
      </c>
      <c r="G148" s="176" t="b">
        <f t="shared" si="3"/>
        <v>0</v>
      </c>
    </row>
    <row r="149">
      <c r="A149" s="174" t="str">
        <f>'Game Results'!A25</f>
        <v>Nov 26
06:00 PM</v>
      </c>
      <c r="B149" s="175" t="str">
        <f>'Game Results'!B25</f>
        <v>Atlanta Hawks</v>
      </c>
      <c r="C149" s="176">
        <f>'Game Results'!D25</f>
        <v>103</v>
      </c>
      <c r="D149" s="176" t="str">
        <f>'Game Results'!C25</f>
        <v>@
Boston Celtics</v>
      </c>
      <c r="E149" s="175">
        <f>'Game Results'!E25</f>
        <v>113</v>
      </c>
      <c r="F149" s="176">
        <f t="shared" si="1"/>
        <v>10</v>
      </c>
      <c r="G149" s="176" t="b">
        <f t="shared" si="3"/>
        <v>0</v>
      </c>
    </row>
    <row r="150">
      <c r="A150" s="174" t="str">
        <f>'Game Results'!A36</f>
        <v>Nov 24
10:30 PM</v>
      </c>
      <c r="B150" s="175" t="str">
        <f>'Game Results'!B36</f>
        <v>New Orleans Pelicans</v>
      </c>
      <c r="C150" s="176">
        <f>'Game Results'!D36</f>
        <v>116</v>
      </c>
      <c r="D150" s="176" t="str">
        <f>'Game Results'!C36</f>
        <v>@
Los Angeles Clippers</v>
      </c>
      <c r="E150" s="175">
        <f>'Game Results'!E36</f>
        <v>106</v>
      </c>
      <c r="F150" s="176">
        <f t="shared" si="1"/>
        <v>10</v>
      </c>
      <c r="G150" s="176" t="b">
        <f t="shared" si="3"/>
        <v>0</v>
      </c>
    </row>
    <row r="151">
      <c r="A151" s="174" t="str">
        <f>'Game Results'!A95</f>
        <v>Nov 17
07:30 PM</v>
      </c>
      <c r="B151" s="175" t="str">
        <f>'Game Results'!B95</f>
        <v>Philadelphia 76ers</v>
      </c>
      <c r="C151" s="176">
        <f>'Game Results'!D95</f>
        <v>126</v>
      </c>
      <c r="D151" s="176" t="str">
        <f>'Game Results'!C95</f>
        <v>@
Atlanta Hawks</v>
      </c>
      <c r="E151" s="175">
        <f>'Game Results'!E95</f>
        <v>116</v>
      </c>
      <c r="F151" s="176">
        <f t="shared" si="1"/>
        <v>10</v>
      </c>
      <c r="G151" s="176" t="b">
        <f t="shared" si="3"/>
        <v>0</v>
      </c>
    </row>
    <row r="152">
      <c r="A152" s="174" t="str">
        <f>'Game Results'!A105</f>
        <v>Nov 15
07:30 PM</v>
      </c>
      <c r="B152" s="175" t="str">
        <f>'Game Results'!B105</f>
        <v>Boston Celtics</v>
      </c>
      <c r="C152" s="176">
        <f>'Game Results'!D105</f>
        <v>117</v>
      </c>
      <c r="D152" s="176" t="str">
        <f>'Game Results'!C105</f>
        <v>@
Philadelphia 76ers</v>
      </c>
      <c r="E152" s="175">
        <f>'Game Results'!E105</f>
        <v>107</v>
      </c>
      <c r="F152" s="176">
        <f t="shared" si="1"/>
        <v>10</v>
      </c>
      <c r="G152" s="176" t="b">
        <f t="shared" si="3"/>
        <v>0</v>
      </c>
    </row>
    <row r="153">
      <c r="A153" s="174" t="str">
        <f>'Game Results'!A181</f>
        <v>Nov 04
08:00 PM</v>
      </c>
      <c r="B153" s="175" t="str">
        <f>'Game Results'!B181</f>
        <v>Boston Celtics</v>
      </c>
      <c r="C153" s="176">
        <f>'Game Results'!D181</f>
        <v>124</v>
      </c>
      <c r="D153" s="176" t="str">
        <f>'Game Results'!C181</f>
        <v>@
Brooklyn Nets</v>
      </c>
      <c r="E153" s="175">
        <f>'Game Results'!E181</f>
        <v>114</v>
      </c>
      <c r="F153" s="176">
        <f t="shared" si="1"/>
        <v>10</v>
      </c>
      <c r="G153" s="176" t="b">
        <f t="shared" si="3"/>
        <v>0</v>
      </c>
    </row>
    <row r="154">
      <c r="A154" s="174" t="str">
        <f>'Game Results'!A267</f>
        <v>Oct 20
08:00 PM</v>
      </c>
      <c r="B154" s="175" t="str">
        <f>'Game Results'!B267</f>
        <v>Detroit Pistons</v>
      </c>
      <c r="C154" s="176">
        <f>'Game Results'!D267</f>
        <v>104</v>
      </c>
      <c r="D154" s="176" t="str">
        <f>'Game Results'!C267</f>
        <v>@
Dallas Mavericks</v>
      </c>
      <c r="E154" s="175">
        <f>'Game Results'!E267</f>
        <v>114</v>
      </c>
      <c r="F154" s="176">
        <f t="shared" si="1"/>
        <v>10</v>
      </c>
      <c r="G154" s="176" t="b">
        <f t="shared" si="3"/>
        <v>0</v>
      </c>
    </row>
    <row r="155">
      <c r="A155" s="174" t="str">
        <f>'Game Results'!A289</f>
        <v>Oct 16
08:00 PM</v>
      </c>
      <c r="B155" s="175" t="str">
        <f>'Game Results'!B289</f>
        <v>Houston Rockets</v>
      </c>
      <c r="C155" s="176">
        <f>'Game Results'!D289</f>
        <v>99</v>
      </c>
      <c r="D155" s="176" t="str">
        <f>'Game Results'!C289</f>
        <v>@
San Antonio Spurs</v>
      </c>
      <c r="E155" s="175">
        <f>'Game Results'!E289</f>
        <v>89</v>
      </c>
      <c r="F155" s="176">
        <f t="shared" si="1"/>
        <v>10</v>
      </c>
      <c r="G155" s="176" t="b">
        <f t="shared" si="3"/>
        <v>0</v>
      </c>
    </row>
    <row r="156">
      <c r="A156" s="174" t="str">
        <f>'Game Results'!A17</f>
        <v>Nov 27
10:30 PM</v>
      </c>
      <c r="B156" s="175" t="str">
        <f>'Game Results'!B17</f>
        <v>Denver Nuggets</v>
      </c>
      <c r="C156" s="176">
        <f>'Game Results'!D17</f>
        <v>113</v>
      </c>
      <c r="D156" s="176" t="str">
        <f>'Game Results'!C17</f>
        <v>@
Los Angeles Clippers</v>
      </c>
      <c r="E156" s="175">
        <f>'Game Results'!E17</f>
        <v>104</v>
      </c>
      <c r="F156" s="176">
        <f t="shared" si="1"/>
        <v>9</v>
      </c>
      <c r="G156" s="176" t="b">
        <f t="shared" si="3"/>
        <v>0</v>
      </c>
    </row>
    <row r="157">
      <c r="A157" s="174" t="str">
        <f>'Game Results'!A23</f>
        <v>Nov 26
07:30 PM</v>
      </c>
      <c r="B157" s="175" t="str">
        <f>'Game Results'!B23</f>
        <v>Chicago Bulls</v>
      </c>
      <c r="C157" s="176">
        <f>'Game Results'!D23</f>
        <v>109</v>
      </c>
      <c r="D157" s="176" t="str">
        <f>'Game Results'!C23</f>
        <v>@
Brooklyn Nets</v>
      </c>
      <c r="E157" s="175">
        <f>'Game Results'!E23</f>
        <v>118</v>
      </c>
      <c r="F157" s="176">
        <f t="shared" si="1"/>
        <v>9</v>
      </c>
      <c r="G157" s="176" t="b">
        <f t="shared" si="3"/>
        <v>0</v>
      </c>
    </row>
    <row r="158">
      <c r="A158" s="174" t="str">
        <f>'Game Results'!A96</f>
        <v>Nov 17
07:30 PM</v>
      </c>
      <c r="B158" s="175" t="str">
        <f>'Game Results'!B96</f>
        <v>Sacramento Kings</v>
      </c>
      <c r="C158" s="176">
        <f>'Game Results'!D96</f>
        <v>129</v>
      </c>
      <c r="D158" s="176" t="str">
        <f>'Game Results'!C96</f>
        <v>@
San Antonio Spurs</v>
      </c>
      <c r="E158" s="175">
        <f>'Game Results'!E96</f>
        <v>120</v>
      </c>
      <c r="F158" s="176">
        <f t="shared" si="1"/>
        <v>9</v>
      </c>
      <c r="G158" s="176" t="b">
        <f t="shared" si="3"/>
        <v>0</v>
      </c>
    </row>
    <row r="159">
      <c r="A159" s="174" t="str">
        <f>'Game Results'!A120</f>
        <v>Nov 13
08:00 PM</v>
      </c>
      <c r="B159" s="175" t="str">
        <f>'Game Results'!B120</f>
        <v>Chicago Bulls</v>
      </c>
      <c r="C159" s="176">
        <f>'Game Results'!D120</f>
        <v>109</v>
      </c>
      <c r="D159" s="176" t="str">
        <f>'Game Results'!C120</f>
        <v>@
Milwaukee Bucks</v>
      </c>
      <c r="E159" s="175">
        <f>'Game Results'!E120</f>
        <v>118</v>
      </c>
      <c r="F159" s="176">
        <f t="shared" si="1"/>
        <v>9</v>
      </c>
      <c r="G159" s="176" t="b">
        <f t="shared" si="3"/>
        <v>0</v>
      </c>
    </row>
    <row r="160">
      <c r="A160" s="174" t="str">
        <f>'Game Results'!A164</f>
        <v>Nov 06
08:00 PM</v>
      </c>
      <c r="B160" s="175" t="str">
        <f>'Game Results'!B164</f>
        <v>Atlanta Hawks</v>
      </c>
      <c r="C160" s="176">
        <f>'Game Results'!D164</f>
        <v>117</v>
      </c>
      <c r="D160" s="176" t="str">
        <f>'Game Results'!C164</f>
        <v>@
Oklahoma City Thunder</v>
      </c>
      <c r="E160" s="175">
        <f>'Game Results'!E164</f>
        <v>126</v>
      </c>
      <c r="F160" s="176">
        <f t="shared" si="1"/>
        <v>9</v>
      </c>
      <c r="G160" s="176" t="b">
        <f t="shared" si="3"/>
        <v>0</v>
      </c>
    </row>
    <row r="161">
      <c r="A161" s="174" t="str">
        <f>'Game Results'!A197</f>
        <v>Nov 02
08:00 PM</v>
      </c>
      <c r="B161" s="175" t="str">
        <f>'Game Results'!B197</f>
        <v>Detroit Pistons</v>
      </c>
      <c r="C161" s="176">
        <f>'Game Results'!D197</f>
        <v>116</v>
      </c>
      <c r="D161" s="176" t="str">
        <f>'Game Results'!C197</f>
        <v>@
New Orleans Pelicans</v>
      </c>
      <c r="E161" s="175">
        <f>'Game Results'!E197</f>
        <v>125</v>
      </c>
      <c r="F161" s="176">
        <f t="shared" si="1"/>
        <v>9</v>
      </c>
      <c r="G161" s="176" t="b">
        <f t="shared" si="3"/>
        <v>0</v>
      </c>
    </row>
    <row r="162">
      <c r="A162" s="174" t="str">
        <f>'Game Results'!A202</f>
        <v>Nov 01
08:30 PM</v>
      </c>
      <c r="B162" s="175" t="str">
        <f>'Game Results'!B202</f>
        <v>Chicago Bulls</v>
      </c>
      <c r="C162" s="176">
        <f>'Game Results'!D202</f>
        <v>105</v>
      </c>
      <c r="D162" s="176" t="str">
        <f>'Game Results'!C202</f>
        <v>@
Dallas Mavericks</v>
      </c>
      <c r="E162" s="175">
        <f>'Game Results'!E202</f>
        <v>114</v>
      </c>
      <c r="F162" s="176">
        <f t="shared" si="1"/>
        <v>9</v>
      </c>
      <c r="G162" s="176" t="b">
        <f t="shared" si="3"/>
        <v>0</v>
      </c>
    </row>
    <row r="163">
      <c r="A163" s="174" t="str">
        <f>'Game Results'!A203</f>
        <v>Nov 01
08:00 PM</v>
      </c>
      <c r="B163" s="175" t="str">
        <f>'Game Results'!B203</f>
        <v>Charlotte Hornets</v>
      </c>
      <c r="C163" s="176">
        <f>'Game Results'!D203</f>
        <v>119</v>
      </c>
      <c r="D163" s="176" t="str">
        <f>'Game Results'!C203</f>
        <v>@
Houston Rockets</v>
      </c>
      <c r="E163" s="175">
        <f>'Game Results'!E203</f>
        <v>128</v>
      </c>
      <c r="F163" s="176">
        <f t="shared" si="1"/>
        <v>9</v>
      </c>
      <c r="G163" s="176" t="b">
        <f t="shared" si="3"/>
        <v>0</v>
      </c>
    </row>
    <row r="164">
      <c r="A164" s="174" t="str">
        <f>'Game Results'!A209</f>
        <v>Nov 01
07:30 PM</v>
      </c>
      <c r="B164" s="175" t="str">
        <f>'Game Results'!B209</f>
        <v>Washington Wizards</v>
      </c>
      <c r="C164" s="176">
        <f>'Game Results'!D209</f>
        <v>121</v>
      </c>
      <c r="D164" s="176" t="str">
        <f>'Game Results'!C209</f>
        <v>@
Atlanta Hawks</v>
      </c>
      <c r="E164" s="175">
        <f>'Game Results'!E209</f>
        <v>130</v>
      </c>
      <c r="F164" s="176">
        <f t="shared" si="1"/>
        <v>9</v>
      </c>
      <c r="G164" s="176" t="b">
        <f t="shared" si="3"/>
        <v>0</v>
      </c>
    </row>
    <row r="165">
      <c r="A165" s="174" t="str">
        <f>'Game Results'!A211</f>
        <v>Nov 01
07:00 PM</v>
      </c>
      <c r="B165" s="175" t="str">
        <f>'Game Results'!B211</f>
        <v>Portland Trail Blazers</v>
      </c>
      <c r="C165" s="176">
        <f>'Game Results'!D211</f>
        <v>110</v>
      </c>
      <c r="D165" s="176" t="str">
        <f>'Game Results'!C211</f>
        <v>@
Detroit Pistons</v>
      </c>
      <c r="E165" s="175">
        <f>'Game Results'!E211</f>
        <v>101</v>
      </c>
      <c r="F165" s="176">
        <f t="shared" si="1"/>
        <v>9</v>
      </c>
      <c r="G165" s="176" t="b">
        <f t="shared" si="3"/>
        <v>0</v>
      </c>
    </row>
    <row r="166">
      <c r="A166" s="174" t="str">
        <f>'Game Results'!A238</f>
        <v>Oct 28
07:00 PM</v>
      </c>
      <c r="B166" s="175" t="str">
        <f>'Game Results'!B238</f>
        <v>New York Knicks</v>
      </c>
      <c r="C166" s="176">
        <f>'Game Results'!D238</f>
        <v>87</v>
      </c>
      <c r="D166" s="176" t="str">
        <f>'Game Results'!C238</f>
        <v>@
New Orleans Pelicans</v>
      </c>
      <c r="E166" s="175">
        <f>'Game Results'!E238</f>
        <v>96</v>
      </c>
      <c r="F166" s="176">
        <f t="shared" si="1"/>
        <v>9</v>
      </c>
      <c r="G166" s="176" t="b">
        <f t="shared" si="3"/>
        <v>0</v>
      </c>
    </row>
    <row r="167">
      <c r="A167" s="174" t="str">
        <f>'Game Results'!A277</f>
        <v>Oct 19
08:00 PM</v>
      </c>
      <c r="B167" s="175" t="str">
        <f>'Game Results'!B277</f>
        <v>Minnesota Timberwolves</v>
      </c>
      <c r="C167" s="176">
        <f>'Game Results'!D277</f>
        <v>114</v>
      </c>
      <c r="D167" s="176" t="str">
        <f>'Game Results'!C277</f>
        <v>@
Chicago Bulls</v>
      </c>
      <c r="E167" s="175">
        <f>'Game Results'!E277</f>
        <v>105</v>
      </c>
      <c r="F167" s="176">
        <f t="shared" si="1"/>
        <v>9</v>
      </c>
      <c r="G167" s="176" t="b">
        <f t="shared" si="3"/>
        <v>0</v>
      </c>
    </row>
    <row r="168">
      <c r="A168" s="174" t="str">
        <f>'Game Results'!A298</f>
        <v>Oct 14
07:30 PM</v>
      </c>
      <c r="B168" s="175" t="str">
        <f>'Game Results'!B298</f>
        <v>Minnesota Timberwolves</v>
      </c>
      <c r="C168" s="176">
        <f>'Game Results'!D298</f>
        <v>121</v>
      </c>
      <c r="D168" s="176" t="str">
        <f>'Game Results'!C298</f>
        <v>@
New York Knicks</v>
      </c>
      <c r="E168" s="175">
        <f>'Game Results'!E298</f>
        <v>112</v>
      </c>
      <c r="F168" s="176">
        <f t="shared" si="1"/>
        <v>9</v>
      </c>
      <c r="G168" s="176" t="b">
        <f t="shared" si="3"/>
        <v>0</v>
      </c>
    </row>
    <row r="169">
      <c r="A169" s="174" t="str">
        <f>'Game Results'!A303</f>
        <v>Oct 12
08:00 PM
AOT</v>
      </c>
      <c r="B169" s="175" t="str">
        <f>'Game Results'!B303</f>
        <v>Denver Nuggets</v>
      </c>
      <c r="C169" s="176">
        <f>'Game Results'!D303</f>
        <v>124</v>
      </c>
      <c r="D169" s="176" t="str">
        <f>'Game Results'!C303</f>
        <v>@
Chicago Bulls</v>
      </c>
      <c r="E169" s="175">
        <f>'Game Results'!E303</f>
        <v>133</v>
      </c>
      <c r="F169" s="176">
        <f t="shared" si="1"/>
        <v>9</v>
      </c>
      <c r="G169" s="176" t="b">
        <f t="shared" si="3"/>
        <v>0</v>
      </c>
    </row>
    <row r="170">
      <c r="A170" s="174" t="str">
        <f>'Game Results'!A47</f>
        <v>Nov 22
10:00 PM</v>
      </c>
      <c r="B170" s="175" t="str">
        <f>'Game Results'!B47</f>
        <v>Golden State Warriors</v>
      </c>
      <c r="C170" s="176">
        <f>'Game Results'!D47</f>
        <v>115</v>
      </c>
      <c r="D170" s="176" t="str">
        <f>'Game Results'!C47</f>
        <v>@
Phoenix Suns</v>
      </c>
      <c r="E170" s="175">
        <f>'Game Results'!E47</f>
        <v>123</v>
      </c>
      <c r="F170" s="176">
        <f t="shared" si="1"/>
        <v>8</v>
      </c>
      <c r="G170" s="176" t="b">
        <f t="shared" si="3"/>
        <v>0</v>
      </c>
    </row>
    <row r="171">
      <c r="A171" s="174" t="str">
        <f>'Game Results'!A94</f>
        <v>Nov 17
07:30 PM</v>
      </c>
      <c r="B171" s="175" t="str">
        <f>'Game Results'!B94</f>
        <v>Detroit Pistons</v>
      </c>
      <c r="C171" s="176">
        <f>'Game Results'!D94</f>
        <v>100</v>
      </c>
      <c r="D171" s="176" t="str">
        <f>'Game Results'!C94</f>
        <v>@
Cleveland Cavaliers</v>
      </c>
      <c r="E171" s="175">
        <f>'Game Results'!E94</f>
        <v>108</v>
      </c>
      <c r="F171" s="176">
        <f t="shared" si="1"/>
        <v>8</v>
      </c>
      <c r="G171" s="176" t="b">
        <f t="shared" si="3"/>
        <v>0</v>
      </c>
    </row>
    <row r="172">
      <c r="A172" s="174" t="str">
        <f>'Game Results'!A132</f>
        <v>Nov 12
03:00 PM</v>
      </c>
      <c r="B172" s="175" t="str">
        <f>'Game Results'!B132</f>
        <v>Washington Wizards</v>
      </c>
      <c r="C172" s="176">
        <f>'Game Results'!D132</f>
        <v>94</v>
      </c>
      <c r="D172" s="176" t="str">
        <f>'Game Results'!C132</f>
        <v>@
Brooklyn Nets</v>
      </c>
      <c r="E172" s="175">
        <f>'Game Results'!E132</f>
        <v>102</v>
      </c>
      <c r="F172" s="176">
        <f t="shared" si="1"/>
        <v>8</v>
      </c>
      <c r="G172" s="176" t="b">
        <f t="shared" si="3"/>
        <v>0</v>
      </c>
    </row>
    <row r="173">
      <c r="A173" s="174" t="str">
        <f>'Game Results'!A134</f>
        <v>Nov 11
08:30 PM</v>
      </c>
      <c r="B173" s="175" t="str">
        <f>'Game Results'!B134</f>
        <v>Cleveland Cavaliers</v>
      </c>
      <c r="C173" s="176">
        <f>'Game Results'!D134</f>
        <v>118</v>
      </c>
      <c r="D173" s="176" t="str">
        <f>'Game Results'!C134</f>
        <v>@
Golden State Warriors</v>
      </c>
      <c r="E173" s="175">
        <f>'Game Results'!E134</f>
        <v>110</v>
      </c>
      <c r="F173" s="176">
        <f t="shared" si="1"/>
        <v>8</v>
      </c>
      <c r="G173" s="176" t="b">
        <f t="shared" si="3"/>
        <v>0</v>
      </c>
    </row>
    <row r="174">
      <c r="A174" s="174" t="str">
        <f>'Game Results'!A135</f>
        <v>Nov 11
07:30 PM</v>
      </c>
      <c r="B174" s="175" t="str">
        <f>'Game Results'!B135</f>
        <v>Miami Heat</v>
      </c>
      <c r="C174" s="176">
        <f>'Game Results'!D135</f>
        <v>117</v>
      </c>
      <c r="D174" s="176" t="str">
        <f>'Game Results'!C135</f>
        <v>@
Atlanta Hawks</v>
      </c>
      <c r="E174" s="175">
        <f>'Game Results'!E135</f>
        <v>109</v>
      </c>
      <c r="F174" s="176">
        <f t="shared" si="1"/>
        <v>8</v>
      </c>
      <c r="G174" s="176" t="b">
        <f t="shared" si="3"/>
        <v>0</v>
      </c>
    </row>
    <row r="175">
      <c r="A175" s="174" t="str">
        <f>'Game Results'!A146</f>
        <v>Nov 10
07:00 PM</v>
      </c>
      <c r="B175" s="175" t="str">
        <f>'Game Results'!B146</f>
        <v>Philadelphia 76ers</v>
      </c>
      <c r="C175" s="176">
        <f>'Game Results'!D146</f>
        <v>114</v>
      </c>
      <c r="D175" s="176" t="str">
        <f>'Game Results'!C146</f>
        <v>@
Detroit Pistons</v>
      </c>
      <c r="E175" s="175">
        <f>'Game Results'!E146</f>
        <v>106</v>
      </c>
      <c r="F175" s="176">
        <f t="shared" si="1"/>
        <v>8</v>
      </c>
      <c r="G175" s="176" t="b">
        <f t="shared" si="3"/>
        <v>0</v>
      </c>
    </row>
    <row r="176">
      <c r="A176" s="174" t="str">
        <f>'Game Results'!A152</f>
        <v>Nov 08
08:00 PM</v>
      </c>
      <c r="B176" s="175" t="str">
        <f>'Game Results'!B152</f>
        <v>Cleveland Cavaliers</v>
      </c>
      <c r="C176" s="176">
        <f>'Game Results'!D152</f>
        <v>120</v>
      </c>
      <c r="D176" s="176" t="str">
        <f>'Game Results'!C152</f>
        <v>@
Oklahoma City Thunder</v>
      </c>
      <c r="E176" s="175">
        <f>'Game Results'!E152</f>
        <v>128</v>
      </c>
      <c r="F176" s="176">
        <f t="shared" si="1"/>
        <v>8</v>
      </c>
      <c r="G176" s="176" t="b">
        <f t="shared" si="3"/>
        <v>0</v>
      </c>
    </row>
    <row r="177">
      <c r="A177" s="174" t="str">
        <f>'Game Results'!A216</f>
        <v>Oct 30
09:00 PM</v>
      </c>
      <c r="B177" s="175" t="str">
        <f>'Game Results'!B216</f>
        <v>Utah Jazz</v>
      </c>
      <c r="C177" s="176">
        <f>'Game Results'!D216</f>
        <v>102</v>
      </c>
      <c r="D177" s="176" t="str">
        <f>'Game Results'!C216</f>
        <v>@
Denver Nuggets</v>
      </c>
      <c r="E177" s="175">
        <f>'Game Results'!E216</f>
        <v>110</v>
      </c>
      <c r="F177" s="176">
        <f t="shared" si="1"/>
        <v>8</v>
      </c>
      <c r="G177" s="176" t="b">
        <f t="shared" si="3"/>
        <v>0</v>
      </c>
    </row>
    <row r="178">
      <c r="A178" s="174" t="str">
        <f>'Game Results'!A220</f>
        <v>Oct 30
08:00 PM</v>
      </c>
      <c r="B178" s="175" t="str">
        <f>'Game Results'!B220</f>
        <v>Miami Heat</v>
      </c>
      <c r="C178" s="176">
        <f>'Game Results'!D220</f>
        <v>114</v>
      </c>
      <c r="D178" s="176" t="str">
        <f>'Game Results'!C220</f>
        <v>@
Milwaukee Bucks</v>
      </c>
      <c r="E178" s="175">
        <f>'Game Results'!E220</f>
        <v>122</v>
      </c>
      <c r="F178" s="176">
        <f t="shared" si="1"/>
        <v>8</v>
      </c>
      <c r="G178" s="176" t="b">
        <f t="shared" si="3"/>
        <v>0</v>
      </c>
    </row>
    <row r="179">
      <c r="A179" s="174" t="str">
        <f>'Game Results'!A222</f>
        <v>Oct 30
07:30 PM</v>
      </c>
      <c r="B179" s="175" t="str">
        <f>'Game Results'!B222</f>
        <v>Portland Trail Blazers</v>
      </c>
      <c r="C179" s="176">
        <f>'Game Results'!D222</f>
        <v>99</v>
      </c>
      <c r="D179" s="176" t="str">
        <f>'Game Results'!C222</f>
        <v>@
Toronto Raptors</v>
      </c>
      <c r="E179" s="175">
        <f>'Game Results'!E222</f>
        <v>91</v>
      </c>
      <c r="F179" s="176">
        <f t="shared" si="1"/>
        <v>8</v>
      </c>
      <c r="G179" s="176" t="b">
        <f t="shared" si="3"/>
        <v>0</v>
      </c>
    </row>
    <row r="180">
      <c r="A180" s="174" t="str">
        <f>'Game Results'!A239</f>
        <v>Oct 27
10:00 PM</v>
      </c>
      <c r="B180" s="175" t="str">
        <f>'Game Results'!B239</f>
        <v>Golden State Warriors</v>
      </c>
      <c r="C180" s="176">
        <f>'Game Results'!D239</f>
        <v>122</v>
      </c>
      <c r="D180" s="176" t="str">
        <f>'Game Results'!C239</f>
        <v>@
Sacramento Kings</v>
      </c>
      <c r="E180" s="175">
        <f>'Game Results'!E239</f>
        <v>114</v>
      </c>
      <c r="F180" s="176">
        <f t="shared" si="1"/>
        <v>8</v>
      </c>
      <c r="G180" s="176" t="b">
        <f t="shared" si="3"/>
        <v>0</v>
      </c>
    </row>
    <row r="181">
      <c r="A181" s="174" t="str">
        <f>'Game Results'!A245</f>
        <v>Oct 27
07:30 PM</v>
      </c>
      <c r="B181" s="175" t="str">
        <f>'Game Results'!B245</f>
        <v>Miami Heat</v>
      </c>
      <c r="C181" s="176">
        <f>'Game Results'!D245</f>
        <v>111</v>
      </c>
      <c r="D181" s="176" t="str">
        <f>'Game Results'!C245</f>
        <v>@
Boston Celtics</v>
      </c>
      <c r="E181" s="175">
        <f>'Game Results'!E245</f>
        <v>119</v>
      </c>
      <c r="F181" s="176">
        <f t="shared" si="1"/>
        <v>8</v>
      </c>
      <c r="G181" s="176" t="b">
        <f t="shared" si="3"/>
        <v>0</v>
      </c>
    </row>
    <row r="182">
      <c r="A182" s="174" t="str">
        <f>'Game Results'!A268</f>
        <v>Oct 20
08:00 PM</v>
      </c>
      <c r="B182" s="175" t="str">
        <f>'Game Results'!B268</f>
        <v>Memphis Grizzlies</v>
      </c>
      <c r="C182" s="176">
        <f>'Game Results'!D268</f>
        <v>116</v>
      </c>
      <c r="D182" s="176" t="str">
        <f>'Game Results'!C268</f>
        <v>@
Milwaukee Bucks</v>
      </c>
      <c r="E182" s="175">
        <f>'Game Results'!E268</f>
        <v>124</v>
      </c>
      <c r="F182" s="176">
        <f t="shared" si="1"/>
        <v>8</v>
      </c>
      <c r="G182" s="176" t="b">
        <f t="shared" si="3"/>
        <v>0</v>
      </c>
    </row>
    <row r="183">
      <c r="A183" s="174" t="str">
        <f>'Game Results'!A290</f>
        <v>Oct 16
07:30 PM</v>
      </c>
      <c r="B183" s="175" t="str">
        <f>'Game Results'!B290</f>
        <v>Philadelphia 76ers</v>
      </c>
      <c r="C183" s="176">
        <f>'Game Results'!D290</f>
        <v>127</v>
      </c>
      <c r="D183" s="176" t="str">
        <f>'Game Results'!C290</f>
        <v>@
Brooklyn Nets</v>
      </c>
      <c r="E183" s="175">
        <f>'Game Results'!E290</f>
        <v>119</v>
      </c>
      <c r="F183" s="176">
        <f t="shared" si="1"/>
        <v>8</v>
      </c>
      <c r="G183" s="176" t="b">
        <f t="shared" si="3"/>
        <v>0</v>
      </c>
    </row>
    <row r="184">
      <c r="A184" s="174" t="str">
        <f>'Game Results'!A295</f>
        <v>Oct 15
06:00 PM</v>
      </c>
      <c r="B184" s="175" t="str">
        <f>'Game Results'!B295</f>
        <v>Memphis Grizzlies</v>
      </c>
      <c r="C184" s="176">
        <f>'Game Results'!D295</f>
        <v>124</v>
      </c>
      <c r="D184" s="176" t="str">
        <f>'Game Results'!C295</f>
        <v>@
Miami Heat</v>
      </c>
      <c r="E184" s="175">
        <f>'Game Results'!E295</f>
        <v>132</v>
      </c>
      <c r="F184" s="176">
        <f t="shared" si="1"/>
        <v>8</v>
      </c>
      <c r="G184" s="176" t="b">
        <f t="shared" si="3"/>
        <v>0</v>
      </c>
    </row>
    <row r="185">
      <c r="A185" s="174" t="str">
        <f>'Game Results'!A309</f>
        <v>Oct 11
10:00 PM</v>
      </c>
      <c r="B185" s="175" t="str">
        <f>'Game Results'!B309</f>
        <v>Sacramento Kings</v>
      </c>
      <c r="C185" s="176">
        <f>'Game Results'!D309</f>
        <v>101</v>
      </c>
      <c r="D185" s="176" t="str">
        <f>'Game Results'!C309</f>
        <v>@
Los Angeles Lakers</v>
      </c>
      <c r="E185" s="175">
        <f>'Game Results'!E309</f>
        <v>109</v>
      </c>
      <c r="F185" s="176">
        <f t="shared" si="1"/>
        <v>8</v>
      </c>
      <c r="G185" s="176" t="b">
        <f t="shared" si="3"/>
        <v>0</v>
      </c>
    </row>
    <row r="186">
      <c r="A186" s="174" t="str">
        <f>'Game Results'!A311</f>
        <v>Oct 10
10:00 PM</v>
      </c>
      <c r="B186" s="175" t="str">
        <f>'Game Results'!B311</f>
        <v>Denver Nuggets</v>
      </c>
      <c r="C186" s="176">
        <f>'Game Results'!D311</f>
        <v>115</v>
      </c>
      <c r="D186" s="176" t="str">
        <f>'Game Results'!C311</f>
        <v>@
Phoenix Suns</v>
      </c>
      <c r="E186" s="175">
        <f>'Game Results'!E311</f>
        <v>107</v>
      </c>
      <c r="F186" s="176">
        <f t="shared" si="1"/>
        <v>8</v>
      </c>
      <c r="G186" s="176" t="b">
        <f t="shared" si="3"/>
        <v>0</v>
      </c>
    </row>
    <row r="187">
      <c r="A187" s="174" t="str">
        <f>'Game Results'!A324</f>
        <v>Oct 08
06:00 PM</v>
      </c>
      <c r="B187" s="175" t="str">
        <f>'Game Results'!B324</f>
        <v>Philadelphia 76ers</v>
      </c>
      <c r="C187" s="176">
        <f>'Game Results'!D324</f>
        <v>106</v>
      </c>
      <c r="D187" s="176" t="str">
        <f>'Game Results'!C324</f>
        <v>@
Boston Celtics</v>
      </c>
      <c r="E187" s="175">
        <f>'Game Results'!E324</f>
        <v>114</v>
      </c>
      <c r="F187" s="176">
        <f t="shared" si="1"/>
        <v>8</v>
      </c>
      <c r="G187" s="176" t="b">
        <f t="shared" si="3"/>
        <v>0</v>
      </c>
    </row>
    <row r="188">
      <c r="A188" s="174" t="str">
        <f>'Game Results'!A328</f>
        <v>Oct 07
12:00 PM</v>
      </c>
      <c r="B188" s="175" t="str">
        <f>'Game Results'!B328</f>
        <v>Minnesota Timberwolves</v>
      </c>
      <c r="C188" s="176">
        <f>'Game Results'!D328</f>
        <v>104</v>
      </c>
      <c r="D188" s="176" t="str">
        <f>'Game Results'!C328</f>
        <v>@
Dallas Mavericks</v>
      </c>
      <c r="E188" s="175">
        <f>'Game Results'!E328</f>
        <v>96</v>
      </c>
      <c r="F188" s="176">
        <f t="shared" si="1"/>
        <v>8</v>
      </c>
      <c r="G188" s="176" t="b">
        <f t="shared" si="3"/>
        <v>0</v>
      </c>
    </row>
    <row r="189">
      <c r="A189" s="174" t="str">
        <f>'Game Results'!A6</f>
        <v>Nov 29
07:30 PM</v>
      </c>
      <c r="B189" s="175" t="str">
        <f>'Game Results'!B6</f>
        <v>Phoenix Suns</v>
      </c>
      <c r="C189" s="176">
        <f>'Game Results'!D6</f>
        <v>105</v>
      </c>
      <c r="D189" s="176" t="str">
        <f>'Game Results'!C6</f>
        <v>@
Toronto Raptors</v>
      </c>
      <c r="E189" s="175">
        <f>'Game Results'!E6</f>
        <v>112</v>
      </c>
      <c r="F189" s="176">
        <f t="shared" si="1"/>
        <v>7</v>
      </c>
      <c r="G189" s="176" t="b">
        <f t="shared" si="3"/>
        <v>0</v>
      </c>
    </row>
    <row r="190">
      <c r="A190" s="174" t="str">
        <f>'Game Results'!A15</f>
        <v>Nov 28
07:30 PM</v>
      </c>
      <c r="B190" s="175" t="str">
        <f>'Game Results'!B15</f>
        <v>Milwaukee Bucks</v>
      </c>
      <c r="C190" s="176">
        <f>'Game Results'!D15</f>
        <v>131</v>
      </c>
      <c r="D190" s="176" t="str">
        <f>'Game Results'!C15</f>
        <v>@
Miami Heat</v>
      </c>
      <c r="E190" s="175">
        <f>'Game Results'!E15</f>
        <v>124</v>
      </c>
      <c r="F190" s="176">
        <f t="shared" si="1"/>
        <v>7</v>
      </c>
      <c r="G190" s="176" t="b">
        <f t="shared" si="3"/>
        <v>0</v>
      </c>
    </row>
    <row r="191">
      <c r="A191" s="174" t="str">
        <f>'Game Results'!A50</f>
        <v>Nov 22
08:00 PM</v>
      </c>
      <c r="B191" s="175" t="str">
        <f>'Game Results'!B50</f>
        <v>Los Angeles Clippers</v>
      </c>
      <c r="C191" s="176">
        <f>'Game Results'!D50</f>
        <v>109</v>
      </c>
      <c r="D191" s="176" t="str">
        <f>'Game Results'!C50</f>
        <v>@
San Antonio Spurs</v>
      </c>
      <c r="E191" s="175">
        <f>'Game Results'!E50</f>
        <v>102</v>
      </c>
      <c r="F191" s="176">
        <f t="shared" si="1"/>
        <v>7</v>
      </c>
      <c r="G191" s="176" t="b">
        <f t="shared" si="3"/>
        <v>0</v>
      </c>
    </row>
    <row r="192">
      <c r="A192" s="174" t="str">
        <f>'Game Results'!A82</f>
        <v>Nov 18
08:30 PM
AOT</v>
      </c>
      <c r="B192" s="175" t="str">
        <f>'Game Results'!B82</f>
        <v>Oklahoma City Thunder</v>
      </c>
      <c r="C192" s="176">
        <f>'Game Results'!D82</f>
        <v>130</v>
      </c>
      <c r="D192" s="176" t="str">
        <f>'Game Results'!C82</f>
        <v>@
Golden State Warriors</v>
      </c>
      <c r="E192" s="175">
        <f>'Game Results'!E82</f>
        <v>123</v>
      </c>
      <c r="F192" s="176">
        <f t="shared" si="1"/>
        <v>7</v>
      </c>
      <c r="G192" s="176" t="b">
        <f t="shared" si="3"/>
        <v>0</v>
      </c>
    </row>
    <row r="193">
      <c r="A193" s="174" t="str">
        <f>'Game Results'!A83</f>
        <v>Nov 18
08:00 PM</v>
      </c>
      <c r="B193" s="175" t="str">
        <f>'Game Results'!B83</f>
        <v>Dallas Mavericks</v>
      </c>
      <c r="C193" s="176">
        <f>'Game Results'!D83</f>
        <v>125</v>
      </c>
      <c r="D193" s="176" t="str">
        <f>'Game Results'!C83</f>
        <v>@
Milwaukee Bucks</v>
      </c>
      <c r="E193" s="175">
        <f>'Game Results'!E83</f>
        <v>132</v>
      </c>
      <c r="F193" s="176">
        <f t="shared" si="1"/>
        <v>7</v>
      </c>
      <c r="G193" s="176" t="b">
        <f t="shared" si="3"/>
        <v>0</v>
      </c>
    </row>
    <row r="194">
      <c r="A194" s="174" t="str">
        <f>'Game Results'!A100</f>
        <v>Nov 16
07:30 PM</v>
      </c>
      <c r="B194" s="175" t="str">
        <f>'Game Results'!B100</f>
        <v>Brooklyn Nets</v>
      </c>
      <c r="C194" s="176">
        <f>'Game Results'!D100</f>
        <v>115</v>
      </c>
      <c r="D194" s="176" t="str">
        <f>'Game Results'!C100</f>
        <v>@
Miami Heat</v>
      </c>
      <c r="E194" s="175">
        <f>'Game Results'!E100</f>
        <v>122</v>
      </c>
      <c r="F194" s="176">
        <f t="shared" si="1"/>
        <v>7</v>
      </c>
      <c r="G194" s="176" t="b">
        <f t="shared" si="3"/>
        <v>0</v>
      </c>
    </row>
    <row r="195">
      <c r="A195" s="174" t="str">
        <f>'Game Results'!A139</f>
        <v>Nov 10
10:00 PM</v>
      </c>
      <c r="B195" s="175" t="str">
        <f>'Game Results'!B139</f>
        <v>Oklahoma City Thunder</v>
      </c>
      <c r="C195" s="176">
        <f>'Game Results'!D139</f>
        <v>98</v>
      </c>
      <c r="D195" s="176" t="str">
        <f>'Game Results'!C139</f>
        <v>@
Sacramento Kings</v>
      </c>
      <c r="E195" s="175">
        <f>'Game Results'!E139</f>
        <v>105</v>
      </c>
      <c r="F195" s="176">
        <f t="shared" si="1"/>
        <v>7</v>
      </c>
      <c r="G195" s="176" t="b">
        <f t="shared" si="3"/>
        <v>0</v>
      </c>
    </row>
    <row r="196">
      <c r="A196" s="174" t="str">
        <f>'Game Results'!A141</f>
        <v>Nov 10
08:00 PM</v>
      </c>
      <c r="B196" s="175" t="str">
        <f>'Game Results'!B141</f>
        <v>Minnesota Timberwolves</v>
      </c>
      <c r="C196" s="176">
        <f>'Game Results'!D141</f>
        <v>117</v>
      </c>
      <c r="D196" s="176" t="str">
        <f>'Game Results'!C141</f>
        <v>@
San Antonio Spurs</v>
      </c>
      <c r="E196" s="175">
        <f>'Game Results'!E141</f>
        <v>110</v>
      </c>
      <c r="F196" s="176">
        <f t="shared" si="1"/>
        <v>7</v>
      </c>
      <c r="G196" s="176" t="b">
        <f t="shared" si="3"/>
        <v>0</v>
      </c>
    </row>
    <row r="197">
      <c r="A197" s="174" t="str">
        <f>'Game Results'!A145</f>
        <v>Nov 10
07:00 PM</v>
      </c>
      <c r="B197" s="175" t="str">
        <f>'Game Results'!B145</f>
        <v>Charlotte Hornets</v>
      </c>
      <c r="C197" s="176">
        <f>'Game Results'!D145</f>
        <v>124</v>
      </c>
      <c r="D197" s="176" t="str">
        <f>'Game Results'!C145</f>
        <v>@
Washington Wizards</v>
      </c>
      <c r="E197" s="175">
        <f>'Game Results'!E145</f>
        <v>117</v>
      </c>
      <c r="F197" s="176">
        <f t="shared" si="1"/>
        <v>7</v>
      </c>
      <c r="G197" s="176" t="b">
        <f t="shared" si="3"/>
        <v>0</v>
      </c>
    </row>
    <row r="198">
      <c r="A198" s="174" t="str">
        <f>'Game Results'!A158</f>
        <v>Nov 08
07:30 PM</v>
      </c>
      <c r="B198" s="175" t="str">
        <f>'Game Results'!B158</f>
        <v>Los Angeles Clippers</v>
      </c>
      <c r="C198" s="176">
        <f>'Game Results'!D158</f>
        <v>93</v>
      </c>
      <c r="D198" s="176" t="str">
        <f>'Game Results'!C158</f>
        <v>@
Brooklyn Nets</v>
      </c>
      <c r="E198" s="175">
        <f>'Game Results'!E158</f>
        <v>100</v>
      </c>
      <c r="F198" s="176">
        <f t="shared" si="1"/>
        <v>7</v>
      </c>
      <c r="G198" s="176" t="b">
        <f t="shared" si="3"/>
        <v>0</v>
      </c>
    </row>
    <row r="199">
      <c r="A199" s="174" t="str">
        <f>'Game Results'!A178</f>
        <v>Nov 05
03:30 PM
AOT</v>
      </c>
      <c r="B199" s="175" t="str">
        <f>'Game Results'!B178</f>
        <v>Toronto Raptors</v>
      </c>
      <c r="C199" s="176">
        <f>'Game Results'!D178</f>
        <v>123</v>
      </c>
      <c r="D199" s="176" t="str">
        <f>'Game Results'!C178</f>
        <v>@
San Antonio Spurs</v>
      </c>
      <c r="E199" s="175">
        <f>'Game Results'!E178</f>
        <v>116</v>
      </c>
      <c r="F199" s="176">
        <f t="shared" si="1"/>
        <v>7</v>
      </c>
      <c r="G199" s="176" t="b">
        <f t="shared" si="3"/>
        <v>0</v>
      </c>
    </row>
    <row r="200">
      <c r="A200" s="174" t="str">
        <f>'Game Results'!A192</f>
        <v>Nov 03
08:00 PM</v>
      </c>
      <c r="B200" s="175" t="str">
        <f>'Game Results'!B192</f>
        <v>Washington Wizards</v>
      </c>
      <c r="C200" s="176">
        <f>'Game Results'!D192</f>
        <v>114</v>
      </c>
      <c r="D200" s="176" t="str">
        <f>'Game Results'!C192</f>
        <v>@
Miami Heat</v>
      </c>
      <c r="E200" s="175">
        <f>'Game Results'!E192</f>
        <v>121</v>
      </c>
      <c r="F200" s="176">
        <f t="shared" si="1"/>
        <v>7</v>
      </c>
      <c r="G200" s="176" t="b">
        <f t="shared" si="3"/>
        <v>0</v>
      </c>
    </row>
    <row r="201">
      <c r="A201" s="174" t="str">
        <f>'Game Results'!A225</f>
        <v>Oct 30
07:00 PM</v>
      </c>
      <c r="B201" s="175" t="str">
        <f>'Game Results'!B225</f>
        <v>Chicago Bulls</v>
      </c>
      <c r="C201" s="176">
        <f>'Game Results'!D225</f>
        <v>112</v>
      </c>
      <c r="D201" s="176" t="str">
        <f>'Game Results'!C225</f>
        <v>@
Indiana Pacers</v>
      </c>
      <c r="E201" s="175">
        <f>'Game Results'!E225</f>
        <v>105</v>
      </c>
      <c r="F201" s="176">
        <f t="shared" si="1"/>
        <v>7</v>
      </c>
      <c r="G201" s="176" t="b">
        <f t="shared" si="3"/>
        <v>0</v>
      </c>
    </row>
    <row r="202">
      <c r="A202" s="174" t="str">
        <f>'Game Results'!A235</f>
        <v>Oct 28
07:30 PM</v>
      </c>
      <c r="B202" s="175" t="str">
        <f>'Game Results'!B235</f>
        <v>Philadelphia 76ers</v>
      </c>
      <c r="C202" s="176">
        <f>'Game Results'!D235</f>
        <v>114</v>
      </c>
      <c r="D202" s="176" t="str">
        <f>'Game Results'!C235</f>
        <v>@
Toronto Raptors</v>
      </c>
      <c r="E202" s="175">
        <f>'Game Results'!E235</f>
        <v>107</v>
      </c>
      <c r="F202" s="176">
        <f t="shared" si="1"/>
        <v>7</v>
      </c>
      <c r="G202" s="176" t="b">
        <f t="shared" si="3"/>
        <v>0</v>
      </c>
    </row>
    <row r="203">
      <c r="A203" s="174" t="str">
        <f>'Game Results'!A237</f>
        <v>Oct 28
07:00 PM</v>
      </c>
      <c r="B203" s="175" t="str">
        <f>'Game Results'!B237</f>
        <v>Memphis Grizzlies</v>
      </c>
      <c r="C203" s="176">
        <f>'Game Results'!D237</f>
        <v>106</v>
      </c>
      <c r="D203" s="176" t="str">
        <f>'Game Results'!C237</f>
        <v>@
Washington Wizards</v>
      </c>
      <c r="E203" s="175">
        <f>'Game Results'!E237</f>
        <v>113</v>
      </c>
      <c r="F203" s="176">
        <f t="shared" si="1"/>
        <v>7</v>
      </c>
      <c r="G203" s="176" t="b">
        <f t="shared" si="3"/>
        <v>0</v>
      </c>
    </row>
    <row r="204">
      <c r="A204" s="174" t="str">
        <f>'Game Results'!A253</f>
        <v>Oct 25
09:30 PM</v>
      </c>
      <c r="B204" s="175" t="str">
        <f>'Game Results'!B253</f>
        <v>Dallas Mavericks</v>
      </c>
      <c r="C204" s="176">
        <f>'Game Results'!D253</f>
        <v>126</v>
      </c>
      <c r="D204" s="176" t="str">
        <f>'Game Results'!C253</f>
        <v>@
San Antonio Spurs</v>
      </c>
      <c r="E204" s="175">
        <f>'Game Results'!E253</f>
        <v>119</v>
      </c>
      <c r="F204" s="176">
        <f t="shared" si="1"/>
        <v>7</v>
      </c>
      <c r="G204" s="176" t="b">
        <f t="shared" si="3"/>
        <v>0</v>
      </c>
    </row>
    <row r="205">
      <c r="A205" s="174" t="str">
        <f>'Game Results'!A255</f>
        <v>Oct 25
08:00 PM</v>
      </c>
      <c r="B205" s="175" t="str">
        <f>'Game Results'!B255</f>
        <v>New Orleans Pelicans</v>
      </c>
      <c r="C205" s="176">
        <f>'Game Results'!D255</f>
        <v>111</v>
      </c>
      <c r="D205" s="176" t="str">
        <f>'Game Results'!C255</f>
        <v>@
Memphis Grizzlies</v>
      </c>
      <c r="E205" s="175">
        <f>'Game Results'!E255</f>
        <v>104</v>
      </c>
      <c r="F205" s="176">
        <f t="shared" si="1"/>
        <v>7</v>
      </c>
      <c r="G205" s="176" t="b">
        <f t="shared" si="3"/>
        <v>0</v>
      </c>
    </row>
    <row r="206">
      <c r="A206" s="174" t="str">
        <f>'Game Results'!A320</f>
        <v>Oct 09
07:30 PM</v>
      </c>
      <c r="B206" s="175" t="str">
        <f>'Game Results'!B320</f>
        <v>Boston Celtics</v>
      </c>
      <c r="C206" s="176">
        <f>'Game Results'!D320</f>
        <v>107</v>
      </c>
      <c r="D206" s="176" t="str">
        <f>'Game Results'!C320</f>
        <v>@
New York Knicks</v>
      </c>
      <c r="E206" s="175">
        <f>'Game Results'!E320</f>
        <v>114</v>
      </c>
      <c r="F206" s="176">
        <f t="shared" si="1"/>
        <v>7</v>
      </c>
      <c r="G206" s="176" t="b">
        <f t="shared" si="3"/>
        <v>0</v>
      </c>
    </row>
    <row r="207">
      <c r="A207" s="174" t="str">
        <f>'Game Results'!A10</f>
        <v>Nov 28
08:30 PM</v>
      </c>
      <c r="B207" s="175" t="str">
        <f>'Game Results'!B10</f>
        <v>Houston Rockets</v>
      </c>
      <c r="C207" s="176">
        <f>'Game Results'!D10</f>
        <v>115</v>
      </c>
      <c r="D207" s="176" t="str">
        <f>'Game Results'!C10</f>
        <v>@
Dallas Mavericks</v>
      </c>
      <c r="E207" s="175">
        <f>'Game Results'!E10</f>
        <v>121</v>
      </c>
      <c r="F207" s="176">
        <f t="shared" si="1"/>
        <v>6</v>
      </c>
      <c r="G207" s="176" t="b">
        <f t="shared" si="3"/>
        <v>0</v>
      </c>
    </row>
    <row r="208">
      <c r="A208" s="174" t="str">
        <f>'Game Results'!A29</f>
        <v>Nov 26
03:30 PM</v>
      </c>
      <c r="B208" s="175" t="str">
        <f>'Game Results'!B29</f>
        <v>Portland Trail Blazers</v>
      </c>
      <c r="C208" s="176">
        <f>'Game Results'!D29</f>
        <v>102</v>
      </c>
      <c r="D208" s="176" t="str">
        <f>'Game Results'!C29</f>
        <v>@
Milwaukee Bucks</v>
      </c>
      <c r="E208" s="175">
        <f>'Game Results'!E29</f>
        <v>108</v>
      </c>
      <c r="F208" s="176">
        <f t="shared" si="1"/>
        <v>6</v>
      </c>
      <c r="G208" s="176" t="b">
        <f t="shared" si="3"/>
        <v>0</v>
      </c>
    </row>
    <row r="209">
      <c r="A209" s="174" t="str">
        <f>'Game Results'!A32</f>
        <v>Nov 25
07:30 PM</v>
      </c>
      <c r="B209" s="175" t="str">
        <f>'Game Results'!B32</f>
        <v>Los Angeles Lakers</v>
      </c>
      <c r="C209" s="176">
        <f>'Game Results'!D32</f>
        <v>121</v>
      </c>
      <c r="D209" s="176" t="str">
        <f>'Game Results'!C32</f>
        <v>@
Cleveland Cavaliers</v>
      </c>
      <c r="E209" s="175">
        <f>'Game Results'!E32</f>
        <v>115</v>
      </c>
      <c r="F209" s="176">
        <f t="shared" si="1"/>
        <v>6</v>
      </c>
      <c r="G209" s="176" t="b">
        <f t="shared" si="3"/>
        <v>0</v>
      </c>
    </row>
    <row r="210">
      <c r="A210" s="174" t="str">
        <f>'Game Results'!A37</f>
        <v>Nov 24
10:00 PM</v>
      </c>
      <c r="B210" s="175" t="str">
        <f>'Game Results'!B37</f>
        <v>San Antonio Spurs</v>
      </c>
      <c r="C210" s="176">
        <f>'Game Results'!D37</f>
        <v>112</v>
      </c>
      <c r="D210" s="176" t="str">
        <f>'Game Results'!C37</f>
        <v>@
Golden State Warriors</v>
      </c>
      <c r="E210" s="175">
        <f>'Game Results'!E37</f>
        <v>118</v>
      </c>
      <c r="F210" s="176">
        <f t="shared" si="1"/>
        <v>6</v>
      </c>
      <c r="G210" s="176" t="b">
        <f t="shared" si="3"/>
        <v>0</v>
      </c>
    </row>
    <row r="211">
      <c r="A211" s="174" t="str">
        <f>'Game Results'!A88</f>
        <v>Nov 17
10:30 PM</v>
      </c>
      <c r="B211" s="175" t="str">
        <f>'Game Results'!B88</f>
        <v>Houston Rockets</v>
      </c>
      <c r="C211" s="176">
        <f>'Game Results'!D88</f>
        <v>100</v>
      </c>
      <c r="D211" s="176" t="str">
        <f>'Game Results'!C88</f>
        <v>@
Los Angeles Clippers</v>
      </c>
      <c r="E211" s="175">
        <f>'Game Results'!E88</f>
        <v>106</v>
      </c>
      <c r="F211" s="176">
        <f t="shared" si="1"/>
        <v>6</v>
      </c>
      <c r="G211" s="176" t="b">
        <f t="shared" si="3"/>
        <v>0</v>
      </c>
    </row>
    <row r="212">
      <c r="A212" s="174" t="str">
        <f>'Game Results'!A92</f>
        <v>Nov 17
08:00 PM</v>
      </c>
      <c r="B212" s="175" t="str">
        <f>'Game Results'!B92</f>
        <v>Orlando Magic</v>
      </c>
      <c r="C212" s="176">
        <f>'Game Results'!D92</f>
        <v>103</v>
      </c>
      <c r="D212" s="176" t="str">
        <f>'Game Results'!C92</f>
        <v>@
Chicago Bulls</v>
      </c>
      <c r="E212" s="175">
        <f>'Game Results'!E92</f>
        <v>97</v>
      </c>
      <c r="F212" s="176">
        <f t="shared" si="1"/>
        <v>6</v>
      </c>
      <c r="G212" s="176" t="b">
        <f t="shared" si="3"/>
        <v>0</v>
      </c>
    </row>
    <row r="213">
      <c r="A213" s="174" t="str">
        <f>'Game Results'!A116</f>
        <v>Nov 14
07:00 PM</v>
      </c>
      <c r="B213" s="175" t="str">
        <f>'Game Results'!B116</f>
        <v>Atlanta Hawks</v>
      </c>
      <c r="C213" s="176">
        <f>'Game Results'!D116</f>
        <v>126</v>
      </c>
      <c r="D213" s="176" t="str">
        <f>'Game Results'!C116</f>
        <v>@
Detroit Pistons</v>
      </c>
      <c r="E213" s="175">
        <f>'Game Results'!E116</f>
        <v>120</v>
      </c>
      <c r="F213" s="176">
        <f t="shared" si="1"/>
        <v>6</v>
      </c>
      <c r="G213" s="176" t="b">
        <f t="shared" si="3"/>
        <v>0</v>
      </c>
    </row>
    <row r="214">
      <c r="A214" s="174" t="str">
        <f>'Game Results'!A117</f>
        <v>Nov 14
07:00 PM</v>
      </c>
      <c r="B214" s="175" t="str">
        <f>'Game Results'!B117</f>
        <v>Indiana Pacers</v>
      </c>
      <c r="C214" s="176">
        <f>'Game Results'!D117</f>
        <v>132</v>
      </c>
      <c r="D214" s="176" t="str">
        <f>'Game Results'!C117</f>
        <v>@
Philadelphia 76ers</v>
      </c>
      <c r="E214" s="175">
        <f>'Game Results'!E117</f>
        <v>126</v>
      </c>
      <c r="F214" s="176">
        <f t="shared" si="1"/>
        <v>6</v>
      </c>
      <c r="G214" s="176" t="b">
        <f t="shared" si="3"/>
        <v>0</v>
      </c>
    </row>
    <row r="215">
      <c r="A215" s="174" t="str">
        <f>'Game Results'!A118</f>
        <v>Nov 14
07:00 PM</v>
      </c>
      <c r="B215" s="175" t="str">
        <f>'Game Results'!B118</f>
        <v>Miami Heat</v>
      </c>
      <c r="C215" s="176">
        <f>'Game Results'!D118</f>
        <v>111</v>
      </c>
      <c r="D215" s="176" t="str">
        <f>'Game Results'!C118</f>
        <v>@
Charlotte Hornets</v>
      </c>
      <c r="E215" s="175">
        <f>'Game Results'!E118</f>
        <v>105</v>
      </c>
      <c r="F215" s="176">
        <f t="shared" si="1"/>
        <v>6</v>
      </c>
      <c r="G215" s="176" t="b">
        <f t="shared" si="3"/>
        <v>0</v>
      </c>
    </row>
    <row r="216">
      <c r="A216" s="174" t="str">
        <f>'Game Results'!A123</f>
        <v>Nov 12
10:00 PM</v>
      </c>
      <c r="B216" s="175" t="str">
        <f>'Game Results'!B123</f>
        <v>Portland Trail Blazers</v>
      </c>
      <c r="C216" s="176">
        <f>'Game Results'!D123</f>
        <v>110</v>
      </c>
      <c r="D216" s="176" t="str">
        <f>'Game Results'!C123</f>
        <v>@
Los Angeles Lakers</v>
      </c>
      <c r="E216" s="175">
        <f>'Game Results'!E123</f>
        <v>116</v>
      </c>
      <c r="F216" s="176">
        <f t="shared" si="1"/>
        <v>6</v>
      </c>
      <c r="G216" s="176" t="b">
        <f t="shared" si="3"/>
        <v>0</v>
      </c>
    </row>
    <row r="217">
      <c r="A217" s="174" t="str">
        <f>'Game Results'!A124</f>
        <v>Nov 12
08:30 PM</v>
      </c>
      <c r="B217" s="175" t="str">
        <f>'Game Results'!B124</f>
        <v>Minnesota Timberwolves</v>
      </c>
      <c r="C217" s="176">
        <f>'Game Results'!D124</f>
        <v>116</v>
      </c>
      <c r="D217" s="176" t="str">
        <f>'Game Results'!C124</f>
        <v>@
Golden State Warriors</v>
      </c>
      <c r="E217" s="175">
        <f>'Game Results'!E124</f>
        <v>110</v>
      </c>
      <c r="F217" s="176">
        <f t="shared" si="1"/>
        <v>6</v>
      </c>
      <c r="G217" s="176" t="b">
        <f t="shared" si="3"/>
        <v>0</v>
      </c>
    </row>
    <row r="218">
      <c r="A218" s="174" t="str">
        <f>'Game Results'!A143</f>
        <v>Nov 10
08:00 PM</v>
      </c>
      <c r="B218" s="175" t="str">
        <f>'Game Results'!B143</f>
        <v>Utah Jazz</v>
      </c>
      <c r="C218" s="176">
        <f>'Game Results'!D143</f>
        <v>127</v>
      </c>
      <c r="D218" s="176" t="str">
        <f>'Game Results'!C143</f>
        <v>@
Memphis Grizzlies</v>
      </c>
      <c r="E218" s="175">
        <f>'Game Results'!E143</f>
        <v>121</v>
      </c>
      <c r="F218" s="176">
        <f t="shared" si="1"/>
        <v>6</v>
      </c>
      <c r="G218" s="176" t="b">
        <f t="shared" si="3"/>
        <v>0</v>
      </c>
    </row>
    <row r="219">
      <c r="A219" s="174" t="str">
        <f>'Game Results'!A155</f>
        <v>Nov 08
08:00 PM</v>
      </c>
      <c r="B219" s="175" t="str">
        <f>'Game Results'!B155</f>
        <v>Miami Heat</v>
      </c>
      <c r="C219" s="176">
        <f>'Game Results'!D155</f>
        <v>108</v>
      </c>
      <c r="D219" s="176" t="str">
        <f>'Game Results'!C155</f>
        <v>@
Memphis Grizzlies</v>
      </c>
      <c r="E219" s="175">
        <f>'Game Results'!E155</f>
        <v>102</v>
      </c>
      <c r="F219" s="176">
        <f t="shared" si="1"/>
        <v>6</v>
      </c>
      <c r="G219" s="176" t="b">
        <f t="shared" si="3"/>
        <v>0</v>
      </c>
    </row>
    <row r="220">
      <c r="A220" s="174" t="str">
        <f>'Game Results'!A176</f>
        <v>Nov 05
07:30 PM</v>
      </c>
      <c r="B220" s="175" t="str">
        <f>'Game Results'!B176</f>
        <v>Charlotte Hornets</v>
      </c>
      <c r="C220" s="176">
        <f>'Game Results'!D176</f>
        <v>118</v>
      </c>
      <c r="D220" s="176" t="str">
        <f>'Game Results'!C176</f>
        <v>@
Dallas Mavericks</v>
      </c>
      <c r="E220" s="175">
        <f>'Game Results'!E176</f>
        <v>124</v>
      </c>
      <c r="F220" s="176">
        <f t="shared" si="1"/>
        <v>6</v>
      </c>
      <c r="G220" s="176" t="b">
        <f t="shared" si="3"/>
        <v>0</v>
      </c>
    </row>
    <row r="221">
      <c r="A221" s="174" t="str">
        <f>'Game Results'!A206</f>
        <v>Nov 01
07:30 PM</v>
      </c>
      <c r="B221" s="175" t="str">
        <f>'Game Results'!B206</f>
        <v>Cleveland Cavaliers</v>
      </c>
      <c r="C221" s="176">
        <f>'Game Results'!D206</f>
        <v>95</v>
      </c>
      <c r="D221" s="176" t="str">
        <f>'Game Results'!C206</f>
        <v>@
New York Knicks</v>
      </c>
      <c r="E221" s="175">
        <f>'Game Results'!E206</f>
        <v>89</v>
      </c>
      <c r="F221" s="176">
        <f t="shared" si="1"/>
        <v>6</v>
      </c>
      <c r="G221" s="176" t="b">
        <f t="shared" si="3"/>
        <v>0</v>
      </c>
    </row>
    <row r="222">
      <c r="A222" s="174" t="str">
        <f>'Game Results'!A246</f>
        <v>Oct 27
07:30 PM</v>
      </c>
      <c r="B222" s="175" t="str">
        <f>'Game Results'!B246</f>
        <v>New York Knicks</v>
      </c>
      <c r="C222" s="176">
        <f>'Game Results'!D246</f>
        <v>126</v>
      </c>
      <c r="D222" s="176" t="str">
        <f>'Game Results'!C246</f>
        <v>@
Atlanta Hawks</v>
      </c>
      <c r="E222" s="175">
        <f>'Game Results'!E246</f>
        <v>120</v>
      </c>
      <c r="F222" s="176">
        <f t="shared" si="1"/>
        <v>6</v>
      </c>
      <c r="G222" s="176" t="b">
        <f t="shared" si="3"/>
        <v>0</v>
      </c>
    </row>
    <row r="223">
      <c r="A223" s="174" t="str">
        <f>'Game Results'!A260</f>
        <v>Oct 25
07:00 PM</v>
      </c>
      <c r="B223" s="175" t="str">
        <f>'Game Results'!B260</f>
        <v>Atlanta Hawks</v>
      </c>
      <c r="C223" s="176">
        <f>'Game Results'!D260</f>
        <v>110</v>
      </c>
      <c r="D223" s="176" t="str">
        <f>'Game Results'!C260</f>
        <v>@
Charlotte Hornets</v>
      </c>
      <c r="E223" s="175">
        <f>'Game Results'!E260</f>
        <v>116</v>
      </c>
      <c r="F223" s="176">
        <f t="shared" si="1"/>
        <v>6</v>
      </c>
      <c r="G223" s="176" t="b">
        <f t="shared" si="3"/>
        <v>0</v>
      </c>
    </row>
    <row r="224">
      <c r="A224" s="174" t="str">
        <f>'Game Results'!A269</f>
        <v>Oct 20
08:00 PM</v>
      </c>
      <c r="B224" s="175" t="str">
        <f>'Game Results'!B269</f>
        <v>Miami Heat</v>
      </c>
      <c r="C224" s="176">
        <f>'Game Results'!D269</f>
        <v>104</v>
      </c>
      <c r="D224" s="176" t="str">
        <f>'Game Results'!C269</f>
        <v>@
Houston Rockets</v>
      </c>
      <c r="E224" s="175">
        <f>'Game Results'!E269</f>
        <v>110</v>
      </c>
      <c r="F224" s="176">
        <f t="shared" si="1"/>
        <v>6</v>
      </c>
      <c r="G224" s="176" t="b">
        <f t="shared" si="3"/>
        <v>0</v>
      </c>
    </row>
    <row r="225">
      <c r="A225" s="174" t="str">
        <f>'Game Results'!A292</f>
        <v>Oct 15
09:30 PM
AOT</v>
      </c>
      <c r="B225" s="175" t="str">
        <f>'Game Results'!B292</f>
        <v>Golden State Warriors</v>
      </c>
      <c r="C225" s="176">
        <f>'Game Results'!D292</f>
        <v>121</v>
      </c>
      <c r="D225" s="176" t="str">
        <f>'Game Results'!C292</f>
        <v>@
Sacramento Kings</v>
      </c>
      <c r="E225" s="175">
        <f>'Game Results'!E292</f>
        <v>115</v>
      </c>
      <c r="F225" s="176">
        <f t="shared" si="1"/>
        <v>6</v>
      </c>
      <c r="G225" s="176" t="b">
        <f t="shared" si="3"/>
        <v>0</v>
      </c>
    </row>
    <row r="226">
      <c r="A226" s="174" t="str">
        <f>'Game Results'!A306</f>
        <v>Oct 12
07:00 PM</v>
      </c>
      <c r="B226" s="175" t="str">
        <f>'Game Results'!B306</f>
        <v>Charlotte Hornets</v>
      </c>
      <c r="C226" s="176">
        <f>'Game Results'!D306</f>
        <v>92</v>
      </c>
      <c r="D226" s="176" t="str">
        <f>'Game Results'!C306</f>
        <v>@
Washington Wizards</v>
      </c>
      <c r="E226" s="175">
        <f>'Game Results'!E306</f>
        <v>98</v>
      </c>
      <c r="F226" s="176">
        <f t="shared" si="1"/>
        <v>6</v>
      </c>
      <c r="G226" s="176" t="b">
        <f t="shared" si="3"/>
        <v>0</v>
      </c>
    </row>
    <row r="227">
      <c r="A227" s="174" t="str">
        <f>'Game Results'!A314</f>
        <v>Oct 10
08:00 PM</v>
      </c>
      <c r="B227" s="175" t="str">
        <f>'Game Results'!B314</f>
        <v>Milwaukee Bucks</v>
      </c>
      <c r="C227" s="176">
        <f>'Game Results'!D314</f>
        <v>102</v>
      </c>
      <c r="D227" s="176" t="str">
        <f>'Game Results'!C314</f>
        <v>@
Memphis Grizzlies</v>
      </c>
      <c r="E227" s="175">
        <f>'Game Results'!E314</f>
        <v>108</v>
      </c>
      <c r="F227" s="176">
        <f t="shared" si="1"/>
        <v>6</v>
      </c>
      <c r="G227" s="176" t="b">
        <f t="shared" si="3"/>
        <v>0</v>
      </c>
    </row>
    <row r="228">
      <c r="A228" s="174" t="str">
        <f>'Game Results'!A31</f>
        <v>Nov 25
09:30 PM</v>
      </c>
      <c r="B228" s="175" t="str">
        <f>'Game Results'!B31</f>
        <v>New Orleans Pelicans</v>
      </c>
      <c r="C228" s="176">
        <f>'Game Results'!D31</f>
        <v>100</v>
      </c>
      <c r="D228" s="176" t="str">
        <f>'Game Results'!C31</f>
        <v>@
Utah Jazz</v>
      </c>
      <c r="E228" s="175">
        <f>'Game Results'!E31</f>
        <v>105</v>
      </c>
      <c r="F228" s="176">
        <f t="shared" si="1"/>
        <v>5</v>
      </c>
      <c r="G228" s="176" t="b">
        <f t="shared" si="3"/>
        <v>0</v>
      </c>
    </row>
    <row r="229">
      <c r="A229" s="174" t="str">
        <f>'Game Results'!A53</f>
        <v>Nov 22
08:00 PM</v>
      </c>
      <c r="B229" s="175" t="str">
        <f>'Game Results'!B53</f>
        <v>Sacramento Kings</v>
      </c>
      <c r="C229" s="176">
        <f>'Game Results'!D53</f>
        <v>112</v>
      </c>
      <c r="D229" s="176" t="str">
        <f>'Game Results'!C53</f>
        <v>@
New Orleans Pelicans</v>
      </c>
      <c r="E229" s="175">
        <f>'Game Results'!E53</f>
        <v>117</v>
      </c>
      <c r="F229" s="176">
        <f t="shared" si="1"/>
        <v>5</v>
      </c>
      <c r="G229" s="176" t="b">
        <f t="shared" si="3"/>
        <v>0</v>
      </c>
    </row>
    <row r="230">
      <c r="A230" s="174" t="str">
        <f>'Game Results'!A58</f>
        <v>Nov 22
07:00 PM</v>
      </c>
      <c r="B230" s="175" t="str">
        <f>'Game Results'!B58</f>
        <v>Denver Nuggets</v>
      </c>
      <c r="C230" s="176">
        <f>'Game Results'!D58</f>
        <v>119</v>
      </c>
      <c r="D230" s="176" t="str">
        <f>'Game Results'!C58</f>
        <v>@
Orlando Magic</v>
      </c>
      <c r="E230" s="175">
        <f>'Game Results'!E58</f>
        <v>124</v>
      </c>
      <c r="F230" s="176">
        <f t="shared" si="1"/>
        <v>5</v>
      </c>
      <c r="G230" s="176" t="b">
        <f t="shared" si="3"/>
        <v>0</v>
      </c>
    </row>
    <row r="231">
      <c r="A231" s="174" t="str">
        <f>'Game Results'!A63</f>
        <v>Nov 21
07:30 PM</v>
      </c>
      <c r="B231" s="175" t="str">
        <f>'Game Results'!B63</f>
        <v>Indiana Pacers</v>
      </c>
      <c r="C231" s="176">
        <f>'Game Results'!D63</f>
        <v>157</v>
      </c>
      <c r="D231" s="176" t="str">
        <f>'Game Results'!C63</f>
        <v>@
Atlanta Hawks</v>
      </c>
      <c r="E231" s="175">
        <f>'Game Results'!E63</f>
        <v>152</v>
      </c>
      <c r="F231" s="176">
        <f t="shared" si="1"/>
        <v>5</v>
      </c>
      <c r="G231" s="176" t="b">
        <f t="shared" si="3"/>
        <v>0</v>
      </c>
    </row>
    <row r="232">
      <c r="A232" s="174" t="str">
        <f>'Game Results'!A65</f>
        <v>Nov 20
10:00 PM</v>
      </c>
      <c r="B232" s="175" t="str">
        <f>'Game Results'!B65</f>
        <v>Houston Rockets</v>
      </c>
      <c r="C232" s="176">
        <f>'Game Results'!D65</f>
        <v>116</v>
      </c>
      <c r="D232" s="176" t="str">
        <f>'Game Results'!C65</f>
        <v>@
Golden State Warriors</v>
      </c>
      <c r="E232" s="175">
        <f>'Game Results'!E65</f>
        <v>121</v>
      </c>
      <c r="F232" s="176">
        <f t="shared" si="1"/>
        <v>5</v>
      </c>
      <c r="G232" s="176" t="b">
        <f t="shared" si="3"/>
        <v>0</v>
      </c>
    </row>
    <row r="233">
      <c r="A233" s="174" t="str">
        <f>'Game Results'!A85</f>
        <v>Nov 18
08:00 PM</v>
      </c>
      <c r="B233" s="175" t="str">
        <f>'Game Results'!B85</f>
        <v>Miami Heat</v>
      </c>
      <c r="C233" s="176">
        <f>'Game Results'!D85</f>
        <v>97</v>
      </c>
      <c r="D233" s="176" t="str">
        <f>'Game Results'!C85</f>
        <v>@
Chicago Bulls</v>
      </c>
      <c r="E233" s="175">
        <f>'Game Results'!E85</f>
        <v>102</v>
      </c>
      <c r="F233" s="176">
        <f t="shared" si="1"/>
        <v>5</v>
      </c>
      <c r="G233" s="176" t="b">
        <f t="shared" si="3"/>
        <v>0</v>
      </c>
    </row>
    <row r="234">
      <c r="A234" s="174" t="str">
        <f>'Game Results'!A91</f>
        <v>Nov 17
08:00 PM</v>
      </c>
      <c r="B234" s="175" t="str">
        <f>'Game Results'!B91</f>
        <v>Denver Nuggets</v>
      </c>
      <c r="C234" s="176">
        <f>'Game Results'!D91</f>
        <v>110</v>
      </c>
      <c r="D234" s="176" t="str">
        <f>'Game Results'!C91</f>
        <v>@
New Orleans Pelicans</v>
      </c>
      <c r="E234" s="175">
        <f>'Game Results'!E91</f>
        <v>115</v>
      </c>
      <c r="F234" s="176">
        <f t="shared" si="1"/>
        <v>5</v>
      </c>
      <c r="G234" s="176" t="b">
        <f t="shared" si="3"/>
        <v>0</v>
      </c>
    </row>
    <row r="235">
      <c r="A235" s="174" t="str">
        <f>'Game Results'!A129</f>
        <v>Nov 12
07:00 PM</v>
      </c>
      <c r="B235" s="175" t="str">
        <f>'Game Results'!B129</f>
        <v>Miami Heat</v>
      </c>
      <c r="C235" s="176">
        <f>'Game Results'!D129</f>
        <v>118</v>
      </c>
      <c r="D235" s="176" t="str">
        <f>'Game Results'!C129</f>
        <v>@
San Antonio Spurs</v>
      </c>
      <c r="E235" s="175">
        <f>'Game Results'!E129</f>
        <v>113</v>
      </c>
      <c r="F235" s="176">
        <f t="shared" si="1"/>
        <v>5</v>
      </c>
      <c r="G235" s="176" t="b">
        <f t="shared" si="3"/>
        <v>0</v>
      </c>
    </row>
    <row r="236">
      <c r="A236" s="174" t="str">
        <f>'Game Results'!A165</f>
        <v>Nov 06
08:00 PM
AOT</v>
      </c>
      <c r="B236" s="175" t="str">
        <f>'Game Results'!B165</f>
        <v>Boston Celtics</v>
      </c>
      <c r="C236" s="176">
        <f>'Game Results'!D165</f>
        <v>109</v>
      </c>
      <c r="D236" s="176" t="str">
        <f>'Game Results'!C165</f>
        <v>@
Minnesota Timberwolves</v>
      </c>
      <c r="E236" s="175">
        <f>'Game Results'!E165</f>
        <v>114</v>
      </c>
      <c r="F236" s="176">
        <f t="shared" si="1"/>
        <v>5</v>
      </c>
      <c r="G236" s="176" t="b">
        <f t="shared" si="3"/>
        <v>0</v>
      </c>
    </row>
    <row r="237">
      <c r="A237" s="174" t="str">
        <f>'Game Results'!A193</f>
        <v>Nov 03
07:30 PM</v>
      </c>
      <c r="B237" s="175" t="str">
        <f>'Game Results'!B193</f>
        <v>New York Knicks</v>
      </c>
      <c r="C237" s="176">
        <f>'Game Results'!D193</f>
        <v>105</v>
      </c>
      <c r="D237" s="176" t="str">
        <f>'Game Results'!C193</f>
        <v>@
Milwaukee Bucks</v>
      </c>
      <c r="E237" s="175">
        <f>'Game Results'!E193</f>
        <v>110</v>
      </c>
      <c r="F237" s="176">
        <f t="shared" si="1"/>
        <v>5</v>
      </c>
      <c r="G237" s="176" t="b">
        <f t="shared" si="3"/>
        <v>0</v>
      </c>
    </row>
    <row r="238">
      <c r="A238" s="174" t="str">
        <f>'Game Results'!A194</f>
        <v>Nov 03
07:00 PM</v>
      </c>
      <c r="B238" s="175" t="str">
        <f>'Game Results'!B194</f>
        <v>Cleveland Cavaliers</v>
      </c>
      <c r="C238" s="176">
        <f>'Game Results'!D194</f>
        <v>116</v>
      </c>
      <c r="D238" s="176" t="str">
        <f>'Game Results'!C194</f>
        <v>@
Indiana Pacers</v>
      </c>
      <c r="E238" s="175">
        <f>'Game Results'!E194</f>
        <v>121</v>
      </c>
      <c r="F238" s="176">
        <f t="shared" si="1"/>
        <v>5</v>
      </c>
      <c r="G238" s="176" t="b">
        <f t="shared" si="3"/>
        <v>0</v>
      </c>
    </row>
    <row r="239">
      <c r="A239" s="174" t="str">
        <f>'Game Results'!A199</f>
        <v>Nov 01
10:00 PM
AOT</v>
      </c>
      <c r="B239" s="175" t="str">
        <f>'Game Results'!B199</f>
        <v>Los Angeles Clippers</v>
      </c>
      <c r="C239" s="176">
        <f>'Game Results'!D199</f>
        <v>125</v>
      </c>
      <c r="D239" s="176" t="str">
        <f>'Game Results'!C199</f>
        <v>@
Los Angeles Lakers</v>
      </c>
      <c r="E239" s="175">
        <f>'Game Results'!E199</f>
        <v>130</v>
      </c>
      <c r="F239" s="176">
        <f t="shared" si="1"/>
        <v>5</v>
      </c>
      <c r="G239" s="176" t="b">
        <f t="shared" si="3"/>
        <v>0</v>
      </c>
    </row>
    <row r="240">
      <c r="A240" s="174" t="str">
        <f>'Game Results'!A226</f>
        <v>Oct 29
09:00 PM
AOT</v>
      </c>
      <c r="B240" s="175" t="str">
        <f>'Game Results'!B226</f>
        <v>Los Angeles Lakers</v>
      </c>
      <c r="C240" s="176">
        <f>'Game Results'!D226</f>
        <v>127</v>
      </c>
      <c r="D240" s="176" t="str">
        <f>'Game Results'!C226</f>
        <v>@
Sacramento Kings</v>
      </c>
      <c r="E240" s="175">
        <f>'Game Results'!E226</f>
        <v>132</v>
      </c>
      <c r="F240" s="176">
        <f t="shared" si="1"/>
        <v>5</v>
      </c>
      <c r="G240" s="176" t="b">
        <f t="shared" si="3"/>
        <v>0</v>
      </c>
    </row>
    <row r="241">
      <c r="A241" s="174" t="str">
        <f>'Game Results'!A240</f>
        <v>Oct 27
10:00 PM</v>
      </c>
      <c r="B241" s="175" t="str">
        <f>'Game Results'!B240</f>
        <v>Orlando Magic</v>
      </c>
      <c r="C241" s="176">
        <f>'Game Results'!D240</f>
        <v>102</v>
      </c>
      <c r="D241" s="176" t="str">
        <f>'Game Results'!C240</f>
        <v>@
Portland Trail Blazers</v>
      </c>
      <c r="E241" s="175">
        <f>'Game Results'!E240</f>
        <v>97</v>
      </c>
      <c r="F241" s="176">
        <f t="shared" si="1"/>
        <v>5</v>
      </c>
      <c r="G241" s="176" t="b">
        <f t="shared" si="3"/>
        <v>0</v>
      </c>
    </row>
    <row r="242">
      <c r="A242" s="174" t="str">
        <f>'Game Results'!A242</f>
        <v>Oct 27
08:30 PM</v>
      </c>
      <c r="B242" s="175" t="str">
        <f>'Game Results'!B242</f>
        <v>Brooklyn Nets</v>
      </c>
      <c r="C242" s="176">
        <f>'Game Results'!D242</f>
        <v>120</v>
      </c>
      <c r="D242" s="176" t="str">
        <f>'Game Results'!C242</f>
        <v>@
Dallas Mavericks</v>
      </c>
      <c r="E242" s="175">
        <f>'Game Results'!E242</f>
        <v>125</v>
      </c>
      <c r="F242" s="176">
        <f t="shared" si="1"/>
        <v>5</v>
      </c>
      <c r="G242" s="176" t="b">
        <f t="shared" si="3"/>
        <v>0</v>
      </c>
    </row>
    <row r="243">
      <c r="A243" s="174" t="str">
        <f>'Game Results'!A250</f>
        <v>Oct 26
10:00 PM</v>
      </c>
      <c r="B243" s="175" t="str">
        <f>'Game Results'!B250</f>
        <v>Phoenix Suns</v>
      </c>
      <c r="C243" s="176">
        <f>'Game Results'!D250</f>
        <v>95</v>
      </c>
      <c r="D243" s="176" t="str">
        <f>'Game Results'!C250</f>
        <v>@
Los Angeles Lakers</v>
      </c>
      <c r="E243" s="175">
        <f>'Game Results'!E250</f>
        <v>100</v>
      </c>
      <c r="F243" s="176">
        <f t="shared" si="1"/>
        <v>5</v>
      </c>
      <c r="G243" s="176" t="b">
        <f t="shared" si="3"/>
        <v>0</v>
      </c>
    </row>
    <row r="244">
      <c r="A244" s="174" t="str">
        <f>'Game Results'!A266</f>
        <v>Oct 20
10:00 PM</v>
      </c>
      <c r="B244" s="175" t="str">
        <f>'Game Results'!B266</f>
        <v>San Antonio Spurs</v>
      </c>
      <c r="C244" s="176">
        <f>'Game Results'!D266</f>
        <v>122</v>
      </c>
      <c r="D244" s="176" t="str">
        <f>'Game Results'!C266</f>
        <v>@
Golden State Warriors</v>
      </c>
      <c r="E244" s="175">
        <f>'Game Results'!E266</f>
        <v>117</v>
      </c>
      <c r="F244" s="176">
        <f t="shared" si="1"/>
        <v>5</v>
      </c>
      <c r="G244" s="176" t="b">
        <f t="shared" si="3"/>
        <v>0</v>
      </c>
    </row>
    <row r="245">
      <c r="A245" s="174" t="str">
        <f>'Game Results'!A272</f>
        <v>Oct 20
07:00 PM</v>
      </c>
      <c r="B245" s="175" t="str">
        <f>'Game Results'!B272</f>
        <v>Cleveland Cavaliers</v>
      </c>
      <c r="C245" s="176">
        <f>'Game Results'!D272</f>
        <v>104</v>
      </c>
      <c r="D245" s="176" t="str">
        <f>'Game Results'!C272</f>
        <v>@
Indiana Pacers</v>
      </c>
      <c r="E245" s="175">
        <f>'Game Results'!E272</f>
        <v>109</v>
      </c>
      <c r="F245" s="176">
        <f t="shared" si="1"/>
        <v>5</v>
      </c>
      <c r="G245" s="176" t="b">
        <f t="shared" si="3"/>
        <v>0</v>
      </c>
    </row>
    <row r="246">
      <c r="A246" s="174" t="str">
        <f>'Game Results'!A297</f>
        <v>Oct 14
09:00 PM</v>
      </c>
      <c r="B246" s="175" t="str">
        <f>'Game Results'!B297</f>
        <v>Portland Trail Blazers</v>
      </c>
      <c r="C246" s="176">
        <f>'Game Results'!D297</f>
        <v>133</v>
      </c>
      <c r="D246" s="176" t="str">
        <f>'Game Results'!C297</f>
        <v>@
Utah Jazz</v>
      </c>
      <c r="E246" s="175">
        <f>'Game Results'!E297</f>
        <v>138</v>
      </c>
      <c r="F246" s="176">
        <f t="shared" si="1"/>
        <v>5</v>
      </c>
      <c r="G246" s="176" t="b">
        <f t="shared" si="3"/>
        <v>0</v>
      </c>
    </row>
    <row r="247">
      <c r="A247" s="174" t="str">
        <f>'Game Results'!A299</f>
        <v>Oct 14
03:30 PM</v>
      </c>
      <c r="B247" s="175" t="str">
        <f>'Game Results'!B299</f>
        <v>New Orleans Pelicans</v>
      </c>
      <c r="C247" s="176">
        <f>'Game Results'!D299</f>
        <v>105</v>
      </c>
      <c r="D247" s="176" t="str">
        <f>'Game Results'!C299</f>
        <v>@
Atlanta Hawks</v>
      </c>
      <c r="E247" s="175">
        <f>'Game Results'!E299</f>
        <v>110</v>
      </c>
      <c r="F247" s="176">
        <f t="shared" si="1"/>
        <v>5</v>
      </c>
      <c r="G247" s="176" t="b">
        <f t="shared" si="3"/>
        <v>0</v>
      </c>
    </row>
    <row r="248">
      <c r="A248" s="174" t="str">
        <f>'Game Results'!A312</f>
        <v>Oct 10
10:00 PM</v>
      </c>
      <c r="B248" s="175" t="str">
        <f>'Game Results'!B312</f>
        <v>Utah Jazz</v>
      </c>
      <c r="C248" s="176">
        <f>'Game Results'!D312</f>
        <v>98</v>
      </c>
      <c r="D248" s="176" t="str">
        <f>'Game Results'!C312</f>
        <v>@
Los Angeles Clippers</v>
      </c>
      <c r="E248" s="175">
        <f>'Game Results'!E312</f>
        <v>103</v>
      </c>
      <c r="F248" s="176">
        <f t="shared" si="1"/>
        <v>5</v>
      </c>
      <c r="G248" s="176" t="b">
        <f t="shared" si="3"/>
        <v>0</v>
      </c>
    </row>
    <row r="249">
      <c r="A249" s="174" t="str">
        <f>'Game Results'!A321</f>
        <v>Oct 08
09:00 PM</v>
      </c>
      <c r="B249" s="175" t="str">
        <f>'Game Results'!B321</f>
        <v>Utah Jazz</v>
      </c>
      <c r="C249" s="176">
        <f>'Game Results'!D321</f>
        <v>101</v>
      </c>
      <c r="D249" s="176" t="str">
        <f>'Game Results'!C321</f>
        <v>@
Los Angeles Clippers</v>
      </c>
      <c r="E249" s="175">
        <f>'Game Results'!E321</f>
        <v>96</v>
      </c>
      <c r="F249" s="176">
        <f t="shared" si="1"/>
        <v>5</v>
      </c>
      <c r="G249" s="176" t="b">
        <f t="shared" si="3"/>
        <v>0</v>
      </c>
    </row>
    <row r="250">
      <c r="A250" s="174" t="str">
        <f>'Game Results'!A322</f>
        <v>Oct 08
08:00 PM
AOT</v>
      </c>
      <c r="B250" s="175" t="str">
        <f>'Game Results'!B322</f>
        <v>Indiana Pacers</v>
      </c>
      <c r="C250" s="176">
        <f>'Game Results'!D322</f>
        <v>122</v>
      </c>
      <c r="D250" s="176" t="str">
        <f>'Game Results'!C322</f>
        <v>@
Memphis Grizzlies</v>
      </c>
      <c r="E250" s="175">
        <f>'Game Results'!E322</f>
        <v>127</v>
      </c>
      <c r="F250" s="176">
        <f t="shared" si="1"/>
        <v>5</v>
      </c>
      <c r="G250" s="176" t="b">
        <f t="shared" si="3"/>
        <v>0</v>
      </c>
    </row>
    <row r="251">
      <c r="A251" s="174" t="str">
        <f>'Game Results'!A20</f>
        <v>Nov 27
07:00 PM</v>
      </c>
      <c r="B251" s="175" t="str">
        <f>'Game Results'!B20</f>
        <v>Portland Trail Blazers</v>
      </c>
      <c r="C251" s="176">
        <f>'Game Results'!D20</f>
        <v>114</v>
      </c>
      <c r="D251" s="176" t="str">
        <f>'Game Results'!C20</f>
        <v>@
Indiana Pacers</v>
      </c>
      <c r="E251" s="175">
        <f>'Game Results'!E20</f>
        <v>110</v>
      </c>
      <c r="F251" s="176">
        <f t="shared" si="1"/>
        <v>4</v>
      </c>
      <c r="G251" s="176" t="b">
        <f t="shared" si="3"/>
        <v>0</v>
      </c>
    </row>
    <row r="252">
      <c r="A252" s="174" t="str">
        <f>'Game Results'!A35</f>
        <v>Nov 25
05:00 PM</v>
      </c>
      <c r="B252" s="175" t="str">
        <f>'Game Results'!B35</f>
        <v>Philadelphia 76ers</v>
      </c>
      <c r="C252" s="176">
        <f>'Game Results'!D35</f>
        <v>127</v>
      </c>
      <c r="D252" s="176" t="str">
        <f>'Game Results'!C35</f>
        <v>@
Oklahoma City Thunder</v>
      </c>
      <c r="E252" s="175">
        <f>'Game Results'!E35</f>
        <v>123</v>
      </c>
      <c r="F252" s="176">
        <f t="shared" si="1"/>
        <v>4</v>
      </c>
      <c r="G252" s="176" t="b">
        <f t="shared" si="3"/>
        <v>0</v>
      </c>
    </row>
    <row r="253">
      <c r="A253" s="174" t="str">
        <f>'Game Results'!A71</f>
        <v>Nov 20
07:00 PM</v>
      </c>
      <c r="B253" s="175" t="str">
        <f>'Game Results'!B71</f>
        <v>Denver Nuggets</v>
      </c>
      <c r="C253" s="176">
        <f>'Game Results'!D71</f>
        <v>107</v>
      </c>
      <c r="D253" s="176" t="str">
        <f>'Game Results'!C71</f>
        <v>@
Detroit Pistons</v>
      </c>
      <c r="E253" s="175">
        <f>'Game Results'!E71</f>
        <v>103</v>
      </c>
      <c r="F253" s="176">
        <f t="shared" si="1"/>
        <v>4</v>
      </c>
      <c r="G253" s="176" t="b">
        <f t="shared" si="3"/>
        <v>0</v>
      </c>
    </row>
    <row r="254">
      <c r="A254" s="174" t="str">
        <f>'Game Results'!A122</f>
        <v>Nov 13
07:30 PM</v>
      </c>
      <c r="B254" s="175" t="str">
        <f>'Game Results'!B122</f>
        <v>Washington Wizards</v>
      </c>
      <c r="C254" s="176">
        <f>'Game Results'!D122</f>
        <v>107</v>
      </c>
      <c r="D254" s="176" t="str">
        <f>'Game Results'!C122</f>
        <v>@
Toronto Raptors</v>
      </c>
      <c r="E254" s="175">
        <f>'Game Results'!E122</f>
        <v>111</v>
      </c>
      <c r="F254" s="176">
        <f t="shared" si="1"/>
        <v>4</v>
      </c>
      <c r="G254" s="176" t="b">
        <f t="shared" si="3"/>
        <v>0</v>
      </c>
    </row>
    <row r="255">
      <c r="A255" s="174" t="str">
        <f>'Game Results'!A131</f>
        <v>Nov 12
03:30 PM</v>
      </c>
      <c r="B255" s="175" t="str">
        <f>'Game Results'!B131</f>
        <v>Memphis Grizzlies</v>
      </c>
      <c r="C255" s="176">
        <f>'Game Results'!D131</f>
        <v>105</v>
      </c>
      <c r="D255" s="176" t="str">
        <f>'Game Results'!C131</f>
        <v>@
Los Angeles Clippers</v>
      </c>
      <c r="E255" s="175">
        <f>'Game Results'!E131</f>
        <v>101</v>
      </c>
      <c r="F255" s="176">
        <f t="shared" si="1"/>
        <v>4</v>
      </c>
      <c r="G255" s="176" t="b">
        <f t="shared" si="3"/>
        <v>0</v>
      </c>
    </row>
    <row r="256">
      <c r="A256" s="174" t="str">
        <f>'Game Results'!A170</f>
        <v>Nov 06
07:30 PM</v>
      </c>
      <c r="B256" s="175" t="str">
        <f>'Game Results'!B170</f>
        <v>Milwaukee Bucks</v>
      </c>
      <c r="C256" s="176">
        <f>'Game Results'!D170</f>
        <v>129</v>
      </c>
      <c r="D256" s="176" t="str">
        <f>'Game Results'!C170</f>
        <v>@
Brooklyn Nets</v>
      </c>
      <c r="E256" s="175">
        <f>'Game Results'!E170</f>
        <v>125</v>
      </c>
      <c r="F256" s="176">
        <f t="shared" si="1"/>
        <v>4</v>
      </c>
      <c r="G256" s="176" t="b">
        <f t="shared" si="3"/>
        <v>0</v>
      </c>
    </row>
    <row r="257">
      <c r="A257" s="174" t="str">
        <f>'Game Results'!A205</f>
        <v>Nov 01
07:30 PM</v>
      </c>
      <c r="B257" s="175" t="str">
        <f>'Game Results'!B205</f>
        <v>Brooklyn Nets</v>
      </c>
      <c r="C257" s="176">
        <f>'Game Results'!D205</f>
        <v>109</v>
      </c>
      <c r="D257" s="176" t="str">
        <f>'Game Results'!C205</f>
        <v>@
Miami Heat</v>
      </c>
      <c r="E257" s="175">
        <f>'Game Results'!E205</f>
        <v>105</v>
      </c>
      <c r="F257" s="176">
        <f t="shared" si="1"/>
        <v>4</v>
      </c>
      <c r="G257" s="176" t="b">
        <f t="shared" si="3"/>
        <v>0</v>
      </c>
    </row>
    <row r="258">
      <c r="A258" s="174" t="str">
        <f>'Game Results'!A208</f>
        <v>Nov 01
07:30 PM</v>
      </c>
      <c r="B258" s="175" t="str">
        <f>'Game Results'!B208</f>
        <v>New Orleans Pelicans</v>
      </c>
      <c r="C258" s="176">
        <f>'Game Results'!D208</f>
        <v>110</v>
      </c>
      <c r="D258" s="176" t="str">
        <f>'Game Results'!C208</f>
        <v>@
Oklahoma City Thunder</v>
      </c>
      <c r="E258" s="175">
        <f>'Game Results'!E208</f>
        <v>106</v>
      </c>
      <c r="F258" s="176">
        <f t="shared" si="1"/>
        <v>4</v>
      </c>
      <c r="G258" s="176" t="b">
        <f t="shared" si="3"/>
        <v>0</v>
      </c>
    </row>
    <row r="259">
      <c r="A259" s="174" t="str">
        <f>'Game Results'!A243</f>
        <v>Oct 27
08:00 PM
AOT</v>
      </c>
      <c r="B259" s="175" t="str">
        <f>'Game Results'!B243</f>
        <v>Houston Rockets</v>
      </c>
      <c r="C259" s="176">
        <f>'Game Results'!D243</f>
        <v>122</v>
      </c>
      <c r="D259" s="176" t="str">
        <f>'Game Results'!C243</f>
        <v>@
San Antonio Spurs</v>
      </c>
      <c r="E259" s="175">
        <f>'Game Results'!E243</f>
        <v>126</v>
      </c>
      <c r="F259" s="176">
        <f t="shared" si="1"/>
        <v>4</v>
      </c>
      <c r="G259" s="176" t="b">
        <f t="shared" si="3"/>
        <v>0</v>
      </c>
    </row>
    <row r="260">
      <c r="A260" s="174" t="str">
        <f>'Game Results'!A248</f>
        <v>Oct 27
07:00 PM</v>
      </c>
      <c r="B260" s="175" t="str">
        <f>'Game Results'!B248</f>
        <v>Denver Nuggets</v>
      </c>
      <c r="C260" s="176">
        <f>'Game Results'!D248</f>
        <v>108</v>
      </c>
      <c r="D260" s="176" t="str">
        <f>'Game Results'!C248</f>
        <v>@
Memphis Grizzlies</v>
      </c>
      <c r="E260" s="175">
        <f>'Game Results'!E248</f>
        <v>104</v>
      </c>
      <c r="F260" s="176">
        <f t="shared" si="1"/>
        <v>4</v>
      </c>
      <c r="G260" s="176" t="b">
        <f t="shared" si="3"/>
        <v>0</v>
      </c>
    </row>
    <row r="261">
      <c r="A261" s="174" t="str">
        <f>'Game Results'!A261</f>
        <v>Oct 25
07:00 PM</v>
      </c>
      <c r="B261" s="175" t="str">
        <f>'Game Results'!B261</f>
        <v>Boston Celtics</v>
      </c>
      <c r="C261" s="176">
        <f>'Game Results'!D261</f>
        <v>108</v>
      </c>
      <c r="D261" s="176" t="str">
        <f>'Game Results'!C261</f>
        <v>@
New York Knicks</v>
      </c>
      <c r="E261" s="175">
        <f>'Game Results'!E261</f>
        <v>104</v>
      </c>
      <c r="F261" s="176">
        <f t="shared" si="1"/>
        <v>4</v>
      </c>
      <c r="G261" s="176" t="b">
        <f t="shared" si="3"/>
        <v>0</v>
      </c>
    </row>
    <row r="262">
      <c r="A262" s="174" t="str">
        <f>'Game Results'!A264</f>
        <v>Oct 24
10:00 PM</v>
      </c>
      <c r="B262" s="175" t="str">
        <f>'Game Results'!B264</f>
        <v>Phoenix Suns</v>
      </c>
      <c r="C262" s="176">
        <f>'Game Results'!D264</f>
        <v>108</v>
      </c>
      <c r="D262" s="176" t="str">
        <f>'Game Results'!C264</f>
        <v>@
Golden State Warriors</v>
      </c>
      <c r="E262" s="175">
        <f>'Game Results'!E264</f>
        <v>104</v>
      </c>
      <c r="F262" s="176">
        <f t="shared" si="1"/>
        <v>4</v>
      </c>
      <c r="G262" s="176" t="b">
        <f t="shared" si="3"/>
        <v>0</v>
      </c>
    </row>
    <row r="263">
      <c r="A263" s="174" t="str">
        <f>'Game Results'!A285</f>
        <v>Oct 17
08:00 PM</v>
      </c>
      <c r="B263" s="175" t="str">
        <f>'Game Results'!B285</f>
        <v>Toronto Raptors</v>
      </c>
      <c r="C263" s="176">
        <f>'Game Results'!D285</f>
        <v>106</v>
      </c>
      <c r="D263" s="176" t="str">
        <f>'Game Results'!C285</f>
        <v>@
Chicago Bulls</v>
      </c>
      <c r="E263" s="175">
        <f>'Game Results'!E285</f>
        <v>102</v>
      </c>
      <c r="F263" s="176">
        <f t="shared" si="1"/>
        <v>4</v>
      </c>
      <c r="G263" s="176" t="b">
        <f t="shared" si="3"/>
        <v>0</v>
      </c>
    </row>
    <row r="264">
      <c r="A264" s="174" t="str">
        <f>'Game Results'!A291</f>
        <v>Oct 16
07:00 PM</v>
      </c>
      <c r="B264" s="175" t="str">
        <f>'Game Results'!B291</f>
        <v>Atlanta Hawks</v>
      </c>
      <c r="C264" s="176">
        <f>'Game Results'!D291</f>
        <v>112</v>
      </c>
      <c r="D264" s="176" t="str">
        <f>'Game Results'!C291</f>
        <v>@
Indiana Pacers</v>
      </c>
      <c r="E264" s="175">
        <f>'Game Results'!E291</f>
        <v>116</v>
      </c>
      <c r="F264" s="176">
        <f t="shared" si="1"/>
        <v>4</v>
      </c>
      <c r="G264" s="176" t="b">
        <f t="shared" si="3"/>
        <v>0</v>
      </c>
    </row>
    <row r="265">
      <c r="A265" s="174" t="str">
        <f>'Game Results'!A300</f>
        <v>Oct 13
10:00 PM</v>
      </c>
      <c r="B265" s="175" t="str">
        <f>'Game Results'!B300</f>
        <v>Golden State Warriors</v>
      </c>
      <c r="C265" s="176">
        <f>'Game Results'!D300</f>
        <v>129</v>
      </c>
      <c r="D265" s="176" t="str">
        <f>'Game Results'!C300</f>
        <v>@
Los Angeles Lakers</v>
      </c>
      <c r="E265" s="175">
        <f>'Game Results'!E300</f>
        <v>125</v>
      </c>
      <c r="F265" s="176">
        <f t="shared" si="1"/>
        <v>4</v>
      </c>
      <c r="G265" s="176" t="b">
        <f t="shared" si="3"/>
        <v>0</v>
      </c>
    </row>
    <row r="266">
      <c r="A266" s="174" t="str">
        <f>'Game Results'!A316</f>
        <v>Oct 10
07:30 PM</v>
      </c>
      <c r="B266" s="175" t="str">
        <f>'Game Results'!B316</f>
        <v>Charlotte Hornets</v>
      </c>
      <c r="C266" s="176">
        <f>'Game Results'!D316</f>
        <v>109</v>
      </c>
      <c r="D266" s="176" t="str">
        <f>'Game Results'!C316</f>
        <v>@
Miami Heat</v>
      </c>
      <c r="E266" s="175">
        <f>'Game Results'!E316</f>
        <v>113</v>
      </c>
      <c r="F266" s="176">
        <f t="shared" si="1"/>
        <v>4</v>
      </c>
      <c r="G266" s="176" t="b">
        <f t="shared" si="3"/>
        <v>0</v>
      </c>
    </row>
    <row r="267">
      <c r="A267" s="174" t="str">
        <f>'Game Results'!A325</f>
        <v>Oct 08
03:00 PM
AOT</v>
      </c>
      <c r="B267" s="175" t="str">
        <f>'Game Results'!B325</f>
        <v>Phoenix Suns</v>
      </c>
      <c r="C267" s="176">
        <f>'Game Results'!D325</f>
        <v>130</v>
      </c>
      <c r="D267" s="176" t="str">
        <f>'Game Results'!C325</f>
        <v>@
Detroit Pistons</v>
      </c>
      <c r="E267" s="175">
        <f>'Game Results'!E325</f>
        <v>126</v>
      </c>
      <c r="F267" s="176">
        <f t="shared" si="1"/>
        <v>4</v>
      </c>
      <c r="G267" s="176" t="b">
        <f t="shared" si="3"/>
        <v>0</v>
      </c>
    </row>
    <row r="268">
      <c r="A268" s="174" t="str">
        <f>'Game Results'!A11</f>
        <v>Nov 28
08:00 PM</v>
      </c>
      <c r="B268" s="175" t="str">
        <f>'Game Results'!B11</f>
        <v>Oklahoma City Thunder</v>
      </c>
      <c r="C268" s="176">
        <f>'Game Results'!D11</f>
        <v>103</v>
      </c>
      <c r="D268" s="176" t="str">
        <f>'Game Results'!C11</f>
        <v>@
Minnesota Timberwolves</v>
      </c>
      <c r="E268" s="175">
        <f>'Game Results'!E11</f>
        <v>106</v>
      </c>
      <c r="F268" s="176">
        <f t="shared" si="1"/>
        <v>3</v>
      </c>
      <c r="G268" s="176" t="b">
        <f t="shared" si="3"/>
        <v>0</v>
      </c>
    </row>
    <row r="269">
      <c r="A269" s="174" t="str">
        <f>'Game Results'!A24</f>
        <v>Nov 26
07:30 PM</v>
      </c>
      <c r="B269" s="175" t="str">
        <f>'Game Results'!B24</f>
        <v>Toronto Raptors</v>
      </c>
      <c r="C269" s="176">
        <f>'Game Results'!D24</f>
        <v>102</v>
      </c>
      <c r="D269" s="176" t="str">
        <f>'Game Results'!C24</f>
        <v>@
Cleveland Cavaliers</v>
      </c>
      <c r="E269" s="175">
        <f>'Game Results'!E24</f>
        <v>105</v>
      </c>
      <c r="F269" s="176">
        <f t="shared" si="1"/>
        <v>3</v>
      </c>
      <c r="G269" s="176" t="b">
        <f t="shared" si="3"/>
        <v>0</v>
      </c>
    </row>
    <row r="270">
      <c r="A270" s="174" t="str">
        <f>'Game Results'!A28</f>
        <v>Nov 26
06:00 PM</v>
      </c>
      <c r="B270" s="175" t="str">
        <f>'Game Results'!B28</f>
        <v>Phoenix Suns</v>
      </c>
      <c r="C270" s="176">
        <f>'Game Results'!D28</f>
        <v>116</v>
      </c>
      <c r="D270" s="176" t="str">
        <f>'Game Results'!C28</f>
        <v>@
New York Knicks</v>
      </c>
      <c r="E270" s="175">
        <f>'Game Results'!E28</f>
        <v>113</v>
      </c>
      <c r="F270" s="176">
        <f t="shared" si="1"/>
        <v>3</v>
      </c>
      <c r="G270" s="176" t="b">
        <f t="shared" si="3"/>
        <v>0</v>
      </c>
    </row>
    <row r="271">
      <c r="A271" s="174" t="str">
        <f>'Game Results'!A41</f>
        <v>Nov 24
08:00 PM</v>
      </c>
      <c r="B271" s="175" t="str">
        <f>'Game Results'!B41</f>
        <v>Washington Wizards</v>
      </c>
      <c r="C271" s="176">
        <f>'Game Results'!D41</f>
        <v>128</v>
      </c>
      <c r="D271" s="176" t="str">
        <f>'Game Results'!C41</f>
        <v>@
Milwaukee Bucks</v>
      </c>
      <c r="E271" s="175">
        <f>'Game Results'!E41</f>
        <v>131</v>
      </c>
      <c r="F271" s="176">
        <f t="shared" si="1"/>
        <v>3</v>
      </c>
      <c r="G271" s="176" t="b">
        <f t="shared" si="3"/>
        <v>0</v>
      </c>
    </row>
    <row r="272">
      <c r="A272" s="174" t="str">
        <f>'Game Results'!A46</f>
        <v>Nov 22
10:30 PM</v>
      </c>
      <c r="B272" s="175" t="str">
        <f>'Game Results'!B46</f>
        <v>Dallas Mavericks</v>
      </c>
      <c r="C272" s="176">
        <f>'Game Results'!D46</f>
        <v>104</v>
      </c>
      <c r="D272" s="176" t="str">
        <f>'Game Results'!C46</f>
        <v>@
Los Angeles Lakers</v>
      </c>
      <c r="E272" s="175">
        <f>'Game Results'!E46</f>
        <v>101</v>
      </c>
      <c r="F272" s="176">
        <f t="shared" si="1"/>
        <v>3</v>
      </c>
      <c r="G272" s="176" t="b">
        <f t="shared" si="3"/>
        <v>0</v>
      </c>
    </row>
    <row r="273">
      <c r="A273" s="174" t="str">
        <f>'Game Results'!A56</f>
        <v>Nov 22
07:30 PM</v>
      </c>
      <c r="B273" s="175" t="str">
        <f>'Game Results'!B56</f>
        <v>Milwaukee Bucks</v>
      </c>
      <c r="C273" s="176">
        <f>'Game Results'!D56</f>
        <v>116</v>
      </c>
      <c r="D273" s="176" t="str">
        <f>'Game Results'!C56</f>
        <v>@
Boston Celtics</v>
      </c>
      <c r="E273" s="175">
        <f>'Game Results'!E56</f>
        <v>119</v>
      </c>
      <c r="F273" s="176">
        <f t="shared" si="1"/>
        <v>3</v>
      </c>
      <c r="G273" s="176" t="b">
        <f t="shared" si="3"/>
        <v>0</v>
      </c>
    </row>
    <row r="274">
      <c r="A274" s="174" t="str">
        <f>'Game Results'!A59</f>
        <v>Nov 22
07:00 PM</v>
      </c>
      <c r="B274" s="175" t="str">
        <f>'Game Results'!B59</f>
        <v>Washington Wizards</v>
      </c>
      <c r="C274" s="176">
        <f>'Game Results'!D59</f>
        <v>114</v>
      </c>
      <c r="D274" s="176" t="str">
        <f>'Game Results'!C59</f>
        <v>@
Charlotte Hornets</v>
      </c>
      <c r="E274" s="175">
        <f>'Game Results'!E59</f>
        <v>117</v>
      </c>
      <c r="F274" s="176">
        <f t="shared" si="1"/>
        <v>3</v>
      </c>
      <c r="G274" s="176" t="b">
        <f t="shared" si="3"/>
        <v>0</v>
      </c>
    </row>
    <row r="275">
      <c r="A275" s="174" t="str">
        <f>'Game Results'!A62</f>
        <v>Nov 21
07:30 PM
AOT</v>
      </c>
      <c r="B275" s="175" t="str">
        <f>'Game Results'!B62</f>
        <v>Cleveland Cavaliers</v>
      </c>
      <c r="C275" s="176">
        <f>'Game Results'!D62</f>
        <v>122</v>
      </c>
      <c r="D275" s="176" t="str">
        <f>'Game Results'!C62</f>
        <v>@
Philadelphia 76ers</v>
      </c>
      <c r="E275" s="175">
        <f>'Game Results'!E62</f>
        <v>119</v>
      </c>
      <c r="F275" s="176">
        <f t="shared" si="1"/>
        <v>3</v>
      </c>
      <c r="G275" s="176" t="b">
        <f t="shared" si="3"/>
        <v>0</v>
      </c>
    </row>
    <row r="276">
      <c r="A276" s="174" t="str">
        <f>'Game Results'!A70</f>
        <v>Nov 20
07:00 PM
AOT</v>
      </c>
      <c r="B276" s="175" t="str">
        <f>'Game Results'!B70</f>
        <v>Boston Celtics</v>
      </c>
      <c r="C276" s="176">
        <f>'Game Results'!D70</f>
        <v>118</v>
      </c>
      <c r="D276" s="176" t="str">
        <f>'Game Results'!C70</f>
        <v>@
Charlotte Hornets</v>
      </c>
      <c r="E276" s="175">
        <f>'Game Results'!E70</f>
        <v>121</v>
      </c>
      <c r="F276" s="176">
        <f t="shared" si="1"/>
        <v>3</v>
      </c>
      <c r="G276" s="176" t="b">
        <f t="shared" si="3"/>
        <v>0</v>
      </c>
    </row>
    <row r="277">
      <c r="A277" s="174" t="str">
        <f>'Game Results'!A76</f>
        <v>Nov 19
08:00 PM
AOT</v>
      </c>
      <c r="B277" s="175" t="str">
        <f>'Game Results'!B76</f>
        <v>Phoenix Suns</v>
      </c>
      <c r="C277" s="176">
        <f>'Game Results'!D76</f>
        <v>140</v>
      </c>
      <c r="D277" s="176" t="str">
        <f>'Game Results'!C76</f>
        <v>@
Utah Jazz</v>
      </c>
      <c r="E277" s="175">
        <f>'Game Results'!E76</f>
        <v>137</v>
      </c>
      <c r="F277" s="176">
        <f t="shared" si="1"/>
        <v>3</v>
      </c>
      <c r="G277" s="176" t="b">
        <f t="shared" si="3"/>
        <v>0</v>
      </c>
    </row>
    <row r="278">
      <c r="A278" s="174" t="str">
        <f>'Game Results'!A90</f>
        <v>Nov 17
10:00 PM</v>
      </c>
      <c r="B278" s="175" t="str">
        <f>'Game Results'!B90</f>
        <v>Phoenix Suns</v>
      </c>
      <c r="C278" s="176">
        <f>'Game Results'!D90</f>
        <v>131</v>
      </c>
      <c r="D278" s="176" t="str">
        <f>'Game Results'!C90</f>
        <v>@
Utah Jazz</v>
      </c>
      <c r="E278" s="175">
        <f>'Game Results'!E90</f>
        <v>128</v>
      </c>
      <c r="F278" s="176">
        <f t="shared" si="1"/>
        <v>3</v>
      </c>
      <c r="G278" s="176" t="b">
        <f t="shared" si="3"/>
        <v>0</v>
      </c>
    </row>
    <row r="279">
      <c r="A279" s="174" t="str">
        <f>'Game Results'!A93</f>
        <v>Nov 17
07:30 PM</v>
      </c>
      <c r="B279" s="175" t="str">
        <f>'Game Results'!B93</f>
        <v>Boston Celtics</v>
      </c>
      <c r="C279" s="176">
        <f>'Game Results'!D93</f>
        <v>108</v>
      </c>
      <c r="D279" s="176" t="str">
        <f>'Game Results'!C93</f>
        <v>@
Toronto Raptors</v>
      </c>
      <c r="E279" s="175">
        <f>'Game Results'!E93</f>
        <v>105</v>
      </c>
      <c r="F279" s="176">
        <f t="shared" si="1"/>
        <v>3</v>
      </c>
      <c r="G279" s="176" t="b">
        <f t="shared" si="3"/>
        <v>0</v>
      </c>
    </row>
    <row r="280">
      <c r="A280" s="174" t="str">
        <f>'Game Results'!A110</f>
        <v>Nov 14
10:00 PM</v>
      </c>
      <c r="B280" s="175" t="str">
        <f>'Game Results'!B110</f>
        <v>Los Angeles Clippers</v>
      </c>
      <c r="C280" s="176">
        <f>'Game Results'!D110</f>
        <v>108</v>
      </c>
      <c r="D280" s="176" t="str">
        <f>'Game Results'!C110</f>
        <v>@
Denver Nuggets</v>
      </c>
      <c r="E280" s="175">
        <f>'Game Results'!E110</f>
        <v>111</v>
      </c>
      <c r="F280" s="176">
        <f t="shared" si="1"/>
        <v>3</v>
      </c>
      <c r="G280" s="176" t="b">
        <f t="shared" si="3"/>
        <v>0</v>
      </c>
    </row>
    <row r="281">
      <c r="A281" s="174" t="str">
        <f>'Game Results'!A111</f>
        <v>Nov 14
10:00 PM</v>
      </c>
      <c r="B281" s="175" t="str">
        <f>'Game Results'!B111</f>
        <v>Minnesota Timberwolves</v>
      </c>
      <c r="C281" s="176">
        <f>'Game Results'!D111</f>
        <v>104</v>
      </c>
      <c r="D281" s="176" t="str">
        <f>'Game Results'!C111</f>
        <v>@
Golden State Warriors</v>
      </c>
      <c r="E281" s="175">
        <f>'Game Results'!E111</f>
        <v>101</v>
      </c>
      <c r="F281" s="176">
        <f t="shared" si="1"/>
        <v>3</v>
      </c>
      <c r="G281" s="176" t="b">
        <f t="shared" si="3"/>
        <v>0</v>
      </c>
    </row>
    <row r="282">
      <c r="A282" s="174" t="str">
        <f>'Game Results'!A127</f>
        <v>Nov 12
07:00 PM</v>
      </c>
      <c r="B282" s="175" t="str">
        <f>'Game Results'!B127</f>
        <v>Denver Nuggets</v>
      </c>
      <c r="C282" s="176">
        <f>'Game Results'!D127</f>
        <v>104</v>
      </c>
      <c r="D282" s="176" t="str">
        <f>'Game Results'!C127</f>
        <v>@
Houston Rockets</v>
      </c>
      <c r="E282" s="175">
        <f>'Game Results'!E127</f>
        <v>107</v>
      </c>
      <c r="F282" s="176">
        <f t="shared" si="1"/>
        <v>3</v>
      </c>
      <c r="G282" s="176" t="b">
        <f t="shared" si="3"/>
        <v>0</v>
      </c>
    </row>
    <row r="283">
      <c r="A283" s="174" t="str">
        <f>'Game Results'!A138</f>
        <v>Nov 10
10:00 PM</v>
      </c>
      <c r="B283" s="175" t="str">
        <f>'Game Results'!B138</f>
        <v>Los Angeles Lakers</v>
      </c>
      <c r="C283" s="176">
        <f>'Game Results'!D138</f>
        <v>122</v>
      </c>
      <c r="D283" s="176" t="str">
        <f>'Game Results'!C138</f>
        <v>@
Phoenix Suns</v>
      </c>
      <c r="E283" s="175">
        <f>'Game Results'!E138</f>
        <v>119</v>
      </c>
      <c r="F283" s="176">
        <f t="shared" si="1"/>
        <v>3</v>
      </c>
      <c r="G283" s="176" t="b">
        <f t="shared" si="3"/>
        <v>0</v>
      </c>
    </row>
    <row r="284">
      <c r="A284" s="174" t="str">
        <f>'Game Results'!A142</f>
        <v>Nov 10
08:00 PM</v>
      </c>
      <c r="B284" s="175" t="str">
        <f>'Game Results'!B142</f>
        <v>New Orleans Pelicans</v>
      </c>
      <c r="C284" s="176">
        <f>'Game Results'!D142</f>
        <v>101</v>
      </c>
      <c r="D284" s="176" t="str">
        <f>'Game Results'!C142</f>
        <v>@
Houston Rockets</v>
      </c>
      <c r="E284" s="175">
        <f>'Game Results'!E142</f>
        <v>104</v>
      </c>
      <c r="F284" s="176">
        <f t="shared" si="1"/>
        <v>3</v>
      </c>
      <c r="G284" s="176" t="b">
        <f t="shared" si="3"/>
        <v>0</v>
      </c>
    </row>
    <row r="285">
      <c r="A285" s="174" t="str">
        <f>'Game Results'!A149</f>
        <v>Nov 08
10:00 PM</v>
      </c>
      <c r="B285" s="175" t="str">
        <f>'Game Results'!B149</f>
        <v>Golden State Warriors</v>
      </c>
      <c r="C285" s="176">
        <f>'Game Results'!D149</f>
        <v>105</v>
      </c>
      <c r="D285" s="176" t="str">
        <f>'Game Results'!C149</f>
        <v>@
Denver Nuggets</v>
      </c>
      <c r="E285" s="175">
        <f>'Game Results'!E149</f>
        <v>108</v>
      </c>
      <c r="F285" s="176">
        <f t="shared" si="1"/>
        <v>3</v>
      </c>
      <c r="G285" s="176" t="b">
        <f t="shared" si="3"/>
        <v>0</v>
      </c>
    </row>
    <row r="286">
      <c r="A286" s="174" t="str">
        <f>'Game Results'!A150</f>
        <v>Nov 08
10:00 PM
AOT</v>
      </c>
      <c r="B286" s="175" t="str">
        <f>'Game Results'!B150</f>
        <v>Portland Trail Blazers</v>
      </c>
      <c r="C286" s="176">
        <f>'Game Results'!D150</f>
        <v>118</v>
      </c>
      <c r="D286" s="176" t="str">
        <f>'Game Results'!C150</f>
        <v>@
Sacramento Kings</v>
      </c>
      <c r="E286" s="175">
        <f>'Game Results'!E150</f>
        <v>121</v>
      </c>
      <c r="F286" s="176">
        <f t="shared" si="1"/>
        <v>3</v>
      </c>
      <c r="G286" s="176" t="b">
        <f t="shared" si="3"/>
        <v>0</v>
      </c>
    </row>
    <row r="287">
      <c r="A287" s="174" t="str">
        <f>'Game Results'!A160</f>
        <v>Nov 08
07:00 PM</v>
      </c>
      <c r="B287" s="175" t="str">
        <f>'Game Results'!B160</f>
        <v>Boston Celtics</v>
      </c>
      <c r="C287" s="176">
        <f>'Game Results'!D160</f>
        <v>103</v>
      </c>
      <c r="D287" s="176" t="str">
        <f>'Game Results'!C160</f>
        <v>@
Philadelphia 76ers</v>
      </c>
      <c r="E287" s="175">
        <f>'Game Results'!E160</f>
        <v>106</v>
      </c>
      <c r="F287" s="176">
        <f t="shared" si="1"/>
        <v>3</v>
      </c>
      <c r="G287" s="176" t="b">
        <f t="shared" si="3"/>
        <v>0</v>
      </c>
    </row>
    <row r="288">
      <c r="A288" s="174" t="str">
        <f>'Game Results'!A215</f>
        <v>Oct 30
10:30 PM</v>
      </c>
      <c r="B288" s="175" t="str">
        <f>'Game Results'!B215</f>
        <v>Orlando Magic</v>
      </c>
      <c r="C288" s="176">
        <f>'Game Results'!D215</f>
        <v>103</v>
      </c>
      <c r="D288" s="176" t="str">
        <f>'Game Results'!C215</f>
        <v>@
Los Angeles Lakers</v>
      </c>
      <c r="E288" s="175">
        <f>'Game Results'!E215</f>
        <v>106</v>
      </c>
      <c r="F288" s="176">
        <f t="shared" si="1"/>
        <v>3</v>
      </c>
      <c r="G288" s="176" t="b">
        <f t="shared" si="3"/>
        <v>0</v>
      </c>
    </row>
    <row r="289">
      <c r="A289" s="174" t="str">
        <f>'Game Results'!A247</f>
        <v>Oct 27
07:30 PM</v>
      </c>
      <c r="B289" s="175" t="str">
        <f>'Game Results'!B247</f>
        <v>Oklahoma City Thunder</v>
      </c>
      <c r="C289" s="176">
        <f>'Game Results'!D247</f>
        <v>108</v>
      </c>
      <c r="D289" s="176" t="str">
        <f>'Game Results'!C247</f>
        <v>@
Cleveland Cavaliers</v>
      </c>
      <c r="E289" s="175">
        <f>'Game Results'!E247</f>
        <v>105</v>
      </c>
      <c r="F289" s="176">
        <f t="shared" si="1"/>
        <v>3</v>
      </c>
      <c r="G289" s="176" t="b">
        <f t="shared" si="3"/>
        <v>0</v>
      </c>
    </row>
    <row r="290">
      <c r="A290" s="174" t="str">
        <f>'Game Results'!A259</f>
        <v>Oct 25
07:30 PM</v>
      </c>
      <c r="B290" s="175" t="str">
        <f>'Game Results'!B259</f>
        <v>Minnesota Timberwolves</v>
      </c>
      <c r="C290" s="176">
        <f>'Game Results'!D259</f>
        <v>94</v>
      </c>
      <c r="D290" s="176" t="str">
        <f>'Game Results'!C259</f>
        <v>@
Toronto Raptors</v>
      </c>
      <c r="E290" s="175">
        <f>'Game Results'!E259</f>
        <v>97</v>
      </c>
      <c r="F290" s="176">
        <f t="shared" si="1"/>
        <v>3</v>
      </c>
      <c r="G290" s="176" t="b">
        <f t="shared" si="3"/>
        <v>0</v>
      </c>
    </row>
    <row r="291">
      <c r="A291" s="174" t="str">
        <f>'Game Results'!A275</f>
        <v>Oct 19
10:00 PM</v>
      </c>
      <c r="B291" s="175" t="str">
        <f>'Game Results'!B275</f>
        <v>Utah Jazz</v>
      </c>
      <c r="C291" s="176">
        <f>'Game Results'!D275</f>
        <v>113</v>
      </c>
      <c r="D291" s="176" t="str">
        <f>'Game Results'!C275</f>
        <v>@
Sacramento Kings</v>
      </c>
      <c r="E291" s="175">
        <f>'Game Results'!E275</f>
        <v>116</v>
      </c>
      <c r="F291" s="176">
        <f t="shared" si="1"/>
        <v>3</v>
      </c>
      <c r="G291" s="176" t="b">
        <f t="shared" si="3"/>
        <v>0</v>
      </c>
    </row>
    <row r="292">
      <c r="A292" s="174" t="str">
        <f>'Game Results'!A281</f>
        <v>Oct 18
07:30 PM</v>
      </c>
      <c r="B292" s="175" t="str">
        <f>'Game Results'!B281</f>
        <v>Brooklyn Nets</v>
      </c>
      <c r="C292" s="176">
        <f>'Game Results'!D281</f>
        <v>107</v>
      </c>
      <c r="D292" s="176" t="str">
        <f>'Game Results'!C281</f>
        <v>@
Miami Heat</v>
      </c>
      <c r="E292" s="175">
        <f>'Game Results'!E281</f>
        <v>104</v>
      </c>
      <c r="F292" s="176">
        <f t="shared" si="1"/>
        <v>3</v>
      </c>
      <c r="G292" s="176" t="b">
        <f t="shared" si="3"/>
        <v>0</v>
      </c>
    </row>
    <row r="293">
      <c r="A293" s="174" t="str">
        <f>'Game Results'!A307</f>
        <v>Oct 12
07:00 PM</v>
      </c>
      <c r="B293" s="175" t="str">
        <f>'Game Results'!B307</f>
        <v>Detroit Pistons</v>
      </c>
      <c r="C293" s="176">
        <f>'Game Results'!D307</f>
        <v>128</v>
      </c>
      <c r="D293" s="176" t="str">
        <f>'Game Results'!C307</f>
        <v>@
Oklahoma City Thunder</v>
      </c>
      <c r="E293" s="175">
        <f>'Game Results'!E307</f>
        <v>125</v>
      </c>
      <c r="F293" s="176">
        <f t="shared" si="1"/>
        <v>3</v>
      </c>
      <c r="G293" s="176" t="b">
        <f t="shared" si="3"/>
        <v>0</v>
      </c>
    </row>
    <row r="294">
      <c r="A294" s="174" t="str">
        <f>'Game Results'!A308</f>
        <v>Oct 12
07:00 PM</v>
      </c>
      <c r="B294" s="175" t="str">
        <f>'Game Results'!B308</f>
        <v>Orlando Magic</v>
      </c>
      <c r="C294" s="176">
        <f>'Game Results'!D308</f>
        <v>108</v>
      </c>
      <c r="D294" s="176" t="str">
        <f>'Game Results'!C308</f>
        <v>@
Cleveland Cavaliers</v>
      </c>
      <c r="E294" s="175">
        <f>'Game Results'!E308</f>
        <v>105</v>
      </c>
      <c r="F294" s="176">
        <f t="shared" si="1"/>
        <v>3</v>
      </c>
      <c r="G294" s="176" t="b">
        <f t="shared" si="3"/>
        <v>0</v>
      </c>
    </row>
    <row r="295">
      <c r="A295" s="174" t="str">
        <f>'Game Results'!A318</f>
        <v>Oct 09
09:00 PM</v>
      </c>
      <c r="B295" s="175" t="str">
        <f>'Game Results'!B318</f>
        <v>Brooklyn Nets</v>
      </c>
      <c r="C295" s="176">
        <f>'Game Results'!D318</f>
        <v>126</v>
      </c>
      <c r="D295" s="176" t="str">
        <f>'Game Results'!C318</f>
        <v>@
Los Angeles Lakers</v>
      </c>
      <c r="E295" s="175">
        <f>'Game Results'!E318</f>
        <v>129</v>
      </c>
      <c r="F295" s="176">
        <f t="shared" si="1"/>
        <v>3</v>
      </c>
      <c r="G295" s="176" t="b">
        <f t="shared" si="3"/>
        <v>0</v>
      </c>
    </row>
    <row r="296">
      <c r="A296" s="174" t="str">
        <f>'Game Results'!A326</f>
        <v>Oct 08
01:00 PM</v>
      </c>
      <c r="B296" s="175" t="str">
        <f>'Game Results'!B326</f>
        <v>Chicago Bulls</v>
      </c>
      <c r="C296" s="176">
        <f>'Game Results'!D326</f>
        <v>102</v>
      </c>
      <c r="D296" s="176" t="str">
        <f>'Game Results'!C326</f>
        <v>@
Milwaukee Bucks</v>
      </c>
      <c r="E296" s="175">
        <f>'Game Results'!E326</f>
        <v>105</v>
      </c>
      <c r="F296" s="176">
        <f t="shared" si="1"/>
        <v>3</v>
      </c>
      <c r="G296" s="176" t="b">
        <f t="shared" si="3"/>
        <v>0</v>
      </c>
    </row>
    <row r="297">
      <c r="A297" s="174" t="str">
        <f>'Game Results'!A18</f>
        <v>Nov 27
09:00 PM</v>
      </c>
      <c r="B297" s="175" t="str">
        <f>'Game Results'!B18</f>
        <v>New Orleans Pelicans</v>
      </c>
      <c r="C297" s="176">
        <f>'Game Results'!D18</f>
        <v>112</v>
      </c>
      <c r="D297" s="176" t="str">
        <f>'Game Results'!C18</f>
        <v>@
Utah Jazz</v>
      </c>
      <c r="E297" s="175">
        <f>'Game Results'!E18</f>
        <v>114</v>
      </c>
      <c r="F297" s="176">
        <f t="shared" si="1"/>
        <v>2</v>
      </c>
      <c r="G297" s="176" t="b">
        <f t="shared" si="3"/>
        <v>0</v>
      </c>
    </row>
    <row r="298">
      <c r="A298" s="174" t="str">
        <f>'Game Results'!A43</f>
        <v>Nov 24
07:30 PM</v>
      </c>
      <c r="B298" s="175" t="str">
        <f>'Game Results'!B43</f>
        <v>Miami Heat</v>
      </c>
      <c r="C298" s="176">
        <f>'Game Results'!D43</f>
        <v>98</v>
      </c>
      <c r="D298" s="176" t="str">
        <f>'Game Results'!C43</f>
        <v>@
New York Knicks</v>
      </c>
      <c r="E298" s="175">
        <f>'Game Results'!E43</f>
        <v>100</v>
      </c>
      <c r="F298" s="176">
        <f t="shared" si="1"/>
        <v>2</v>
      </c>
      <c r="G298" s="176" t="b">
        <f t="shared" si="3"/>
        <v>0</v>
      </c>
    </row>
    <row r="299">
      <c r="A299" s="174" t="str">
        <f>'Game Results'!A54</f>
        <v>Nov 22
07:30 PM
AOT</v>
      </c>
      <c r="B299" s="175" t="str">
        <f>'Game Results'!B54</f>
        <v>Brooklyn Nets</v>
      </c>
      <c r="C299" s="176">
        <f>'Game Results'!D54</f>
        <v>145</v>
      </c>
      <c r="D299" s="176" t="str">
        <f>'Game Results'!C54</f>
        <v>@
Atlanta Hawks</v>
      </c>
      <c r="E299" s="175">
        <f>'Game Results'!E54</f>
        <v>147</v>
      </c>
      <c r="F299" s="176">
        <f t="shared" si="1"/>
        <v>2</v>
      </c>
      <c r="G299" s="176" t="b">
        <f t="shared" si="3"/>
        <v>0</v>
      </c>
    </row>
    <row r="300">
      <c r="A300" s="174" t="str">
        <f>'Game Results'!A75</f>
        <v>Nov 19
08:00 PM</v>
      </c>
      <c r="B300" s="175" t="str">
        <f>'Game Results'!B75</f>
        <v>Boston Celtics</v>
      </c>
      <c r="C300" s="176">
        <f>'Game Results'!D75</f>
        <v>102</v>
      </c>
      <c r="D300" s="176" t="str">
        <f>'Game Results'!C75</f>
        <v>@
Memphis Grizzlies</v>
      </c>
      <c r="E300" s="175">
        <f>'Game Results'!E75</f>
        <v>100</v>
      </c>
      <c r="F300" s="176">
        <f t="shared" si="1"/>
        <v>2</v>
      </c>
      <c r="G300" s="176" t="b">
        <f t="shared" si="3"/>
        <v>0</v>
      </c>
    </row>
    <row r="301">
      <c r="A301" s="174" t="str">
        <f>'Game Results'!A104</f>
        <v>Nov 15
08:00 PM</v>
      </c>
      <c r="B301" s="175" t="str">
        <f>'Game Results'!B104</f>
        <v>Orlando Magic</v>
      </c>
      <c r="C301" s="176">
        <f>'Game Results'!D104</f>
        <v>96</v>
      </c>
      <c r="D301" s="176" t="str">
        <f>'Game Results'!C104</f>
        <v>@
Chicago Bulls</v>
      </c>
      <c r="E301" s="175">
        <f>'Game Results'!E104</f>
        <v>94</v>
      </c>
      <c r="F301" s="176">
        <f t="shared" si="1"/>
        <v>2</v>
      </c>
      <c r="G301" s="176" t="b">
        <f t="shared" si="3"/>
        <v>0</v>
      </c>
    </row>
    <row r="302">
      <c r="A302" s="174" t="str">
        <f>'Game Results'!A107</f>
        <v>Nov 15
07:30 PM</v>
      </c>
      <c r="B302" s="175" t="str">
        <f>'Game Results'!B107</f>
        <v>New York Knicks</v>
      </c>
      <c r="C302" s="176">
        <f>'Game Results'!D107</f>
        <v>116</v>
      </c>
      <c r="D302" s="176" t="str">
        <f>'Game Results'!C107</f>
        <v>@
Atlanta Hawks</v>
      </c>
      <c r="E302" s="175">
        <f>'Game Results'!E107</f>
        <v>114</v>
      </c>
      <c r="F302" s="176">
        <f t="shared" si="1"/>
        <v>2</v>
      </c>
      <c r="G302" s="176" t="b">
        <f t="shared" si="3"/>
        <v>0</v>
      </c>
    </row>
    <row r="303">
      <c r="A303" s="174" t="str">
        <f>'Game Results'!A148</f>
        <v>Nov 09
07:00 PM</v>
      </c>
      <c r="B303" s="175" t="str">
        <f>'Game Results'!B148</f>
        <v>Milwaukee Bucks</v>
      </c>
      <c r="C303" s="176">
        <f>'Game Results'!D148</f>
        <v>124</v>
      </c>
      <c r="D303" s="176" t="str">
        <f>'Game Results'!C148</f>
        <v>@
Indiana Pacers</v>
      </c>
      <c r="E303" s="175">
        <f>'Game Results'!E148</f>
        <v>126</v>
      </c>
      <c r="F303" s="176">
        <f t="shared" si="1"/>
        <v>2</v>
      </c>
      <c r="G303" s="176" t="b">
        <f t="shared" si="3"/>
        <v>0</v>
      </c>
    </row>
    <row r="304">
      <c r="A304" s="174" t="str">
        <f>'Game Results'!A153</f>
        <v>Nov 08
08:00 PM</v>
      </c>
      <c r="B304" s="175" t="str">
        <f>'Game Results'!B153</f>
        <v>Detroit Pistons</v>
      </c>
      <c r="C304" s="176">
        <f>'Game Results'!D153</f>
        <v>118</v>
      </c>
      <c r="D304" s="176" t="str">
        <f>'Game Results'!C153</f>
        <v>@
Milwaukee Bucks</v>
      </c>
      <c r="E304" s="175">
        <f>'Game Results'!E153</f>
        <v>120</v>
      </c>
      <c r="F304" s="176">
        <f t="shared" si="1"/>
        <v>2</v>
      </c>
      <c r="G304" s="176" t="b">
        <f t="shared" si="3"/>
        <v>0</v>
      </c>
    </row>
    <row r="305">
      <c r="A305" s="174" t="str">
        <f>'Game Results'!A189</f>
        <v>Nov 03
10:00 PM
AOT</v>
      </c>
      <c r="B305" s="175" t="str">
        <f>'Game Results'!B189</f>
        <v>Memphis Grizzlies</v>
      </c>
      <c r="C305" s="176">
        <f>'Game Results'!D189</f>
        <v>113</v>
      </c>
      <c r="D305" s="176" t="str">
        <f>'Game Results'!C189</f>
        <v>@
Portland Trail Blazers</v>
      </c>
      <c r="E305" s="175">
        <f>'Game Results'!E189</f>
        <v>115</v>
      </c>
      <c r="F305" s="176">
        <f t="shared" si="1"/>
        <v>2</v>
      </c>
      <c r="G305" s="176" t="b">
        <f t="shared" si="3"/>
        <v>0</v>
      </c>
    </row>
    <row r="306">
      <c r="A306" s="174" t="str">
        <f>'Game Results'!A190</f>
        <v>Nov 03
08:00 PM</v>
      </c>
      <c r="B306" s="175" t="str">
        <f>'Game Results'!B190</f>
        <v>Brooklyn Nets</v>
      </c>
      <c r="C306" s="176">
        <f>'Game Results'!D190</f>
        <v>109</v>
      </c>
      <c r="D306" s="176" t="str">
        <f>'Game Results'!C190</f>
        <v>@
Chicago Bulls</v>
      </c>
      <c r="E306" s="175">
        <f>'Game Results'!E190</f>
        <v>107</v>
      </c>
      <c r="F306" s="176">
        <f t="shared" si="1"/>
        <v>2</v>
      </c>
      <c r="G306" s="176" t="b">
        <f t="shared" si="3"/>
        <v>0</v>
      </c>
    </row>
    <row r="307">
      <c r="A307" s="174" t="str">
        <f>'Game Results'!A191</f>
        <v>Nov 03
08:00 PM</v>
      </c>
      <c r="B307" s="175" t="str">
        <f>'Game Results'!B191</f>
        <v>Golden State Warriors</v>
      </c>
      <c r="C307" s="176">
        <f>'Game Results'!D191</f>
        <v>141</v>
      </c>
      <c r="D307" s="176" t="str">
        <f>'Game Results'!C191</f>
        <v>@
Oklahoma City Thunder</v>
      </c>
      <c r="E307" s="175">
        <f>'Game Results'!E191</f>
        <v>139</v>
      </c>
      <c r="F307" s="176">
        <f t="shared" si="1"/>
        <v>2</v>
      </c>
      <c r="G307" s="176" t="b">
        <f t="shared" si="3"/>
        <v>0</v>
      </c>
    </row>
    <row r="308">
      <c r="A308" s="174" t="str">
        <f>'Game Results'!A196</f>
        <v>Nov 02
09:00 PM</v>
      </c>
      <c r="B308" s="175" t="str">
        <f>'Game Results'!B196</f>
        <v>Orlando Magic</v>
      </c>
      <c r="C308" s="176">
        <f>'Game Results'!D196</f>
        <v>115</v>
      </c>
      <c r="D308" s="176" t="str">
        <f>'Game Results'!C196</f>
        <v>@
Utah Jazz</v>
      </c>
      <c r="E308" s="175">
        <f>'Game Results'!E196</f>
        <v>113</v>
      </c>
      <c r="F308" s="176">
        <f t="shared" si="1"/>
        <v>2</v>
      </c>
      <c r="G308" s="176" t="b">
        <f t="shared" si="3"/>
        <v>0</v>
      </c>
    </row>
    <row r="309">
      <c r="A309" s="174" t="str">
        <f>'Game Results'!A241</f>
        <v>Oct 27
09:30 PM</v>
      </c>
      <c r="B309" s="175" t="str">
        <f>'Game Results'!B241</f>
        <v>Los Angeles Clippers</v>
      </c>
      <c r="C309" s="176">
        <f>'Game Results'!D241</f>
        <v>118</v>
      </c>
      <c r="D309" s="176" t="str">
        <f>'Game Results'!C241</f>
        <v>@
Utah Jazz</v>
      </c>
      <c r="E309" s="175">
        <f>'Game Results'!E241</f>
        <v>120</v>
      </c>
      <c r="F309" s="176">
        <f t="shared" si="1"/>
        <v>2</v>
      </c>
      <c r="G309" s="176" t="b">
        <f t="shared" si="3"/>
        <v>0</v>
      </c>
    </row>
    <row r="310">
      <c r="A310" s="174" t="str">
        <f>'Game Results'!A276</f>
        <v>Oct 19
08:00 PM</v>
      </c>
      <c r="B310" s="175" t="str">
        <f>'Game Results'!B276</f>
        <v>Detroit Pistons</v>
      </c>
      <c r="C310" s="176">
        <f>'Game Results'!D276</f>
        <v>118</v>
      </c>
      <c r="D310" s="176" t="str">
        <f>'Game Results'!C276</f>
        <v>@
Oklahoma City Thunder</v>
      </c>
      <c r="E310" s="175">
        <f>'Game Results'!E276</f>
        <v>116</v>
      </c>
      <c r="F310" s="176">
        <f t="shared" si="1"/>
        <v>2</v>
      </c>
      <c r="G310" s="176" t="b">
        <f t="shared" si="3"/>
        <v>0</v>
      </c>
    </row>
    <row r="311">
      <c r="A311" s="174" t="str">
        <f>'Game Results'!A296</f>
        <v>Oct 15
05:00 PM</v>
      </c>
      <c r="B311" s="175" t="str">
        <f>'Game Results'!B296</f>
        <v>Oklahoma City Thunder</v>
      </c>
      <c r="C311" s="176">
        <f>'Game Results'!D296</f>
        <v>115</v>
      </c>
      <c r="D311" s="176" t="str">
        <f>'Game Results'!C296</f>
        <v>@
Charlotte Hornets</v>
      </c>
      <c r="E311" s="175">
        <f>'Game Results'!E296</f>
        <v>117</v>
      </c>
      <c r="F311" s="176">
        <f t="shared" si="1"/>
        <v>2</v>
      </c>
      <c r="G311" s="176" t="b">
        <f t="shared" si="3"/>
        <v>0</v>
      </c>
    </row>
    <row r="312">
      <c r="A312" s="174" t="str">
        <f>'Game Results'!A9</f>
        <v>Nov 28
10:00 PM</v>
      </c>
      <c r="B312" s="175" t="str">
        <f>'Game Results'!B9</f>
        <v>Golden State Warriors</v>
      </c>
      <c r="C312" s="176">
        <f>'Game Results'!D9</f>
        <v>123</v>
      </c>
      <c r="D312" s="176" t="str">
        <f>'Game Results'!C9</f>
        <v>@
Sacramento Kings</v>
      </c>
      <c r="E312" s="175">
        <f>'Game Results'!E9</f>
        <v>124</v>
      </c>
      <c r="F312" s="176">
        <f t="shared" si="1"/>
        <v>1</v>
      </c>
      <c r="G312" s="176" t="b">
        <f t="shared" si="3"/>
        <v>0</v>
      </c>
    </row>
    <row r="313">
      <c r="A313" s="174" t="str">
        <f>'Game Results'!A57</f>
        <v>Nov 22
07:30 PM</v>
      </c>
      <c r="B313" s="175" t="str">
        <f>'Game Results'!B57</f>
        <v>Toronto Raptors</v>
      </c>
      <c r="C313" s="176">
        <f>'Game Results'!D57</f>
        <v>132</v>
      </c>
      <c r="D313" s="176" t="str">
        <f>'Game Results'!C57</f>
        <v>@
Indiana Pacers</v>
      </c>
      <c r="E313" s="175">
        <f>'Game Results'!E57</f>
        <v>131</v>
      </c>
      <c r="F313" s="176">
        <f t="shared" si="1"/>
        <v>1</v>
      </c>
      <c r="G313" s="176" t="b">
        <f t="shared" si="3"/>
        <v>0</v>
      </c>
    </row>
    <row r="314">
      <c r="A314" s="174" t="str">
        <f>'Game Results'!A73</f>
        <v>Nov 19
09:30 PM</v>
      </c>
      <c r="B314" s="175" t="str">
        <f>'Game Results'!B73</f>
        <v>Houston Rockets</v>
      </c>
      <c r="C314" s="176">
        <f>'Game Results'!D73</f>
        <v>104</v>
      </c>
      <c r="D314" s="176" t="str">
        <f>'Game Results'!C73</f>
        <v>@
Los Angeles Lakers</v>
      </c>
      <c r="E314" s="175">
        <f>'Game Results'!E73</f>
        <v>105</v>
      </c>
      <c r="F314" s="176">
        <f t="shared" si="1"/>
        <v>1</v>
      </c>
      <c r="G314" s="176" t="b">
        <f t="shared" si="3"/>
        <v>0</v>
      </c>
    </row>
    <row r="315">
      <c r="A315" s="174" t="str">
        <f>'Game Results'!A86</f>
        <v>Nov 18
07:00 PM</v>
      </c>
      <c r="B315" s="175" t="str">
        <f>'Game Results'!B86</f>
        <v>Minnesota Timberwolves</v>
      </c>
      <c r="C315" s="176">
        <f>'Game Results'!D86</f>
        <v>121</v>
      </c>
      <c r="D315" s="176" t="str">
        <f>'Game Results'!C86</f>
        <v>@
New Orleans Pelicans</v>
      </c>
      <c r="E315" s="175">
        <f>'Game Results'!E86</f>
        <v>120</v>
      </c>
      <c r="F315" s="176">
        <f t="shared" si="1"/>
        <v>1</v>
      </c>
      <c r="G315" s="176" t="b">
        <f t="shared" si="3"/>
        <v>0</v>
      </c>
    </row>
    <row r="316">
      <c r="A316" s="174" t="str">
        <f>'Game Results'!A147</f>
        <v>Nov 09
09:30 PM</v>
      </c>
      <c r="B316" s="175" t="str">
        <f>'Game Results'!B147</f>
        <v>Atlanta Hawks</v>
      </c>
      <c r="C316" s="176">
        <f>'Game Results'!D147</f>
        <v>120</v>
      </c>
      <c r="D316" s="176" t="str">
        <f>'Game Results'!C147</f>
        <v>@
Orlando Magic</v>
      </c>
      <c r="E316" s="175">
        <f>'Game Results'!E147</f>
        <v>119</v>
      </c>
      <c r="F316" s="176">
        <f t="shared" si="1"/>
        <v>1</v>
      </c>
      <c r="G316" s="176" t="b">
        <f t="shared" si="3"/>
        <v>0</v>
      </c>
    </row>
    <row r="317">
      <c r="A317" s="174" t="str">
        <f>'Game Results'!A157</f>
        <v>Nov 08
08:00 PM
AOT</v>
      </c>
      <c r="B317" s="175" t="str">
        <f>'Game Results'!B157</f>
        <v>Phoenix Suns</v>
      </c>
      <c r="C317" s="176">
        <f>'Game Results'!D157</f>
        <v>116</v>
      </c>
      <c r="D317" s="176" t="str">
        <f>'Game Results'!C157</f>
        <v>@
Chicago Bulls</v>
      </c>
      <c r="E317" s="175">
        <f>'Game Results'!E157</f>
        <v>115</v>
      </c>
      <c r="F317" s="176">
        <f t="shared" si="1"/>
        <v>1</v>
      </c>
      <c r="G317" s="176" t="b">
        <f t="shared" si="3"/>
        <v>0</v>
      </c>
    </row>
    <row r="318">
      <c r="A318" s="174" t="str">
        <f>'Game Results'!A168</f>
        <v>Nov 06
07:30 PM</v>
      </c>
      <c r="B318" s="175" t="str">
        <f>'Game Results'!B168</f>
        <v>Los Angeles Lakers</v>
      </c>
      <c r="C318" s="176">
        <f>'Game Results'!D168</f>
        <v>107</v>
      </c>
      <c r="D318" s="176" t="str">
        <f>'Game Results'!C168</f>
        <v>@
Miami Heat</v>
      </c>
      <c r="E318" s="175">
        <f>'Game Results'!E168</f>
        <v>108</v>
      </c>
      <c r="F318" s="176">
        <f t="shared" si="1"/>
        <v>1</v>
      </c>
      <c r="G318" s="176" t="b">
        <f t="shared" si="3"/>
        <v>0</v>
      </c>
    </row>
    <row r="319">
      <c r="A319" s="174" t="str">
        <f>'Game Results'!A185</f>
        <v>Nov 04
07:00 PM</v>
      </c>
      <c r="B319" s="175" t="str">
        <f>'Game Results'!B185</f>
        <v>Charlotte Hornets</v>
      </c>
      <c r="C319" s="176">
        <f>'Game Results'!D185</f>
        <v>125</v>
      </c>
      <c r="D319" s="176" t="str">
        <f>'Game Results'!C185</f>
        <v>@
Indiana Pacers</v>
      </c>
      <c r="E319" s="175">
        <f>'Game Results'!E185</f>
        <v>124</v>
      </c>
      <c r="F319" s="176">
        <f t="shared" si="1"/>
        <v>1</v>
      </c>
      <c r="G319" s="176" t="b">
        <f t="shared" si="3"/>
        <v>0</v>
      </c>
    </row>
    <row r="320">
      <c r="A320" s="174" t="str">
        <f>'Game Results'!A200</f>
        <v>Nov 01
10:00 PM</v>
      </c>
      <c r="B320" s="175" t="str">
        <f>'Game Results'!B200</f>
        <v>Sacramento Kings</v>
      </c>
      <c r="C320" s="176">
        <f>'Game Results'!D200</f>
        <v>101</v>
      </c>
      <c r="D320" s="176" t="str">
        <f>'Game Results'!C200</f>
        <v>@
Golden State Warriors</v>
      </c>
      <c r="E320" s="175">
        <f>'Game Results'!E200</f>
        <v>102</v>
      </c>
      <c r="F320" s="176">
        <f t="shared" si="1"/>
        <v>1</v>
      </c>
      <c r="G320" s="176" t="b">
        <f t="shared" si="3"/>
        <v>0</v>
      </c>
    </row>
    <row r="321">
      <c r="A321" s="174" t="str">
        <f>'Game Results'!A213</f>
        <v>Oct 31
10:00 PM</v>
      </c>
      <c r="B321" s="175" t="str">
        <f>'Game Results'!B213</f>
        <v>San Antonio Spurs</v>
      </c>
      <c r="C321" s="176">
        <f>'Game Results'!D213</f>
        <v>115</v>
      </c>
      <c r="D321" s="176" t="str">
        <f>'Game Results'!C213</f>
        <v>@
Phoenix Suns</v>
      </c>
      <c r="E321" s="175">
        <f>'Game Results'!E213</f>
        <v>114</v>
      </c>
      <c r="F321" s="176">
        <f t="shared" si="1"/>
        <v>1</v>
      </c>
      <c r="G321" s="176" t="b">
        <f t="shared" si="3"/>
        <v>0</v>
      </c>
    </row>
    <row r="322">
      <c r="A322" s="174" t="str">
        <f>'Game Results'!A244</f>
        <v>Oct 27
08:00 PM
AOT</v>
      </c>
      <c r="B322" s="175" t="str">
        <f>'Game Results'!B244</f>
        <v>Toronto Raptors</v>
      </c>
      <c r="C322" s="176">
        <f>'Game Results'!D244</f>
        <v>103</v>
      </c>
      <c r="D322" s="176" t="str">
        <f>'Game Results'!C244</f>
        <v>@
Chicago Bulls</v>
      </c>
      <c r="E322" s="175">
        <f>'Game Results'!E244</f>
        <v>104</v>
      </c>
      <c r="F322" s="176">
        <f t="shared" si="1"/>
        <v>1</v>
      </c>
      <c r="G322" s="176" t="b">
        <f t="shared" si="3"/>
        <v>0</v>
      </c>
    </row>
    <row r="323">
      <c r="A323" s="174" t="str">
        <f>'Game Results'!A251</f>
        <v>Oct 26
07:30 PM</v>
      </c>
      <c r="B323" s="175" t="str">
        <f>'Game Results'!B251</f>
        <v>Philadelphia 76ers</v>
      </c>
      <c r="C323" s="176">
        <f>'Game Results'!D251</f>
        <v>117</v>
      </c>
      <c r="D323" s="176" t="str">
        <f>'Game Results'!C251</f>
        <v>@
Milwaukee Bucks</v>
      </c>
      <c r="E323" s="175">
        <f>'Game Results'!E251</f>
        <v>118</v>
      </c>
      <c r="F323" s="176">
        <f t="shared" si="1"/>
        <v>1</v>
      </c>
      <c r="G323" s="176" t="b">
        <f t="shared" si="3"/>
        <v>0</v>
      </c>
    </row>
    <row r="324">
      <c r="A324" s="174" t="str">
        <f>'Game Results'!A257</f>
        <v>Oct 25
07:30 PM</v>
      </c>
      <c r="B324" s="175" t="str">
        <f>'Game Results'!B257</f>
        <v>Cleveland Cavaliers</v>
      </c>
      <c r="C324" s="176">
        <f>'Game Results'!D257</f>
        <v>114</v>
      </c>
      <c r="D324" s="176" t="str">
        <f>'Game Results'!C257</f>
        <v>@
Brooklyn Nets</v>
      </c>
      <c r="E324" s="175">
        <f>'Game Results'!E257</f>
        <v>113</v>
      </c>
      <c r="F324" s="176">
        <f t="shared" si="1"/>
        <v>1</v>
      </c>
      <c r="G324" s="176" t="b">
        <f t="shared" si="3"/>
        <v>0</v>
      </c>
    </row>
    <row r="325">
      <c r="A325" s="174" t="str">
        <f>'Game Results'!A258</f>
        <v>Oct 25
07:30 PM</v>
      </c>
      <c r="B325" s="175" t="str">
        <f>'Game Results'!B258</f>
        <v>Detroit Pistons</v>
      </c>
      <c r="C325" s="176">
        <f>'Game Results'!D258</f>
        <v>102</v>
      </c>
      <c r="D325" s="176" t="str">
        <f>'Game Results'!C258</f>
        <v>@
Miami Heat</v>
      </c>
      <c r="E325" s="175">
        <f>'Game Results'!E258</f>
        <v>103</v>
      </c>
      <c r="F325" s="176">
        <f t="shared" si="1"/>
        <v>1</v>
      </c>
      <c r="G325" s="176" t="b">
        <f t="shared" si="3"/>
        <v>0</v>
      </c>
    </row>
    <row r="326">
      <c r="A326" s="174" t="str">
        <f>'Game Results'!A279</f>
        <v>Oct 18
10:00 PM</v>
      </c>
      <c r="B326" s="175" t="str">
        <f>'Game Results'!B279</f>
        <v>Sacramento Kings</v>
      </c>
      <c r="C326" s="176">
        <f>'Game Results'!D279</f>
        <v>115</v>
      </c>
      <c r="D326" s="176" t="str">
        <f>'Game Results'!C279</f>
        <v>@
Golden State Warriors</v>
      </c>
      <c r="E326" s="175">
        <f>'Game Results'!E279</f>
        <v>116</v>
      </c>
      <c r="F326" s="176">
        <f t="shared" si="1"/>
        <v>1</v>
      </c>
      <c r="G326" s="176" t="b">
        <f t="shared" si="3"/>
        <v>0</v>
      </c>
    </row>
    <row r="327">
      <c r="A327" s="174" t="str">
        <f>'Game Results'!A305</f>
        <v>Oct 12
07:30 PM</v>
      </c>
      <c r="B327" s="175" t="str">
        <f>'Game Results'!B305</f>
        <v>Memphis Grizzlies</v>
      </c>
      <c r="C327" s="176">
        <f>'Game Results'!D305</f>
        <v>102</v>
      </c>
      <c r="D327" s="176" t="str">
        <f>'Game Results'!C305</f>
        <v>@
Atlanta Hawks</v>
      </c>
      <c r="E327" s="175">
        <f>'Game Results'!E305</f>
        <v>103</v>
      </c>
      <c r="F327" s="176">
        <f t="shared" si="1"/>
        <v>1</v>
      </c>
      <c r="G327" s="176" t="b">
        <f t="shared" si="3"/>
        <v>0</v>
      </c>
    </row>
    <row r="328">
      <c r="A328" s="174" t="str">
        <f>'Game Results'!A317</f>
        <v>Oct 10
07:30 PM</v>
      </c>
      <c r="B328" s="175" t="str">
        <f>'Game Results'!B317</f>
        <v>Cleveland Cavaliers</v>
      </c>
      <c r="C328" s="176">
        <f>'Game Results'!D317</f>
        <v>107</v>
      </c>
      <c r="D328" s="176" t="str">
        <f>'Game Results'!C317</f>
        <v>@
Atlanta Hawks</v>
      </c>
      <c r="E328" s="175">
        <f>'Game Results'!E317</f>
        <v>108</v>
      </c>
      <c r="F328" s="176">
        <f t="shared" si="1"/>
        <v>1</v>
      </c>
      <c r="G328" s="176" t="b">
        <f t="shared" si="3"/>
        <v>0</v>
      </c>
    </row>
    <row r="329">
      <c r="A329" s="174" t="str">
        <f>'Game Results'!A319</f>
        <v>Oct 09
08:00 PM</v>
      </c>
      <c r="B329" s="175" t="str">
        <f>'Game Results'!B319</f>
        <v>San Antonio Spurs</v>
      </c>
      <c r="C329" s="176">
        <f>'Game Results'!D319</f>
        <v>121</v>
      </c>
      <c r="D329" s="176" t="str">
        <f>'Game Results'!C319</f>
        <v>@
Oklahoma City Thunder</v>
      </c>
      <c r="E329" s="175">
        <f>'Game Results'!E319</f>
        <v>122</v>
      </c>
      <c r="F329" s="176">
        <f t="shared" si="1"/>
        <v>1</v>
      </c>
      <c r="G329" s="176" t="b">
        <f t="shared" si="3"/>
        <v>0</v>
      </c>
    </row>
    <row r="330">
      <c r="A330" s="174" t="str">
        <f>'Game Results'!A330</f>
        <v/>
      </c>
      <c r="B330" s="175" t="str">
        <f>'Game Results'!B330</f>
        <v/>
      </c>
      <c r="C330" s="176" t="str">
        <f>'Game Results'!D330</f>
        <v/>
      </c>
      <c r="D330" s="176" t="str">
        <f>'Game Results'!C330</f>
        <v/>
      </c>
      <c r="E330" s="175" t="str">
        <f>'Game Results'!E330</f>
        <v/>
      </c>
      <c r="F330" s="176"/>
      <c r="G330" s="176"/>
    </row>
    <row r="331">
      <c r="A331" s="177" t="str">
        <f>'Game Results'!A1315</f>
        <v/>
      </c>
    </row>
    <row r="332">
      <c r="A332" s="177" t="str">
        <f>'Game Results'!A1316</f>
        <v/>
      </c>
    </row>
    <row r="333">
      <c r="A333" s="177" t="str">
        <f>'Game Results'!A1317</f>
        <v/>
      </c>
    </row>
    <row r="334">
      <c r="A334" s="177" t="str">
        <f>'Game Results'!A1318</f>
        <v/>
      </c>
    </row>
    <row r="335">
      <c r="A335" s="177" t="str">
        <f>'Game Results'!A1319</f>
        <v/>
      </c>
    </row>
    <row r="336">
      <c r="A336" s="177" t="str">
        <f>'Game Results'!A1320</f>
        <v/>
      </c>
    </row>
    <row r="337">
      <c r="A337" s="177" t="str">
        <f>'Game Results'!A1321</f>
        <v/>
      </c>
    </row>
    <row r="338">
      <c r="A338" s="177" t="str">
        <f>'Game Results'!A1322</f>
        <v/>
      </c>
    </row>
    <row r="339">
      <c r="A339" s="177" t="str">
        <f>'Game Results'!A1323</f>
        <v/>
      </c>
    </row>
    <row r="340">
      <c r="A340" s="177" t="str">
        <f>'Game Results'!A1324</f>
        <v/>
      </c>
    </row>
    <row r="341">
      <c r="A341" s="177" t="str">
        <f>'Game Results'!A1325</f>
        <v/>
      </c>
    </row>
    <row r="342">
      <c r="A342" s="177" t="str">
        <f>'Game Results'!A1326</f>
        <v/>
      </c>
    </row>
    <row r="343">
      <c r="A343" s="177" t="str">
        <f>'Game Results'!A1327</f>
        <v/>
      </c>
    </row>
    <row r="344">
      <c r="A344" s="177" t="str">
        <f>'Game Results'!A1328</f>
        <v/>
      </c>
    </row>
    <row r="345">
      <c r="A345" s="177" t="str">
        <f>'Game Results'!A1329</f>
        <v/>
      </c>
    </row>
    <row r="346">
      <c r="A346" s="177" t="str">
        <f>'Game Results'!A1330</f>
        <v/>
      </c>
    </row>
    <row r="347">
      <c r="A347" s="177" t="str">
        <f>'Game Results'!A1331</f>
        <v/>
      </c>
    </row>
    <row r="348">
      <c r="A348" s="177" t="str">
        <f>'Game Results'!A1332</f>
        <v/>
      </c>
    </row>
    <row r="349">
      <c r="A349" s="177" t="str">
        <f>'Game Results'!A1333</f>
        <v/>
      </c>
    </row>
    <row r="350">
      <c r="A350" s="177" t="str">
        <f>'Game Results'!A1334</f>
        <v/>
      </c>
    </row>
    <row r="351">
      <c r="A351" s="177" t="str">
        <f>'Game Results'!A1335</f>
        <v/>
      </c>
    </row>
    <row r="352">
      <c r="A352" s="177" t="str">
        <f>'Game Results'!A1336</f>
        <v/>
      </c>
    </row>
    <row r="353">
      <c r="A353" s="177" t="str">
        <f>'Game Results'!A1337</f>
        <v/>
      </c>
    </row>
    <row r="354">
      <c r="A354" s="177" t="str">
        <f>'Game Results'!A1338</f>
        <v/>
      </c>
    </row>
    <row r="355">
      <c r="A355" s="177" t="str">
        <f>'Game Results'!A1339</f>
        <v/>
      </c>
    </row>
    <row r="356">
      <c r="A356" s="177" t="str">
        <f>'Game Results'!A1340</f>
        <v/>
      </c>
    </row>
    <row r="357">
      <c r="A357" s="177" t="str">
        <f>'Game Results'!A1341</f>
        <v/>
      </c>
    </row>
    <row r="358">
      <c r="A358" s="177" t="str">
        <f>'Game Results'!A1342</f>
        <v/>
      </c>
    </row>
    <row r="359">
      <c r="A359" s="177" t="str">
        <f>'Game Results'!A1343</f>
        <v/>
      </c>
    </row>
    <row r="360">
      <c r="A360" s="177" t="str">
        <f>'Game Results'!A1344</f>
        <v/>
      </c>
    </row>
    <row r="361">
      <c r="A361" s="177" t="str">
        <f>'Game Results'!A1345</f>
        <v/>
      </c>
    </row>
    <row r="362">
      <c r="A362" s="177" t="str">
        <f>'Game Results'!A1346</f>
        <v/>
      </c>
    </row>
    <row r="363">
      <c r="A363" s="177" t="str">
        <f>'Game Results'!A1347</f>
        <v/>
      </c>
    </row>
    <row r="364">
      <c r="A364" s="177" t="str">
        <f>'Game Results'!A1348</f>
        <v/>
      </c>
    </row>
    <row r="365">
      <c r="A365" s="177" t="str">
        <f>'Game Results'!A1349</f>
        <v/>
      </c>
    </row>
    <row r="366">
      <c r="A366" s="177" t="str">
        <f>'Game Results'!A1350</f>
        <v/>
      </c>
    </row>
    <row r="367">
      <c r="A367" s="177" t="str">
        <f>'Game Results'!A1351</f>
        <v/>
      </c>
    </row>
    <row r="368">
      <c r="A368" s="177" t="str">
        <f>'Game Results'!A1352</f>
        <v/>
      </c>
    </row>
    <row r="369">
      <c r="A369" s="177" t="str">
        <f>'Game Results'!A1353</f>
        <v/>
      </c>
    </row>
    <row r="370">
      <c r="A370" s="177" t="str">
        <f>'Game Results'!A1354</f>
        <v/>
      </c>
    </row>
    <row r="371">
      <c r="A371" s="177" t="str">
        <f>'Game Results'!A1355</f>
        <v/>
      </c>
    </row>
    <row r="372">
      <c r="A372" s="177" t="str">
        <f>'Game Results'!A1356</f>
        <v/>
      </c>
    </row>
    <row r="373">
      <c r="A373" s="177" t="str">
        <f>'Game Results'!A1357</f>
        <v/>
      </c>
    </row>
    <row r="374">
      <c r="A374" s="177" t="str">
        <f>'Game Results'!A1358</f>
        <v/>
      </c>
    </row>
    <row r="375">
      <c r="A375" s="177" t="str">
        <f>'Game Results'!A1359</f>
        <v/>
      </c>
    </row>
    <row r="376">
      <c r="A376" s="177" t="str">
        <f>'Game Results'!A1360</f>
        <v/>
      </c>
    </row>
    <row r="377">
      <c r="A377" s="177" t="str">
        <f>'Game Results'!A1361</f>
        <v/>
      </c>
    </row>
    <row r="378">
      <c r="A378" s="177" t="str">
        <f>'Game Results'!A1362</f>
        <v/>
      </c>
    </row>
    <row r="379">
      <c r="A379" s="177" t="str">
        <f>'Game Results'!A1363</f>
        <v/>
      </c>
    </row>
    <row r="380">
      <c r="A380" s="177" t="str">
        <f>'Game Results'!A1364</f>
        <v/>
      </c>
    </row>
    <row r="381">
      <c r="A381" s="177" t="str">
        <f>'Game Results'!A1365</f>
        <v/>
      </c>
    </row>
    <row r="382">
      <c r="A382" s="177" t="str">
        <f>'Game Results'!A1366</f>
        <v/>
      </c>
    </row>
    <row r="383">
      <c r="A383" s="177" t="str">
        <f>'Game Results'!A1367</f>
        <v/>
      </c>
    </row>
    <row r="384">
      <c r="A384" s="177" t="str">
        <f>'Game Results'!A1368</f>
        <v/>
      </c>
    </row>
    <row r="385">
      <c r="A385" s="177" t="str">
        <f>'Game Results'!A1369</f>
        <v/>
      </c>
    </row>
    <row r="386">
      <c r="A386" s="177" t="str">
        <f>'Game Results'!A1370</f>
        <v/>
      </c>
    </row>
    <row r="387">
      <c r="A387" s="177" t="str">
        <f>'Game Results'!A1371</f>
        <v/>
      </c>
    </row>
    <row r="388">
      <c r="A388" s="177" t="str">
        <f>'Game Results'!A1372</f>
        <v/>
      </c>
    </row>
    <row r="389">
      <c r="A389" s="177" t="str">
        <f>'Game Results'!A1373</f>
        <v/>
      </c>
    </row>
    <row r="390">
      <c r="A390" s="177" t="str">
        <f>'Game Results'!A1374</f>
        <v/>
      </c>
    </row>
    <row r="391">
      <c r="A391" s="177" t="str">
        <f>'Game Results'!A1375</f>
        <v/>
      </c>
    </row>
    <row r="392">
      <c r="A392" s="177" t="str">
        <f>'Game Results'!A1376</f>
        <v/>
      </c>
    </row>
    <row r="393">
      <c r="A393" s="177" t="str">
        <f>'Game Results'!A1377</f>
        <v/>
      </c>
    </row>
    <row r="394">
      <c r="A394" s="177" t="str">
        <f>'Game Results'!A1378</f>
        <v/>
      </c>
    </row>
    <row r="395">
      <c r="A395" s="177" t="str">
        <f>'Game Results'!A1379</f>
        <v/>
      </c>
    </row>
    <row r="396">
      <c r="A396" s="177" t="str">
        <f>'Game Results'!A1380</f>
        <v/>
      </c>
    </row>
    <row r="397">
      <c r="A397" s="177" t="str">
        <f>'Game Results'!A1381</f>
        <v/>
      </c>
    </row>
    <row r="398">
      <c r="A398" s="177" t="str">
        <f>'Game Results'!A1382</f>
        <v/>
      </c>
    </row>
    <row r="399">
      <c r="A399" s="177" t="str">
        <f>'Game Results'!A1383</f>
        <v/>
      </c>
    </row>
    <row r="400">
      <c r="A400" s="177" t="str">
        <f>'Game Results'!A1384</f>
        <v/>
      </c>
    </row>
    <row r="401">
      <c r="A401" s="177" t="str">
        <f>'Game Results'!A1385</f>
        <v/>
      </c>
    </row>
    <row r="402">
      <c r="A402" s="177" t="str">
        <f>'Game Results'!A1386</f>
        <v/>
      </c>
    </row>
    <row r="403">
      <c r="A403" s="177" t="str">
        <f>'Game Results'!A1387</f>
        <v/>
      </c>
    </row>
    <row r="404">
      <c r="A404" s="177" t="str">
        <f>'Game Results'!A1388</f>
        <v/>
      </c>
    </row>
    <row r="405">
      <c r="A405" s="177" t="str">
        <f>'Game Results'!A1389</f>
        <v/>
      </c>
    </row>
    <row r="406">
      <c r="A406" s="177" t="str">
        <f>'Game Results'!A1390</f>
        <v/>
      </c>
    </row>
    <row r="407">
      <c r="A407" s="177" t="str">
        <f>'Game Results'!A1391</f>
        <v/>
      </c>
    </row>
    <row r="408">
      <c r="A408" s="177" t="str">
        <f>'Game Results'!A1392</f>
        <v/>
      </c>
    </row>
    <row r="409">
      <c r="A409" s="177" t="str">
        <f>'Game Results'!A1393</f>
        <v/>
      </c>
    </row>
    <row r="410">
      <c r="A410" s="177" t="str">
        <f>'Game Results'!A1394</f>
        <v/>
      </c>
    </row>
    <row r="411">
      <c r="A411" s="177" t="str">
        <f>'Game Results'!A1395</f>
        <v/>
      </c>
    </row>
    <row r="412">
      <c r="A412" s="177" t="str">
        <f>'Game Results'!A1396</f>
        <v/>
      </c>
    </row>
    <row r="413">
      <c r="A413" s="177" t="str">
        <f>'Game Results'!A1397</f>
        <v/>
      </c>
    </row>
    <row r="414">
      <c r="A414" s="177" t="str">
        <f>'Game Results'!A1398</f>
        <v/>
      </c>
    </row>
    <row r="415">
      <c r="A415" s="177" t="str">
        <f>'Game Results'!A1399</f>
        <v/>
      </c>
    </row>
    <row r="416">
      <c r="A416" s="177" t="str">
        <f>'Game Results'!A1400</f>
        <v/>
      </c>
    </row>
    <row r="417">
      <c r="A417" s="177" t="str">
        <f>'Game Results'!A1401</f>
        <v/>
      </c>
    </row>
    <row r="418">
      <c r="A418" s="177" t="str">
        <f>'Game Results'!A1402</f>
        <v/>
      </c>
    </row>
    <row r="419">
      <c r="A419" s="177" t="str">
        <f>'Game Results'!A1403</f>
        <v/>
      </c>
    </row>
    <row r="420">
      <c r="A420" s="177" t="str">
        <f>'Game Results'!A1404</f>
        <v/>
      </c>
    </row>
    <row r="421">
      <c r="A421" s="177" t="str">
        <f>'Game Results'!A1405</f>
        <v/>
      </c>
    </row>
    <row r="422">
      <c r="A422" s="177" t="str">
        <f>'Game Results'!A1406</f>
        <v/>
      </c>
    </row>
    <row r="423">
      <c r="A423" s="177" t="str">
        <f>'Game Results'!A1407</f>
        <v/>
      </c>
    </row>
    <row r="424">
      <c r="A424" s="177" t="str">
        <f>'Game Results'!A1408</f>
        <v/>
      </c>
    </row>
    <row r="425">
      <c r="A425" s="177" t="str">
        <f>'Game Results'!A1409</f>
        <v/>
      </c>
    </row>
    <row r="426">
      <c r="A426" s="177" t="str">
        <f>'Game Results'!A1410</f>
        <v/>
      </c>
    </row>
    <row r="427">
      <c r="A427" s="177" t="str">
        <f>'Game Results'!A1411</f>
        <v/>
      </c>
    </row>
    <row r="428">
      <c r="A428" s="177" t="str">
        <f>'Game Results'!A1412</f>
        <v/>
      </c>
    </row>
    <row r="429">
      <c r="A429" s="177" t="str">
        <f>'Game Results'!A1413</f>
        <v/>
      </c>
    </row>
    <row r="430">
      <c r="A430" s="177" t="str">
        <f>'Game Results'!A1414</f>
        <v/>
      </c>
    </row>
    <row r="431">
      <c r="A431" s="177" t="str">
        <f>'Game Results'!A1415</f>
        <v/>
      </c>
    </row>
    <row r="432">
      <c r="A432" s="177" t="str">
        <f>'Game Results'!A1416</f>
        <v/>
      </c>
    </row>
    <row r="433">
      <c r="A433" s="177" t="str">
        <f>'Game Results'!A1417</f>
        <v/>
      </c>
    </row>
    <row r="434">
      <c r="A434" s="177" t="str">
        <f>'Game Results'!A1418</f>
        <v/>
      </c>
    </row>
    <row r="435">
      <c r="A435" s="177" t="str">
        <f>'Game Results'!A1419</f>
        <v/>
      </c>
    </row>
    <row r="436">
      <c r="A436" s="177" t="str">
        <f>'Game Results'!A1420</f>
        <v/>
      </c>
    </row>
    <row r="437">
      <c r="A437" s="177" t="str">
        <f>'Game Results'!A1421</f>
        <v/>
      </c>
    </row>
    <row r="438">
      <c r="A438" s="177" t="str">
        <f>'Game Results'!A1422</f>
        <v/>
      </c>
    </row>
    <row r="439">
      <c r="A439" s="177" t="str">
        <f>'Game Results'!A1423</f>
        <v/>
      </c>
    </row>
    <row r="440">
      <c r="A440" s="177" t="str">
        <f>'Game Results'!A1424</f>
        <v/>
      </c>
    </row>
    <row r="441">
      <c r="A441" s="177" t="str">
        <f>'Game Results'!A1425</f>
        <v/>
      </c>
    </row>
    <row r="442">
      <c r="A442" s="177" t="str">
        <f>'Game Results'!A1426</f>
        <v/>
      </c>
    </row>
    <row r="443">
      <c r="A443" s="177" t="str">
        <f>'Game Results'!A1427</f>
        <v/>
      </c>
    </row>
    <row r="444">
      <c r="A444" s="177" t="str">
        <f>'Game Results'!A1428</f>
        <v/>
      </c>
    </row>
    <row r="445">
      <c r="A445" s="177" t="str">
        <f>'Game Results'!A1429</f>
        <v/>
      </c>
    </row>
    <row r="446">
      <c r="A446" s="177" t="str">
        <f>'Game Results'!A1430</f>
        <v/>
      </c>
    </row>
    <row r="447">
      <c r="A447" s="177" t="str">
        <f>'Game Results'!A1431</f>
        <v/>
      </c>
    </row>
    <row r="448">
      <c r="A448" s="177" t="str">
        <f>'Game Results'!A1432</f>
        <v/>
      </c>
    </row>
    <row r="449">
      <c r="A449" s="177" t="str">
        <f>'Game Results'!A1433</f>
        <v/>
      </c>
    </row>
    <row r="450">
      <c r="A450" s="177" t="str">
        <f>'Game Results'!A1434</f>
        <v/>
      </c>
    </row>
    <row r="451">
      <c r="A451" s="177" t="str">
        <f>'Game Results'!A1435</f>
        <v/>
      </c>
    </row>
    <row r="452">
      <c r="A452" s="177" t="str">
        <f>'Game Results'!A1436</f>
        <v/>
      </c>
    </row>
    <row r="453">
      <c r="A453" s="177" t="str">
        <f>'Game Results'!A1437</f>
        <v/>
      </c>
    </row>
    <row r="454">
      <c r="A454" s="177" t="str">
        <f>'Game Results'!A1438</f>
        <v/>
      </c>
    </row>
    <row r="455">
      <c r="A455" s="177" t="str">
        <f>'Game Results'!A1439</f>
        <v/>
      </c>
    </row>
    <row r="456">
      <c r="A456" s="177" t="str">
        <f>'Game Results'!A1440</f>
        <v/>
      </c>
    </row>
    <row r="457">
      <c r="A457" s="177" t="str">
        <f>'Game Results'!A1441</f>
        <v/>
      </c>
    </row>
    <row r="458">
      <c r="A458" s="177" t="str">
        <f>'Game Results'!A1442</f>
        <v/>
      </c>
    </row>
    <row r="459">
      <c r="A459" s="177" t="str">
        <f>'Game Results'!A1443</f>
        <v/>
      </c>
    </row>
    <row r="460">
      <c r="A460" s="177" t="str">
        <f>'Game Results'!A1444</f>
        <v/>
      </c>
    </row>
    <row r="461">
      <c r="A461" s="177" t="str">
        <f>'Game Results'!A1445</f>
        <v/>
      </c>
    </row>
    <row r="462">
      <c r="A462" s="177" t="str">
        <f>'Game Results'!A1446</f>
        <v/>
      </c>
    </row>
    <row r="463">
      <c r="A463" s="177" t="str">
        <f>'Game Results'!A1447</f>
        <v/>
      </c>
    </row>
    <row r="464">
      <c r="A464" s="177" t="str">
        <f>'Game Results'!A1448</f>
        <v/>
      </c>
    </row>
    <row r="465">
      <c r="A465" s="177" t="str">
        <f>'Game Results'!A1449</f>
        <v/>
      </c>
    </row>
    <row r="466">
      <c r="A466" s="177" t="str">
        <f>'Game Results'!A1450</f>
        <v/>
      </c>
    </row>
    <row r="467">
      <c r="A467" s="177" t="str">
        <f>'Game Results'!A1451</f>
        <v/>
      </c>
    </row>
    <row r="468">
      <c r="A468" s="177" t="str">
        <f>'Game Results'!A1452</f>
        <v/>
      </c>
    </row>
    <row r="469">
      <c r="A469" s="177" t="str">
        <f>'Game Results'!A1453</f>
        <v/>
      </c>
    </row>
    <row r="470">
      <c r="A470" s="177" t="str">
        <f>'Game Results'!A1454</f>
        <v/>
      </c>
    </row>
    <row r="471">
      <c r="A471" s="177" t="str">
        <f>'Game Results'!A1455</f>
        <v/>
      </c>
    </row>
    <row r="472">
      <c r="A472" s="177" t="str">
        <f>'Game Results'!A1456</f>
        <v/>
      </c>
    </row>
    <row r="473">
      <c r="A473" s="177" t="str">
        <f>'Game Results'!A1457</f>
        <v/>
      </c>
    </row>
    <row r="474">
      <c r="A474" s="177" t="str">
        <f>'Game Results'!A1458</f>
        <v/>
      </c>
    </row>
    <row r="475">
      <c r="A475" s="177" t="str">
        <f>'Game Results'!A1459</f>
        <v/>
      </c>
    </row>
    <row r="476">
      <c r="A476" s="177" t="str">
        <f>'Game Results'!A1460</f>
        <v/>
      </c>
    </row>
    <row r="477">
      <c r="A477" s="177" t="str">
        <f>'Game Results'!A1461</f>
        <v/>
      </c>
    </row>
    <row r="478">
      <c r="A478" s="177" t="str">
        <f>'Game Results'!A1462</f>
        <v/>
      </c>
    </row>
    <row r="479">
      <c r="A479" s="177" t="str">
        <f>'Game Results'!A1463</f>
        <v/>
      </c>
    </row>
    <row r="480">
      <c r="A480" s="177" t="str">
        <f>'Game Results'!A1464</f>
        <v/>
      </c>
    </row>
    <row r="481">
      <c r="A481" s="177" t="str">
        <f>'Game Results'!A1465</f>
        <v/>
      </c>
    </row>
    <row r="482">
      <c r="A482" s="177" t="str">
        <f>'Game Results'!A1466</f>
        <v/>
      </c>
    </row>
    <row r="483">
      <c r="A483" s="177" t="str">
        <f>'Game Results'!A1467</f>
        <v/>
      </c>
    </row>
    <row r="484">
      <c r="A484" s="177" t="str">
        <f>'Game Results'!A1468</f>
        <v/>
      </c>
    </row>
    <row r="485">
      <c r="A485" s="177" t="str">
        <f>'Game Results'!A1469</f>
        <v/>
      </c>
    </row>
    <row r="486">
      <c r="A486" s="177" t="str">
        <f>'Game Results'!A1470</f>
        <v/>
      </c>
    </row>
    <row r="487">
      <c r="A487" s="177" t="str">
        <f>'Game Results'!A1471</f>
        <v/>
      </c>
    </row>
    <row r="488">
      <c r="A488" s="177" t="str">
        <f>'Game Results'!A1472</f>
        <v/>
      </c>
    </row>
    <row r="489">
      <c r="A489" s="177" t="str">
        <f>'Game Results'!A1473</f>
        <v/>
      </c>
    </row>
    <row r="490">
      <c r="A490" s="177" t="str">
        <f>'Game Results'!A1474</f>
        <v/>
      </c>
    </row>
    <row r="491">
      <c r="A491" s="177" t="str">
        <f>'Game Results'!A1475</f>
        <v/>
      </c>
    </row>
    <row r="492">
      <c r="A492" s="177" t="str">
        <f>'Game Results'!A1476</f>
        <v/>
      </c>
    </row>
    <row r="493">
      <c r="A493" s="177" t="str">
        <f>'Game Results'!A1477</f>
        <v/>
      </c>
    </row>
    <row r="494">
      <c r="A494" s="177" t="str">
        <f>'Game Results'!A1478</f>
        <v/>
      </c>
    </row>
    <row r="495">
      <c r="A495" s="177" t="str">
        <f>'Game Results'!A1479</f>
        <v/>
      </c>
    </row>
    <row r="496">
      <c r="A496" s="177" t="str">
        <f>'Game Results'!A1480</f>
        <v/>
      </c>
    </row>
    <row r="497">
      <c r="A497" s="177" t="str">
        <f>'Game Results'!A1481</f>
        <v/>
      </c>
    </row>
    <row r="498">
      <c r="A498" s="177" t="str">
        <f>'Game Results'!A1482</f>
        <v/>
      </c>
    </row>
    <row r="499">
      <c r="A499" s="177" t="str">
        <f>'Game Results'!A1483</f>
        <v/>
      </c>
    </row>
    <row r="500">
      <c r="A500" s="177" t="str">
        <f>'Game Results'!A1484</f>
        <v/>
      </c>
    </row>
    <row r="501">
      <c r="A501" s="177" t="str">
        <f>'Game Results'!A1485</f>
        <v/>
      </c>
    </row>
    <row r="502">
      <c r="A502" s="177" t="str">
        <f>'Game Results'!A1486</f>
        <v/>
      </c>
    </row>
    <row r="503">
      <c r="A503" s="177" t="str">
        <f>'Game Results'!A1487</f>
        <v/>
      </c>
    </row>
    <row r="504">
      <c r="A504" s="177" t="str">
        <f>'Game Results'!A1488</f>
        <v/>
      </c>
    </row>
    <row r="505">
      <c r="A505" s="177" t="str">
        <f>'Game Results'!A1489</f>
        <v/>
      </c>
    </row>
    <row r="506">
      <c r="A506" s="177" t="str">
        <f>'Game Results'!A1490</f>
        <v/>
      </c>
    </row>
    <row r="507">
      <c r="A507" s="177" t="str">
        <f>'Game Results'!A1491</f>
        <v/>
      </c>
    </row>
    <row r="508">
      <c r="A508" s="177" t="str">
        <f>'Game Results'!A1492</f>
        <v/>
      </c>
    </row>
    <row r="509">
      <c r="A509" s="177" t="str">
        <f>'Game Results'!A1493</f>
        <v/>
      </c>
    </row>
    <row r="510">
      <c r="A510" s="177" t="str">
        <f>'Game Results'!A1494</f>
        <v/>
      </c>
    </row>
    <row r="511">
      <c r="A511" s="177" t="str">
        <f>'Game Results'!A1495</f>
        <v/>
      </c>
    </row>
    <row r="512">
      <c r="A512" s="177" t="str">
        <f>'Game Results'!A1496</f>
        <v/>
      </c>
    </row>
    <row r="513">
      <c r="A513" s="177" t="str">
        <f>'Game Results'!A1497</f>
        <v/>
      </c>
    </row>
    <row r="514">
      <c r="A514" s="177" t="str">
        <f>'Game Results'!A1498</f>
        <v/>
      </c>
    </row>
    <row r="515">
      <c r="A515" s="177" t="str">
        <f>'Game Results'!A1499</f>
        <v/>
      </c>
    </row>
    <row r="516">
      <c r="A516" s="177" t="str">
        <f>'Game Results'!A1500</f>
        <v/>
      </c>
    </row>
    <row r="517">
      <c r="A517" s="177" t="str">
        <f>'Game Results'!A1501</f>
        <v/>
      </c>
    </row>
    <row r="518">
      <c r="A518" s="177" t="str">
        <f>'Game Results'!A1502</f>
        <v/>
      </c>
    </row>
    <row r="519">
      <c r="A519" s="177" t="str">
        <f>'Game Results'!A1503</f>
        <v/>
      </c>
    </row>
    <row r="520">
      <c r="A520" s="177" t="str">
        <f>'Game Results'!A1504</f>
        <v/>
      </c>
    </row>
    <row r="521">
      <c r="A521" s="177" t="str">
        <f>'Game Results'!A1505</f>
        <v/>
      </c>
    </row>
    <row r="522">
      <c r="A522" s="177" t="str">
        <f>'Game Results'!A1506</f>
        <v/>
      </c>
    </row>
    <row r="523">
      <c r="A523" s="177" t="str">
        <f>'Game Results'!A1507</f>
        <v/>
      </c>
    </row>
    <row r="524">
      <c r="A524" s="177" t="str">
        <f>'Game Results'!A1508</f>
        <v/>
      </c>
    </row>
    <row r="525">
      <c r="A525" s="177" t="str">
        <f>'Game Results'!A1509</f>
        <v/>
      </c>
    </row>
    <row r="526">
      <c r="A526" s="177" t="str">
        <f>'Game Results'!A1510</f>
        <v/>
      </c>
    </row>
    <row r="527">
      <c r="A527" s="177" t="str">
        <f>'Game Results'!A1511</f>
        <v/>
      </c>
    </row>
    <row r="528">
      <c r="A528" s="177" t="str">
        <f>'Game Results'!A1512</f>
        <v/>
      </c>
    </row>
    <row r="529">
      <c r="A529" s="177" t="str">
        <f>'Game Results'!A1513</f>
        <v/>
      </c>
    </row>
    <row r="530">
      <c r="A530" s="177" t="str">
        <f>'Game Results'!A1514</f>
        <v/>
      </c>
    </row>
    <row r="531">
      <c r="A531" s="177" t="str">
        <f>'Game Results'!A1515</f>
        <v/>
      </c>
    </row>
    <row r="532">
      <c r="A532" s="177" t="str">
        <f>'Game Results'!A1516</f>
        <v/>
      </c>
    </row>
    <row r="533">
      <c r="A533" s="177" t="str">
        <f>'Game Results'!A1517</f>
        <v/>
      </c>
    </row>
    <row r="534">
      <c r="A534" s="177" t="str">
        <f>'Game Results'!A1518</f>
        <v/>
      </c>
    </row>
    <row r="535">
      <c r="A535" s="177" t="str">
        <f>'Game Results'!A1519</f>
        <v/>
      </c>
    </row>
    <row r="536">
      <c r="A536" s="177" t="str">
        <f>'Game Results'!A1520</f>
        <v/>
      </c>
    </row>
    <row r="537">
      <c r="A537" s="177" t="str">
        <f>'Game Results'!A1521</f>
        <v/>
      </c>
    </row>
    <row r="538">
      <c r="A538" s="177" t="str">
        <f>'Game Results'!A1522</f>
        <v/>
      </c>
    </row>
    <row r="539">
      <c r="A539" s="177" t="str">
        <f>'Game Results'!A1523</f>
        <v/>
      </c>
    </row>
    <row r="540">
      <c r="A540" s="177" t="str">
        <f>'Game Results'!A1524</f>
        <v/>
      </c>
    </row>
    <row r="541">
      <c r="A541" s="177" t="str">
        <f>'Game Results'!A1525</f>
        <v/>
      </c>
    </row>
    <row r="542">
      <c r="A542" s="177" t="str">
        <f>'Game Results'!A1526</f>
        <v/>
      </c>
    </row>
    <row r="543">
      <c r="A543" s="177" t="str">
        <f>'Game Results'!A1527</f>
        <v/>
      </c>
    </row>
    <row r="544">
      <c r="A544" s="177" t="str">
        <f>'Game Results'!A1528</f>
        <v/>
      </c>
    </row>
    <row r="545">
      <c r="A545" s="177" t="str">
        <f>'Game Results'!A1529</f>
        <v/>
      </c>
    </row>
    <row r="546">
      <c r="A546" s="177" t="str">
        <f>'Game Results'!A1530</f>
        <v/>
      </c>
    </row>
    <row r="547">
      <c r="A547" s="177" t="str">
        <f>'Game Results'!A1531</f>
        <v/>
      </c>
    </row>
    <row r="548">
      <c r="A548" s="177" t="str">
        <f>'Game Results'!A1532</f>
        <v/>
      </c>
    </row>
    <row r="549">
      <c r="A549" s="177" t="str">
        <f>'Game Results'!A1533</f>
        <v/>
      </c>
    </row>
  </sheetData>
  <autoFilter ref="$A$1:$G$118">
    <sortState ref="A1:G118">
      <sortCondition descending="1" ref="F1:F118"/>
      <sortCondition ref="G1:G118"/>
    </sortState>
  </autoFilter>
  <conditionalFormatting sqref="F1:F500">
    <cfRule type="colorScale" priority="1">
      <colorScale>
        <cfvo type="min"/>
        <cfvo type="formula" val="20"/>
        <color rgb="FFFFFFFF"/>
        <color rgb="FFE67C73"/>
      </colorScale>
    </cfRule>
  </conditionalFormatting>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6.0"/>
  </cols>
  <sheetData>
    <row r="1">
      <c r="A1" s="178" t="s">
        <v>2007</v>
      </c>
      <c r="B1" s="179" t="s">
        <v>2284</v>
      </c>
      <c r="C1" s="179" t="s">
        <v>2</v>
      </c>
      <c r="D1" s="179" t="s">
        <v>1354</v>
      </c>
      <c r="E1" s="179" t="s">
        <v>2285</v>
      </c>
      <c r="F1" s="179" t="s">
        <v>2286</v>
      </c>
      <c r="G1" s="179" t="s">
        <v>2287</v>
      </c>
      <c r="H1" s="179" t="s">
        <v>2288</v>
      </c>
      <c r="I1" s="179" t="s">
        <v>2289</v>
      </c>
      <c r="J1" s="179" t="s">
        <v>2290</v>
      </c>
      <c r="K1" s="179" t="s">
        <v>2291</v>
      </c>
      <c r="L1" s="179" t="s">
        <v>2292</v>
      </c>
    </row>
    <row r="2">
      <c r="A2" s="180" t="str">
        <f t="shared" ref="A2:A151" si="1">B2&amp;C2</f>
        <v>SGDAL</v>
      </c>
      <c r="B2" s="181" t="s">
        <v>83</v>
      </c>
      <c r="C2" s="181" t="s">
        <v>103</v>
      </c>
      <c r="D2" s="181">
        <v>19.6</v>
      </c>
      <c r="E2" s="181" t="s">
        <v>2293</v>
      </c>
      <c r="F2" s="181" t="s">
        <v>2294</v>
      </c>
      <c r="G2" s="181" t="s">
        <v>2295</v>
      </c>
      <c r="H2" s="181" t="s">
        <v>2296</v>
      </c>
      <c r="I2" s="181" t="s">
        <v>2297</v>
      </c>
      <c r="J2" s="181" t="s">
        <v>2298</v>
      </c>
      <c r="K2" s="181" t="s">
        <v>2299</v>
      </c>
      <c r="L2" s="181" t="s">
        <v>2300</v>
      </c>
    </row>
    <row r="3">
      <c r="A3" s="180" t="str">
        <f t="shared" si="1"/>
        <v>SFSAS</v>
      </c>
      <c r="B3" s="181" t="s">
        <v>61</v>
      </c>
      <c r="C3" s="181" t="s">
        <v>100</v>
      </c>
      <c r="D3" s="181">
        <v>16.5</v>
      </c>
      <c r="E3" s="181" t="s">
        <v>2301</v>
      </c>
      <c r="F3" s="181" t="s">
        <v>2302</v>
      </c>
      <c r="G3" s="181" t="s">
        <v>2303</v>
      </c>
      <c r="H3" s="181" t="s">
        <v>2304</v>
      </c>
      <c r="I3" s="181" t="s">
        <v>2305</v>
      </c>
      <c r="J3" s="181" t="s">
        <v>2306</v>
      </c>
      <c r="K3" s="181" t="s">
        <v>2307</v>
      </c>
      <c r="L3" s="181" t="s">
        <v>2308</v>
      </c>
    </row>
    <row r="4">
      <c r="A4" s="180" t="str">
        <f t="shared" si="1"/>
        <v>SGGSW</v>
      </c>
      <c r="B4" s="181" t="s">
        <v>83</v>
      </c>
      <c r="C4" s="181" t="s">
        <v>107</v>
      </c>
      <c r="D4" s="181">
        <v>18.1</v>
      </c>
      <c r="E4" s="181" t="s">
        <v>2309</v>
      </c>
      <c r="F4" s="181" t="s">
        <v>2310</v>
      </c>
      <c r="G4" s="181" t="s">
        <v>2311</v>
      </c>
      <c r="H4" s="181" t="s">
        <v>2312</v>
      </c>
      <c r="I4" s="181" t="s">
        <v>2313</v>
      </c>
      <c r="J4" s="181" t="s">
        <v>2314</v>
      </c>
      <c r="K4" s="181" t="s">
        <v>2315</v>
      </c>
      <c r="L4" s="181" t="s">
        <v>2316</v>
      </c>
    </row>
    <row r="5">
      <c r="A5" s="180" t="str">
        <f t="shared" si="1"/>
        <v>SFNYK</v>
      </c>
      <c r="B5" s="181" t="s">
        <v>61</v>
      </c>
      <c r="C5" s="181" t="s">
        <v>88</v>
      </c>
      <c r="D5" s="181">
        <v>20.2</v>
      </c>
      <c r="E5" s="181" t="s">
        <v>2317</v>
      </c>
      <c r="F5" s="181" t="s">
        <v>2318</v>
      </c>
      <c r="G5" s="181" t="s">
        <v>2319</v>
      </c>
      <c r="H5" s="181" t="s">
        <v>2320</v>
      </c>
      <c r="I5" s="181" t="s">
        <v>2321</v>
      </c>
      <c r="J5" s="181" t="s">
        <v>2322</v>
      </c>
      <c r="K5" s="181" t="s">
        <v>2323</v>
      </c>
      <c r="L5" s="181" t="s">
        <v>2324</v>
      </c>
    </row>
    <row r="6">
      <c r="A6" s="180" t="str">
        <f t="shared" si="1"/>
        <v>CNYK</v>
      </c>
      <c r="B6" s="181" t="s">
        <v>69</v>
      </c>
      <c r="C6" s="181" t="s">
        <v>88</v>
      </c>
      <c r="D6" s="181">
        <v>19.3</v>
      </c>
      <c r="E6" s="181" t="s">
        <v>2325</v>
      </c>
      <c r="F6" s="181" t="s">
        <v>2326</v>
      </c>
      <c r="G6" s="181" t="s">
        <v>2327</v>
      </c>
      <c r="H6" s="181" t="s">
        <v>2328</v>
      </c>
      <c r="I6" s="181" t="s">
        <v>2329</v>
      </c>
      <c r="J6" s="181" t="s">
        <v>2330</v>
      </c>
      <c r="K6" s="181" t="s">
        <v>2331</v>
      </c>
      <c r="L6" s="181" t="s">
        <v>2332</v>
      </c>
    </row>
    <row r="7">
      <c r="A7" s="180" t="str">
        <f t="shared" si="1"/>
        <v>SFBOS</v>
      </c>
      <c r="B7" s="181" t="s">
        <v>61</v>
      </c>
      <c r="C7" s="181" t="s">
        <v>81</v>
      </c>
      <c r="D7" s="181">
        <v>18.5</v>
      </c>
      <c r="E7" s="181" t="s">
        <v>2333</v>
      </c>
      <c r="F7" s="181" t="s">
        <v>2334</v>
      </c>
      <c r="G7" s="181" t="s">
        <v>2335</v>
      </c>
      <c r="H7" s="181" t="s">
        <v>2336</v>
      </c>
      <c r="I7" s="181" t="s">
        <v>2337</v>
      </c>
      <c r="J7" s="181" t="s">
        <v>2338</v>
      </c>
      <c r="K7" s="181" t="s">
        <v>2339</v>
      </c>
      <c r="L7" s="181" t="s">
        <v>2340</v>
      </c>
    </row>
    <row r="8">
      <c r="A8" s="180" t="str">
        <f t="shared" si="1"/>
        <v>SGHOU</v>
      </c>
      <c r="B8" s="181" t="s">
        <v>83</v>
      </c>
      <c r="C8" s="181" t="s">
        <v>109</v>
      </c>
      <c r="D8" s="181">
        <v>20.9</v>
      </c>
      <c r="E8" s="181" t="s">
        <v>2341</v>
      </c>
      <c r="F8" s="181" t="s">
        <v>2342</v>
      </c>
      <c r="G8" s="181" t="s">
        <v>2343</v>
      </c>
      <c r="H8" s="181" t="s">
        <v>2344</v>
      </c>
      <c r="I8" s="181" t="s">
        <v>2345</v>
      </c>
      <c r="J8" s="181" t="s">
        <v>2346</v>
      </c>
      <c r="K8" s="181" t="s">
        <v>2347</v>
      </c>
      <c r="L8" s="181" t="s">
        <v>2348</v>
      </c>
    </row>
    <row r="9">
      <c r="A9" s="180" t="str">
        <f t="shared" si="1"/>
        <v>PFMIA</v>
      </c>
      <c r="B9" s="181" t="s">
        <v>79</v>
      </c>
      <c r="C9" s="181" t="s">
        <v>71</v>
      </c>
      <c r="D9" s="181">
        <v>18.0</v>
      </c>
      <c r="E9" s="181" t="s">
        <v>2349</v>
      </c>
      <c r="F9" s="181" t="s">
        <v>2350</v>
      </c>
      <c r="G9" s="181" t="s">
        <v>2351</v>
      </c>
      <c r="H9" s="181" t="s">
        <v>2352</v>
      </c>
      <c r="I9" s="181" t="s">
        <v>2353</v>
      </c>
      <c r="J9" s="181" t="s">
        <v>2354</v>
      </c>
      <c r="K9" s="181" t="s">
        <v>2355</v>
      </c>
      <c r="L9" s="181" t="s">
        <v>2356</v>
      </c>
    </row>
    <row r="10">
      <c r="A10" s="180" t="str">
        <f t="shared" si="1"/>
        <v>SGMIN</v>
      </c>
      <c r="B10" s="181" t="s">
        <v>83</v>
      </c>
      <c r="C10" s="181" t="s">
        <v>94</v>
      </c>
      <c r="D10" s="181">
        <v>19.8</v>
      </c>
      <c r="E10" s="181" t="s">
        <v>2357</v>
      </c>
      <c r="F10" s="181" t="s">
        <v>2358</v>
      </c>
      <c r="G10" s="181" t="s">
        <v>2359</v>
      </c>
      <c r="H10" s="181" t="s">
        <v>2360</v>
      </c>
      <c r="I10" s="181" t="s">
        <v>2361</v>
      </c>
      <c r="J10" s="181" t="s">
        <v>2362</v>
      </c>
      <c r="K10" s="181" t="s">
        <v>2363</v>
      </c>
      <c r="L10" s="181" t="s">
        <v>2364</v>
      </c>
    </row>
    <row r="11">
      <c r="A11" s="180" t="str">
        <f t="shared" si="1"/>
        <v>CHOU</v>
      </c>
      <c r="B11" s="181" t="s">
        <v>69</v>
      </c>
      <c r="C11" s="181" t="s">
        <v>109</v>
      </c>
      <c r="D11" s="181">
        <v>17.5</v>
      </c>
      <c r="E11" s="181" t="s">
        <v>2365</v>
      </c>
      <c r="F11" s="181" t="s">
        <v>2366</v>
      </c>
      <c r="G11" s="181" t="s">
        <v>2367</v>
      </c>
      <c r="H11" s="181" t="s">
        <v>2368</v>
      </c>
      <c r="I11" s="181" t="s">
        <v>2369</v>
      </c>
      <c r="J11" s="181" t="s">
        <v>2370</v>
      </c>
      <c r="K11" s="181" t="s">
        <v>2371</v>
      </c>
      <c r="L11" s="181" t="s">
        <v>2372</v>
      </c>
    </row>
    <row r="12">
      <c r="A12" s="180" t="str">
        <f t="shared" si="1"/>
        <v>SGORL</v>
      </c>
      <c r="B12" s="181" t="s">
        <v>83</v>
      </c>
      <c r="C12" s="181" t="s">
        <v>73</v>
      </c>
      <c r="D12" s="181">
        <v>18.3</v>
      </c>
      <c r="E12" s="181" t="s">
        <v>2373</v>
      </c>
      <c r="F12" s="181" t="s">
        <v>2374</v>
      </c>
      <c r="G12" s="181" t="s">
        <v>2375</v>
      </c>
      <c r="H12" s="181" t="s">
        <v>2376</v>
      </c>
      <c r="I12" s="181" t="s">
        <v>2377</v>
      </c>
      <c r="J12" s="181" t="s">
        <v>2378</v>
      </c>
      <c r="K12" s="181" t="s">
        <v>2379</v>
      </c>
      <c r="L12" s="181" t="s">
        <v>2380</v>
      </c>
    </row>
    <row r="13">
      <c r="A13" s="180" t="str">
        <f t="shared" si="1"/>
        <v>SFMIN</v>
      </c>
      <c r="B13" s="181" t="s">
        <v>61</v>
      </c>
      <c r="C13" s="181" t="s">
        <v>94</v>
      </c>
      <c r="D13" s="181">
        <v>19.8</v>
      </c>
      <c r="E13" s="181" t="s">
        <v>2381</v>
      </c>
      <c r="F13" s="181" t="s">
        <v>2382</v>
      </c>
      <c r="G13" s="181" t="s">
        <v>2383</v>
      </c>
      <c r="H13" s="181" t="s">
        <v>2384</v>
      </c>
      <c r="I13" s="181" t="s">
        <v>2385</v>
      </c>
      <c r="J13" s="181" t="s">
        <v>2386</v>
      </c>
      <c r="K13" s="181" t="s">
        <v>2387</v>
      </c>
      <c r="L13" s="181" t="s">
        <v>2388</v>
      </c>
    </row>
    <row r="14">
      <c r="A14" s="180" t="str">
        <f t="shared" si="1"/>
        <v>PFMIN</v>
      </c>
      <c r="B14" s="181" t="s">
        <v>79</v>
      </c>
      <c r="C14" s="181" t="s">
        <v>94</v>
      </c>
      <c r="D14" s="181">
        <v>18.2</v>
      </c>
      <c r="E14" s="181" t="s">
        <v>2389</v>
      </c>
      <c r="F14" s="181" t="s">
        <v>2390</v>
      </c>
      <c r="G14" s="181" t="s">
        <v>2391</v>
      </c>
      <c r="H14" s="181" t="s">
        <v>2392</v>
      </c>
      <c r="I14" s="181" t="s">
        <v>2393</v>
      </c>
      <c r="J14" s="181" t="s">
        <v>2394</v>
      </c>
      <c r="K14" s="181" t="s">
        <v>2395</v>
      </c>
      <c r="L14" s="181" t="s">
        <v>2396</v>
      </c>
    </row>
    <row r="15">
      <c r="A15" s="180" t="str">
        <f t="shared" si="1"/>
        <v>SFORL</v>
      </c>
      <c r="B15" s="181" t="s">
        <v>61</v>
      </c>
      <c r="C15" s="181" t="s">
        <v>73</v>
      </c>
      <c r="D15" s="181">
        <v>20.9</v>
      </c>
      <c r="E15" s="181" t="s">
        <v>2397</v>
      </c>
      <c r="F15" s="181" t="s">
        <v>2398</v>
      </c>
      <c r="G15" s="181" t="s">
        <v>2399</v>
      </c>
      <c r="H15" s="181" t="s">
        <v>2400</v>
      </c>
      <c r="I15" s="181" t="s">
        <v>2401</v>
      </c>
      <c r="J15" s="181" t="s">
        <v>2402</v>
      </c>
      <c r="K15" s="181" t="s">
        <v>2403</v>
      </c>
      <c r="L15" s="181" t="s">
        <v>2404</v>
      </c>
    </row>
    <row r="16">
      <c r="A16" s="180" t="str">
        <f t="shared" si="1"/>
        <v>PGPHI</v>
      </c>
      <c r="B16" s="181" t="s">
        <v>105</v>
      </c>
      <c r="C16" s="181" t="s">
        <v>74</v>
      </c>
      <c r="D16" s="181">
        <v>22.8</v>
      </c>
      <c r="E16" s="181" t="s">
        <v>2405</v>
      </c>
      <c r="F16" s="181" t="s">
        <v>2406</v>
      </c>
      <c r="G16" s="181" t="s">
        <v>2407</v>
      </c>
      <c r="H16" s="181" t="s">
        <v>2408</v>
      </c>
      <c r="I16" s="181" t="s">
        <v>2409</v>
      </c>
      <c r="J16" s="181" t="s">
        <v>2410</v>
      </c>
      <c r="K16" s="181" t="s">
        <v>2411</v>
      </c>
      <c r="L16" s="181" t="s">
        <v>2412</v>
      </c>
    </row>
    <row r="17">
      <c r="A17" s="180" t="str">
        <f t="shared" si="1"/>
        <v>SFPHI</v>
      </c>
      <c r="B17" s="181" t="s">
        <v>61</v>
      </c>
      <c r="C17" s="181" t="s">
        <v>74</v>
      </c>
      <c r="D17" s="181">
        <v>21.1</v>
      </c>
      <c r="E17" s="181" t="s">
        <v>2413</v>
      </c>
      <c r="F17" s="181" t="s">
        <v>2414</v>
      </c>
      <c r="G17" s="181" t="s">
        <v>2415</v>
      </c>
      <c r="H17" s="181" t="s">
        <v>2416</v>
      </c>
      <c r="I17" s="181" t="s">
        <v>2417</v>
      </c>
      <c r="J17" s="181" t="s">
        <v>2418</v>
      </c>
      <c r="K17" s="181" t="s">
        <v>2419</v>
      </c>
      <c r="L17" s="181" t="s">
        <v>2420</v>
      </c>
    </row>
    <row r="18">
      <c r="A18" s="180" t="str">
        <f t="shared" si="1"/>
        <v>SFNOP</v>
      </c>
      <c r="B18" s="181" t="s">
        <v>61</v>
      </c>
      <c r="C18" s="181" t="s">
        <v>106</v>
      </c>
      <c r="D18" s="181">
        <v>18.9</v>
      </c>
      <c r="E18" s="181" t="s">
        <v>2421</v>
      </c>
      <c r="F18" s="181" t="s">
        <v>2422</v>
      </c>
      <c r="G18" s="181" t="s">
        <v>2423</v>
      </c>
      <c r="H18" s="181" t="s">
        <v>2424</v>
      </c>
      <c r="I18" s="181" t="s">
        <v>2425</v>
      </c>
      <c r="J18" s="181" t="s">
        <v>2426</v>
      </c>
      <c r="K18" s="181" t="s">
        <v>2427</v>
      </c>
      <c r="L18" s="181" t="s">
        <v>2428</v>
      </c>
    </row>
    <row r="19">
      <c r="A19" s="180" t="str">
        <f t="shared" si="1"/>
        <v>PGMIN</v>
      </c>
      <c r="B19" s="181" t="s">
        <v>105</v>
      </c>
      <c r="C19" s="181" t="s">
        <v>94</v>
      </c>
      <c r="D19" s="181">
        <v>21.4</v>
      </c>
      <c r="E19" s="181" t="s">
        <v>2429</v>
      </c>
      <c r="F19" s="181" t="s">
        <v>2430</v>
      </c>
      <c r="G19" s="181" t="s">
        <v>2431</v>
      </c>
      <c r="H19" s="181" t="s">
        <v>2432</v>
      </c>
      <c r="I19" s="181" t="s">
        <v>2433</v>
      </c>
      <c r="J19" s="181" t="s">
        <v>2434</v>
      </c>
      <c r="K19" s="181" t="s">
        <v>2435</v>
      </c>
      <c r="L19" s="181" t="s">
        <v>2321</v>
      </c>
    </row>
    <row r="20">
      <c r="A20" s="180" t="str">
        <f t="shared" si="1"/>
        <v>PFNOP</v>
      </c>
      <c r="B20" s="181" t="s">
        <v>79</v>
      </c>
      <c r="C20" s="181" t="s">
        <v>106</v>
      </c>
      <c r="D20" s="181">
        <v>20.1</v>
      </c>
      <c r="E20" s="181" t="s">
        <v>2436</v>
      </c>
      <c r="F20" s="181" t="s">
        <v>2437</v>
      </c>
      <c r="G20" s="181" t="s">
        <v>2438</v>
      </c>
      <c r="H20" s="181" t="s">
        <v>2439</v>
      </c>
      <c r="I20" s="181" t="s">
        <v>2440</v>
      </c>
      <c r="J20" s="181" t="s">
        <v>2441</v>
      </c>
      <c r="K20" s="181" t="s">
        <v>2442</v>
      </c>
      <c r="L20" s="181" t="s">
        <v>2443</v>
      </c>
    </row>
    <row r="21">
      <c r="A21" s="180" t="str">
        <f t="shared" si="1"/>
        <v>SFDET</v>
      </c>
      <c r="B21" s="181" t="s">
        <v>61</v>
      </c>
      <c r="C21" s="181" t="s">
        <v>102</v>
      </c>
      <c r="D21" s="181">
        <v>20.6</v>
      </c>
      <c r="E21" s="181" t="s">
        <v>2444</v>
      </c>
      <c r="F21" s="181" t="s">
        <v>2445</v>
      </c>
      <c r="G21" s="181" t="s">
        <v>2446</v>
      </c>
      <c r="H21" s="181" t="s">
        <v>2447</v>
      </c>
      <c r="I21" s="181" t="s">
        <v>2448</v>
      </c>
      <c r="J21" s="181" t="s">
        <v>2449</v>
      </c>
      <c r="K21" s="181" t="s">
        <v>2450</v>
      </c>
      <c r="L21" s="181" t="s">
        <v>2451</v>
      </c>
    </row>
    <row r="22">
      <c r="A22" s="180" t="str">
        <f t="shared" si="1"/>
        <v>CMIA</v>
      </c>
      <c r="B22" s="181" t="s">
        <v>69</v>
      </c>
      <c r="C22" s="181" t="s">
        <v>71</v>
      </c>
      <c r="D22" s="181">
        <v>19.6</v>
      </c>
      <c r="E22" s="181" t="s">
        <v>2452</v>
      </c>
      <c r="F22" s="181" t="s">
        <v>2453</v>
      </c>
      <c r="G22" s="181" t="s">
        <v>2454</v>
      </c>
      <c r="H22" s="181" t="s">
        <v>2455</v>
      </c>
      <c r="I22" s="181" t="s">
        <v>2456</v>
      </c>
      <c r="J22" s="181" t="s">
        <v>2457</v>
      </c>
      <c r="K22" s="181" t="s">
        <v>2458</v>
      </c>
      <c r="L22" s="181" t="s">
        <v>2459</v>
      </c>
    </row>
    <row r="23">
      <c r="A23" s="180" t="str">
        <f t="shared" si="1"/>
        <v>SGNOP</v>
      </c>
      <c r="B23" s="181" t="s">
        <v>83</v>
      </c>
      <c r="C23" s="181" t="s">
        <v>106</v>
      </c>
      <c r="D23" s="181">
        <v>23.7</v>
      </c>
      <c r="E23" s="181" t="s">
        <v>2460</v>
      </c>
      <c r="F23" s="181" t="s">
        <v>2461</v>
      </c>
      <c r="G23" s="181" t="s">
        <v>2462</v>
      </c>
      <c r="H23" s="181" t="s">
        <v>2463</v>
      </c>
      <c r="I23" s="181" t="s">
        <v>2464</v>
      </c>
      <c r="J23" s="181" t="s">
        <v>2465</v>
      </c>
      <c r="K23" s="181" t="s">
        <v>2466</v>
      </c>
      <c r="L23" s="181" t="s">
        <v>2467</v>
      </c>
    </row>
    <row r="24">
      <c r="A24" s="180" t="str">
        <f t="shared" si="1"/>
        <v>CSAC</v>
      </c>
      <c r="B24" s="181" t="s">
        <v>69</v>
      </c>
      <c r="C24" s="181" t="s">
        <v>116</v>
      </c>
      <c r="D24" s="181">
        <v>16.6</v>
      </c>
      <c r="E24" s="181" t="s">
        <v>2468</v>
      </c>
      <c r="F24" s="181" t="s">
        <v>2469</v>
      </c>
      <c r="G24" s="181" t="s">
        <v>2470</v>
      </c>
      <c r="H24" s="181" t="s">
        <v>2471</v>
      </c>
      <c r="I24" s="181" t="s">
        <v>2472</v>
      </c>
      <c r="J24" s="181" t="s">
        <v>2473</v>
      </c>
      <c r="K24" s="181" t="s">
        <v>2474</v>
      </c>
      <c r="L24" s="181" t="s">
        <v>2475</v>
      </c>
    </row>
    <row r="25">
      <c r="A25" s="180" t="str">
        <f t="shared" si="1"/>
        <v>PGIND</v>
      </c>
      <c r="B25" s="181" t="s">
        <v>105</v>
      </c>
      <c r="C25" s="181" t="s">
        <v>84</v>
      </c>
      <c r="D25" s="181">
        <v>23.4</v>
      </c>
      <c r="E25" s="181" t="s">
        <v>2476</v>
      </c>
      <c r="F25" s="181" t="s">
        <v>2477</v>
      </c>
      <c r="G25" s="181" t="s">
        <v>2478</v>
      </c>
      <c r="H25" s="181" t="s">
        <v>2479</v>
      </c>
      <c r="I25" s="181" t="s">
        <v>2480</v>
      </c>
      <c r="J25" s="181" t="s">
        <v>2481</v>
      </c>
      <c r="K25" s="181" t="s">
        <v>2482</v>
      </c>
      <c r="L25" s="181" t="s">
        <v>2483</v>
      </c>
    </row>
    <row r="26">
      <c r="A26" s="180" t="str">
        <f t="shared" si="1"/>
        <v>SGMIA</v>
      </c>
      <c r="B26" s="181" t="s">
        <v>83</v>
      </c>
      <c r="C26" s="181" t="s">
        <v>71</v>
      </c>
      <c r="D26" s="181">
        <v>20.8</v>
      </c>
      <c r="E26" s="181" t="s">
        <v>2484</v>
      </c>
      <c r="F26" s="181" t="s">
        <v>2485</v>
      </c>
      <c r="G26" s="181" t="s">
        <v>2486</v>
      </c>
      <c r="H26" s="181" t="s">
        <v>2487</v>
      </c>
      <c r="I26" s="181" t="s">
        <v>2488</v>
      </c>
      <c r="J26" s="181" t="s">
        <v>2489</v>
      </c>
      <c r="K26" s="181" t="s">
        <v>2490</v>
      </c>
      <c r="L26" s="181" t="s">
        <v>2491</v>
      </c>
    </row>
    <row r="27">
      <c r="A27" s="180" t="str">
        <f t="shared" si="1"/>
        <v>SGDEN</v>
      </c>
      <c r="B27" s="181" t="s">
        <v>83</v>
      </c>
      <c r="C27" s="181" t="s">
        <v>99</v>
      </c>
      <c r="D27" s="181">
        <v>22.2</v>
      </c>
      <c r="E27" s="181" t="s">
        <v>2492</v>
      </c>
      <c r="F27" s="181" t="s">
        <v>2493</v>
      </c>
      <c r="G27" s="181" t="s">
        <v>2494</v>
      </c>
      <c r="H27" s="181" t="s">
        <v>2495</v>
      </c>
      <c r="I27" s="181" t="s">
        <v>2496</v>
      </c>
      <c r="J27" s="181" t="s">
        <v>2497</v>
      </c>
      <c r="K27" s="181" t="s">
        <v>2498</v>
      </c>
      <c r="L27" s="181" t="s">
        <v>2499</v>
      </c>
    </row>
    <row r="28">
      <c r="A28" s="180" t="str">
        <f t="shared" si="1"/>
        <v>SGBKN</v>
      </c>
      <c r="B28" s="181" t="s">
        <v>83</v>
      </c>
      <c r="C28" s="181" t="s">
        <v>87</v>
      </c>
      <c r="D28" s="181">
        <v>20.6</v>
      </c>
      <c r="E28" s="181" t="s">
        <v>2500</v>
      </c>
      <c r="F28" s="181" t="s">
        <v>2501</v>
      </c>
      <c r="G28" s="181" t="s">
        <v>2502</v>
      </c>
      <c r="H28" s="181" t="s">
        <v>2503</v>
      </c>
      <c r="I28" s="181" t="s">
        <v>2504</v>
      </c>
      <c r="J28" s="181" t="s">
        <v>2505</v>
      </c>
      <c r="K28" s="181" t="s">
        <v>2506</v>
      </c>
      <c r="L28" s="181" t="s">
        <v>2507</v>
      </c>
    </row>
    <row r="29">
      <c r="A29" s="180" t="str">
        <f t="shared" si="1"/>
        <v>SFMIA</v>
      </c>
      <c r="B29" s="181" t="s">
        <v>61</v>
      </c>
      <c r="C29" s="181" t="s">
        <v>71</v>
      </c>
      <c r="D29" s="181">
        <v>20.4</v>
      </c>
      <c r="E29" s="181" t="s">
        <v>2508</v>
      </c>
      <c r="F29" s="181" t="s">
        <v>2509</v>
      </c>
      <c r="G29" s="181" t="s">
        <v>2510</v>
      </c>
      <c r="H29" s="181" t="s">
        <v>2511</v>
      </c>
      <c r="I29" s="181" t="s">
        <v>2512</v>
      </c>
      <c r="J29" s="181" t="s">
        <v>2513</v>
      </c>
      <c r="K29" s="181" t="s">
        <v>2514</v>
      </c>
      <c r="L29" s="181" t="s">
        <v>2515</v>
      </c>
    </row>
    <row r="30">
      <c r="A30" s="180" t="str">
        <f t="shared" si="1"/>
        <v>SFLAC</v>
      </c>
      <c r="B30" s="181" t="s">
        <v>61</v>
      </c>
      <c r="C30" s="181" t="s">
        <v>113</v>
      </c>
      <c r="D30" s="181">
        <v>21.4</v>
      </c>
      <c r="E30" s="181" t="s">
        <v>2516</v>
      </c>
      <c r="F30" s="181" t="s">
        <v>2517</v>
      </c>
      <c r="G30" s="181" t="s">
        <v>2518</v>
      </c>
      <c r="H30" s="181" t="s">
        <v>2519</v>
      </c>
      <c r="I30" s="181" t="s">
        <v>2520</v>
      </c>
      <c r="J30" s="181" t="s">
        <v>2521</v>
      </c>
      <c r="K30" s="181" t="s">
        <v>2522</v>
      </c>
      <c r="L30" s="181" t="s">
        <v>2523</v>
      </c>
    </row>
    <row r="31">
      <c r="A31" s="180" t="str">
        <f t="shared" si="1"/>
        <v>PFWAS</v>
      </c>
      <c r="B31" s="181" t="s">
        <v>79</v>
      </c>
      <c r="C31" s="181" t="s">
        <v>77</v>
      </c>
      <c r="D31" s="181">
        <v>20.6</v>
      </c>
      <c r="E31" s="181" t="s">
        <v>2524</v>
      </c>
      <c r="F31" s="181" t="s">
        <v>2525</v>
      </c>
      <c r="G31" s="181" t="s">
        <v>2526</v>
      </c>
      <c r="H31" s="181" t="s">
        <v>2527</v>
      </c>
      <c r="I31" s="181" t="s">
        <v>2528</v>
      </c>
      <c r="J31" s="181" t="s">
        <v>2529</v>
      </c>
      <c r="K31" s="181" t="s">
        <v>2530</v>
      </c>
      <c r="L31" s="181" t="s">
        <v>2531</v>
      </c>
    </row>
    <row r="32">
      <c r="A32" s="180" t="str">
        <f t="shared" si="1"/>
        <v>PFBOS</v>
      </c>
      <c r="B32" s="181" t="s">
        <v>79</v>
      </c>
      <c r="C32" s="181" t="s">
        <v>81</v>
      </c>
      <c r="D32" s="181">
        <v>22.1</v>
      </c>
      <c r="E32" s="181" t="s">
        <v>2532</v>
      </c>
      <c r="F32" s="181" t="s">
        <v>2533</v>
      </c>
      <c r="G32" s="181" t="s">
        <v>2534</v>
      </c>
      <c r="H32" s="181" t="s">
        <v>2535</v>
      </c>
      <c r="I32" s="181" t="s">
        <v>2536</v>
      </c>
      <c r="J32" s="181" t="s">
        <v>2537</v>
      </c>
      <c r="K32" s="181" t="s">
        <v>2538</v>
      </c>
      <c r="L32" s="181" t="s">
        <v>2539</v>
      </c>
    </row>
    <row r="33">
      <c r="A33" s="180" t="str">
        <f t="shared" si="1"/>
        <v>SGTOR</v>
      </c>
      <c r="B33" s="181" t="s">
        <v>83</v>
      </c>
      <c r="C33" s="181" t="s">
        <v>70</v>
      </c>
      <c r="D33" s="181">
        <v>18.0</v>
      </c>
      <c r="E33" s="181" t="s">
        <v>2540</v>
      </c>
      <c r="F33" s="181" t="s">
        <v>2541</v>
      </c>
      <c r="G33" s="181" t="s">
        <v>2542</v>
      </c>
      <c r="H33" s="181" t="s">
        <v>2543</v>
      </c>
      <c r="I33" s="181" t="s">
        <v>2544</v>
      </c>
      <c r="J33" s="181" t="s">
        <v>2545</v>
      </c>
      <c r="K33" s="181" t="s">
        <v>2546</v>
      </c>
      <c r="L33" s="181" t="s">
        <v>2547</v>
      </c>
    </row>
    <row r="34">
      <c r="A34" s="180" t="str">
        <f t="shared" si="1"/>
        <v>SFDEN</v>
      </c>
      <c r="B34" s="181" t="s">
        <v>61</v>
      </c>
      <c r="C34" s="181" t="s">
        <v>99</v>
      </c>
      <c r="D34" s="181">
        <v>18.7</v>
      </c>
      <c r="E34" s="181" t="s">
        <v>2548</v>
      </c>
      <c r="F34" s="181" t="s">
        <v>2549</v>
      </c>
      <c r="G34" s="181" t="s">
        <v>2550</v>
      </c>
      <c r="H34" s="181" t="s">
        <v>2551</v>
      </c>
      <c r="I34" s="181" t="s">
        <v>2552</v>
      </c>
      <c r="J34" s="181" t="s">
        <v>2553</v>
      </c>
      <c r="K34" s="181" t="s">
        <v>2554</v>
      </c>
      <c r="L34" s="181" t="s">
        <v>2555</v>
      </c>
    </row>
    <row r="35">
      <c r="A35" s="180" t="str">
        <f t="shared" si="1"/>
        <v>PGBOS</v>
      </c>
      <c r="B35" s="181" t="s">
        <v>105</v>
      </c>
      <c r="C35" s="181" t="s">
        <v>81</v>
      </c>
      <c r="D35" s="181">
        <v>22.0</v>
      </c>
      <c r="E35" s="181" t="s">
        <v>2556</v>
      </c>
      <c r="F35" s="181" t="s">
        <v>2557</v>
      </c>
      <c r="G35" s="181" t="s">
        <v>2558</v>
      </c>
      <c r="H35" s="181" t="s">
        <v>2559</v>
      </c>
      <c r="I35" s="181" t="s">
        <v>2560</v>
      </c>
      <c r="J35" s="181" t="s">
        <v>2561</v>
      </c>
      <c r="K35" s="181" t="s">
        <v>2562</v>
      </c>
      <c r="L35" s="181" t="s">
        <v>2563</v>
      </c>
    </row>
    <row r="36">
      <c r="A36" s="180" t="str">
        <f t="shared" si="1"/>
        <v>PGNOP</v>
      </c>
      <c r="B36" s="181" t="s">
        <v>105</v>
      </c>
      <c r="C36" s="181" t="s">
        <v>106</v>
      </c>
      <c r="D36" s="181">
        <v>20.2</v>
      </c>
      <c r="E36" s="181" t="s">
        <v>2564</v>
      </c>
      <c r="F36" s="181" t="s">
        <v>2565</v>
      </c>
      <c r="G36" s="181" t="s">
        <v>2566</v>
      </c>
      <c r="H36" s="181" t="s">
        <v>2567</v>
      </c>
      <c r="I36" s="181" t="s">
        <v>2568</v>
      </c>
      <c r="J36" s="181" t="s">
        <v>2569</v>
      </c>
      <c r="K36" s="181" t="s">
        <v>2570</v>
      </c>
      <c r="L36" s="181" t="s">
        <v>2571</v>
      </c>
    </row>
    <row r="37">
      <c r="A37" s="180" t="str">
        <f t="shared" si="1"/>
        <v>PFCHI</v>
      </c>
      <c r="B37" s="181" t="s">
        <v>79</v>
      </c>
      <c r="C37" s="181" t="s">
        <v>76</v>
      </c>
      <c r="D37" s="181">
        <v>19.2</v>
      </c>
      <c r="E37" s="181" t="s">
        <v>2572</v>
      </c>
      <c r="F37" s="181" t="s">
        <v>2573</v>
      </c>
      <c r="G37" s="181" t="s">
        <v>2574</v>
      </c>
      <c r="H37" s="181" t="s">
        <v>2575</v>
      </c>
      <c r="I37" s="181" t="s">
        <v>2576</v>
      </c>
      <c r="J37" s="181" t="s">
        <v>2577</v>
      </c>
      <c r="K37" s="181" t="s">
        <v>2578</v>
      </c>
      <c r="L37" s="181" t="s">
        <v>2579</v>
      </c>
    </row>
    <row r="38">
      <c r="A38" s="180" t="str">
        <f t="shared" si="1"/>
        <v>SFHOU</v>
      </c>
      <c r="B38" s="181" t="s">
        <v>61</v>
      </c>
      <c r="C38" s="181" t="s">
        <v>109</v>
      </c>
      <c r="D38" s="181">
        <v>20.0</v>
      </c>
      <c r="E38" s="181" t="s">
        <v>2580</v>
      </c>
      <c r="F38" s="181" t="s">
        <v>2581</v>
      </c>
      <c r="G38" s="181" t="s">
        <v>2582</v>
      </c>
      <c r="H38" s="181" t="s">
        <v>2583</v>
      </c>
      <c r="I38" s="181" t="s">
        <v>2584</v>
      </c>
      <c r="J38" s="181" t="s">
        <v>2585</v>
      </c>
      <c r="K38" s="181" t="s">
        <v>2586</v>
      </c>
      <c r="L38" s="181" t="s">
        <v>2587</v>
      </c>
    </row>
    <row r="39">
      <c r="A39" s="180" t="str">
        <f t="shared" si="1"/>
        <v>CORL</v>
      </c>
      <c r="B39" s="181" t="s">
        <v>69</v>
      </c>
      <c r="C39" s="181" t="s">
        <v>73</v>
      </c>
      <c r="D39" s="181">
        <v>14.3</v>
      </c>
      <c r="E39" s="181" t="s">
        <v>2588</v>
      </c>
      <c r="F39" s="181" t="s">
        <v>2589</v>
      </c>
      <c r="G39" s="181" t="s">
        <v>2590</v>
      </c>
      <c r="H39" s="181" t="s">
        <v>2591</v>
      </c>
      <c r="I39" s="181" t="s">
        <v>2592</v>
      </c>
      <c r="J39" s="181" t="s">
        <v>2593</v>
      </c>
      <c r="K39" s="181" t="s">
        <v>2594</v>
      </c>
      <c r="L39" s="181" t="s">
        <v>2595</v>
      </c>
    </row>
    <row r="40">
      <c r="A40" s="180" t="str">
        <f t="shared" si="1"/>
        <v>PFOKC</v>
      </c>
      <c r="B40" s="181" t="s">
        <v>79</v>
      </c>
      <c r="C40" s="181" t="s">
        <v>97</v>
      </c>
      <c r="D40" s="181">
        <v>22.6</v>
      </c>
      <c r="E40" s="181" t="s">
        <v>2596</v>
      </c>
      <c r="F40" s="181" t="s">
        <v>2597</v>
      </c>
      <c r="G40" s="181" t="s">
        <v>2598</v>
      </c>
      <c r="H40" s="181" t="s">
        <v>2599</v>
      </c>
      <c r="I40" s="181" t="s">
        <v>2600</v>
      </c>
      <c r="J40" s="181" t="s">
        <v>2601</v>
      </c>
      <c r="K40" s="181" t="s">
        <v>2602</v>
      </c>
      <c r="L40" s="181" t="s">
        <v>2603</v>
      </c>
    </row>
    <row r="41">
      <c r="A41" s="180" t="str">
        <f t="shared" si="1"/>
        <v>PFPHX</v>
      </c>
      <c r="B41" s="181" t="s">
        <v>79</v>
      </c>
      <c r="C41" s="181" t="s">
        <v>115</v>
      </c>
      <c r="D41" s="181">
        <v>19.7</v>
      </c>
      <c r="E41" s="181" t="s">
        <v>2604</v>
      </c>
      <c r="F41" s="181" t="s">
        <v>2605</v>
      </c>
      <c r="G41" s="181" t="s">
        <v>2606</v>
      </c>
      <c r="H41" s="181" t="s">
        <v>2607</v>
      </c>
      <c r="I41" s="181" t="s">
        <v>2608</v>
      </c>
      <c r="J41" s="181" t="s">
        <v>2609</v>
      </c>
      <c r="K41" s="181" t="s">
        <v>2610</v>
      </c>
      <c r="L41" s="181" t="s">
        <v>2611</v>
      </c>
    </row>
    <row r="42">
      <c r="A42" s="180" t="str">
        <f t="shared" si="1"/>
        <v>SFLAL</v>
      </c>
      <c r="B42" s="181" t="s">
        <v>61</v>
      </c>
      <c r="C42" s="181" t="s">
        <v>90</v>
      </c>
      <c r="D42" s="181">
        <v>21.4</v>
      </c>
      <c r="E42" s="181" t="s">
        <v>2612</v>
      </c>
      <c r="F42" s="181" t="s">
        <v>2613</v>
      </c>
      <c r="G42" s="181" t="s">
        <v>2614</v>
      </c>
      <c r="H42" s="181" t="s">
        <v>2615</v>
      </c>
      <c r="I42" s="181" t="s">
        <v>2616</v>
      </c>
      <c r="J42" s="181" t="s">
        <v>2617</v>
      </c>
      <c r="K42" s="181" t="s">
        <v>2618</v>
      </c>
      <c r="L42" s="181" t="s">
        <v>2619</v>
      </c>
    </row>
    <row r="43">
      <c r="A43" s="180" t="str">
        <f t="shared" si="1"/>
        <v>CGSW</v>
      </c>
      <c r="B43" s="181" t="s">
        <v>69</v>
      </c>
      <c r="C43" s="181" t="s">
        <v>107</v>
      </c>
      <c r="D43" s="181">
        <v>21.7</v>
      </c>
      <c r="E43" s="181" t="s">
        <v>2620</v>
      </c>
      <c r="F43" s="181" t="s">
        <v>2621</v>
      </c>
      <c r="G43" s="181" t="s">
        <v>2622</v>
      </c>
      <c r="H43" s="181" t="s">
        <v>2623</v>
      </c>
      <c r="I43" s="181" t="s">
        <v>2624</v>
      </c>
      <c r="J43" s="181" t="s">
        <v>2625</v>
      </c>
      <c r="K43" s="181" t="s">
        <v>2626</v>
      </c>
      <c r="L43" s="181" t="s">
        <v>2627</v>
      </c>
    </row>
    <row r="44">
      <c r="A44" s="180" t="str">
        <f t="shared" si="1"/>
        <v>PGSAC</v>
      </c>
      <c r="B44" s="181" t="s">
        <v>105</v>
      </c>
      <c r="C44" s="181" t="s">
        <v>116</v>
      </c>
      <c r="D44" s="181">
        <v>22.7</v>
      </c>
      <c r="E44" s="181" t="s">
        <v>2628</v>
      </c>
      <c r="F44" s="181" t="s">
        <v>2629</v>
      </c>
      <c r="G44" s="181" t="s">
        <v>2630</v>
      </c>
      <c r="H44" s="181" t="s">
        <v>2631</v>
      </c>
      <c r="I44" s="181" t="s">
        <v>2632</v>
      </c>
      <c r="J44" s="181" t="s">
        <v>2633</v>
      </c>
      <c r="K44" s="181" t="s">
        <v>2634</v>
      </c>
      <c r="L44" s="181" t="s">
        <v>2635</v>
      </c>
    </row>
    <row r="45">
      <c r="A45" s="180" t="str">
        <f t="shared" si="1"/>
        <v>PGDEN</v>
      </c>
      <c r="B45" s="181" t="s">
        <v>105</v>
      </c>
      <c r="C45" s="181" t="s">
        <v>99</v>
      </c>
      <c r="D45" s="181">
        <v>20.9</v>
      </c>
      <c r="E45" s="181" t="s">
        <v>2636</v>
      </c>
      <c r="F45" s="181" t="s">
        <v>2637</v>
      </c>
      <c r="G45" s="181" t="s">
        <v>2638</v>
      </c>
      <c r="H45" s="181" t="s">
        <v>2639</v>
      </c>
      <c r="I45" s="181" t="s">
        <v>2640</v>
      </c>
      <c r="J45" s="181" t="s">
        <v>2641</v>
      </c>
      <c r="K45" s="181" t="s">
        <v>2642</v>
      </c>
      <c r="L45" s="181" t="s">
        <v>2643</v>
      </c>
    </row>
    <row r="46">
      <c r="A46" s="180" t="str">
        <f t="shared" si="1"/>
        <v>SGBOS</v>
      </c>
      <c r="B46" s="181" t="s">
        <v>83</v>
      </c>
      <c r="C46" s="181" t="s">
        <v>81</v>
      </c>
      <c r="D46" s="181">
        <v>21.4</v>
      </c>
      <c r="E46" s="181" t="s">
        <v>2644</v>
      </c>
      <c r="F46" s="181" t="s">
        <v>2645</v>
      </c>
      <c r="G46" s="181" t="s">
        <v>2646</v>
      </c>
      <c r="H46" s="181" t="s">
        <v>2647</v>
      </c>
      <c r="I46" s="181" t="s">
        <v>2648</v>
      </c>
      <c r="J46" s="181" t="s">
        <v>2649</v>
      </c>
      <c r="K46" s="181" t="s">
        <v>2650</v>
      </c>
      <c r="L46" s="181" t="s">
        <v>2651</v>
      </c>
    </row>
    <row r="47">
      <c r="A47" s="180" t="str">
        <f t="shared" si="1"/>
        <v>SFOKC</v>
      </c>
      <c r="B47" s="181" t="s">
        <v>61</v>
      </c>
      <c r="C47" s="181" t="s">
        <v>97</v>
      </c>
      <c r="D47" s="181">
        <v>20.0</v>
      </c>
      <c r="E47" s="181" t="s">
        <v>2652</v>
      </c>
      <c r="F47" s="181" t="s">
        <v>2653</v>
      </c>
      <c r="G47" s="181" t="s">
        <v>2654</v>
      </c>
      <c r="H47" s="181" t="s">
        <v>2655</v>
      </c>
      <c r="I47" s="181" t="s">
        <v>2656</v>
      </c>
      <c r="J47" s="181" t="s">
        <v>2657</v>
      </c>
      <c r="K47" s="181" t="s">
        <v>2658</v>
      </c>
      <c r="L47" s="181" t="s">
        <v>2659</v>
      </c>
    </row>
    <row r="48">
      <c r="A48" s="180" t="str">
        <f t="shared" si="1"/>
        <v>SGCHI</v>
      </c>
      <c r="B48" s="181" t="s">
        <v>83</v>
      </c>
      <c r="C48" s="181" t="s">
        <v>76</v>
      </c>
      <c r="D48" s="181">
        <v>23.2</v>
      </c>
      <c r="E48" s="181" t="s">
        <v>2660</v>
      </c>
      <c r="F48" s="181" t="s">
        <v>2661</v>
      </c>
      <c r="G48" s="181" t="s">
        <v>2662</v>
      </c>
      <c r="H48" s="181" t="s">
        <v>2663</v>
      </c>
      <c r="I48" s="181" t="s">
        <v>2664</v>
      </c>
      <c r="J48" s="181" t="s">
        <v>2665</v>
      </c>
      <c r="K48" s="181" t="s">
        <v>2666</v>
      </c>
      <c r="L48" s="181" t="s">
        <v>2667</v>
      </c>
    </row>
    <row r="49">
      <c r="A49" s="180" t="str">
        <f t="shared" si="1"/>
        <v>SFMIL</v>
      </c>
      <c r="B49" s="181" t="s">
        <v>61</v>
      </c>
      <c r="C49" s="181" t="s">
        <v>96</v>
      </c>
      <c r="D49" s="181">
        <v>20.9</v>
      </c>
      <c r="E49" s="181" t="s">
        <v>2668</v>
      </c>
      <c r="F49" s="181" t="s">
        <v>2669</v>
      </c>
      <c r="G49" s="181" t="s">
        <v>2670</v>
      </c>
      <c r="H49" s="181" t="s">
        <v>2671</v>
      </c>
      <c r="I49" s="181" t="s">
        <v>2672</v>
      </c>
      <c r="J49" s="181" t="s">
        <v>2673</v>
      </c>
      <c r="K49" s="181" t="s">
        <v>2674</v>
      </c>
      <c r="L49" s="181" t="s">
        <v>2675</v>
      </c>
    </row>
    <row r="50">
      <c r="A50" s="180" t="str">
        <f t="shared" si="1"/>
        <v>SGNYK</v>
      </c>
      <c r="B50" s="181" t="s">
        <v>83</v>
      </c>
      <c r="C50" s="181" t="s">
        <v>88</v>
      </c>
      <c r="D50" s="181">
        <v>19.1</v>
      </c>
      <c r="E50" s="181" t="s">
        <v>2676</v>
      </c>
      <c r="F50" s="181" t="s">
        <v>2677</v>
      </c>
      <c r="G50" s="181" t="s">
        <v>2678</v>
      </c>
      <c r="H50" s="181" t="s">
        <v>2679</v>
      </c>
      <c r="I50" s="181" t="s">
        <v>2680</v>
      </c>
      <c r="J50" s="181" t="s">
        <v>2681</v>
      </c>
      <c r="K50" s="181" t="s">
        <v>2682</v>
      </c>
      <c r="L50" s="181" t="s">
        <v>2683</v>
      </c>
    </row>
    <row r="51">
      <c r="A51" s="180" t="str">
        <f t="shared" si="1"/>
        <v>SFCHA</v>
      </c>
      <c r="B51" s="181" t="s">
        <v>61</v>
      </c>
      <c r="C51" s="181" t="s">
        <v>80</v>
      </c>
      <c r="D51" s="181">
        <v>22.2</v>
      </c>
      <c r="E51" s="181" t="s">
        <v>2684</v>
      </c>
      <c r="F51" s="181" t="s">
        <v>2685</v>
      </c>
      <c r="G51" s="181" t="s">
        <v>2686</v>
      </c>
      <c r="H51" s="181" t="s">
        <v>2687</v>
      </c>
      <c r="I51" s="181" t="s">
        <v>2688</v>
      </c>
      <c r="J51" s="181" t="s">
        <v>2689</v>
      </c>
      <c r="K51" s="181" t="s">
        <v>2690</v>
      </c>
      <c r="L51" s="181" t="s">
        <v>2691</v>
      </c>
    </row>
    <row r="52">
      <c r="A52" s="180" t="str">
        <f t="shared" si="1"/>
        <v>PFMIL</v>
      </c>
      <c r="B52" s="181" t="s">
        <v>79</v>
      </c>
      <c r="C52" s="181" t="s">
        <v>96</v>
      </c>
      <c r="D52" s="181">
        <v>20.0</v>
      </c>
      <c r="E52" s="181" t="s">
        <v>2692</v>
      </c>
      <c r="F52" s="181" t="s">
        <v>2693</v>
      </c>
      <c r="G52" s="181" t="s">
        <v>2694</v>
      </c>
      <c r="H52" s="181" t="s">
        <v>2695</v>
      </c>
      <c r="I52" s="181" t="s">
        <v>2696</v>
      </c>
      <c r="J52" s="181" t="s">
        <v>2697</v>
      </c>
      <c r="K52" s="181" t="s">
        <v>2698</v>
      </c>
      <c r="L52" s="181" t="s">
        <v>2699</v>
      </c>
    </row>
    <row r="53">
      <c r="A53" s="180" t="str">
        <f t="shared" si="1"/>
        <v>PGATL</v>
      </c>
      <c r="B53" s="181" t="s">
        <v>105</v>
      </c>
      <c r="C53" s="181" t="s">
        <v>93</v>
      </c>
      <c r="D53" s="181">
        <v>20.7</v>
      </c>
      <c r="E53" s="181" t="s">
        <v>2700</v>
      </c>
      <c r="F53" s="181" t="s">
        <v>2701</v>
      </c>
      <c r="G53" s="181" t="s">
        <v>2702</v>
      </c>
      <c r="H53" s="181" t="s">
        <v>2703</v>
      </c>
      <c r="I53" s="181" t="s">
        <v>2704</v>
      </c>
      <c r="J53" s="181" t="s">
        <v>2705</v>
      </c>
      <c r="K53" s="181" t="s">
        <v>2706</v>
      </c>
      <c r="L53" s="181" t="s">
        <v>2707</v>
      </c>
    </row>
    <row r="54">
      <c r="A54" s="180" t="str">
        <f t="shared" si="1"/>
        <v>PGNYK</v>
      </c>
      <c r="B54" s="181" t="s">
        <v>105</v>
      </c>
      <c r="C54" s="181" t="s">
        <v>88</v>
      </c>
      <c r="D54" s="181">
        <v>19.7</v>
      </c>
      <c r="E54" s="181" t="s">
        <v>2708</v>
      </c>
      <c r="F54" s="181" t="s">
        <v>2709</v>
      </c>
      <c r="G54" s="181" t="s">
        <v>2710</v>
      </c>
      <c r="H54" s="181" t="s">
        <v>2711</v>
      </c>
      <c r="I54" s="181" t="s">
        <v>2712</v>
      </c>
      <c r="J54" s="181" t="s">
        <v>2713</v>
      </c>
      <c r="K54" s="181" t="s">
        <v>2714</v>
      </c>
      <c r="L54" s="181" t="s">
        <v>2715</v>
      </c>
    </row>
    <row r="55">
      <c r="A55" s="180" t="str">
        <f t="shared" si="1"/>
        <v>CLAC</v>
      </c>
      <c r="B55" s="181" t="s">
        <v>69</v>
      </c>
      <c r="C55" s="181" t="s">
        <v>113</v>
      </c>
      <c r="D55" s="181">
        <v>19.9</v>
      </c>
      <c r="E55" s="181" t="s">
        <v>2716</v>
      </c>
      <c r="F55" s="181" t="s">
        <v>2717</v>
      </c>
      <c r="G55" s="181" t="s">
        <v>2718</v>
      </c>
      <c r="H55" s="181" t="s">
        <v>2719</v>
      </c>
      <c r="I55" s="181" t="s">
        <v>2720</v>
      </c>
      <c r="J55" s="181" t="s">
        <v>2721</v>
      </c>
      <c r="K55" s="181" t="s">
        <v>2722</v>
      </c>
      <c r="L55" s="181" t="s">
        <v>2723</v>
      </c>
    </row>
    <row r="56">
      <c r="A56" s="180" t="str">
        <f t="shared" si="1"/>
        <v>SFDAL</v>
      </c>
      <c r="B56" s="181" t="s">
        <v>61</v>
      </c>
      <c r="C56" s="181" t="s">
        <v>103</v>
      </c>
      <c r="D56" s="181">
        <v>21.2</v>
      </c>
      <c r="E56" s="181" t="s">
        <v>2724</v>
      </c>
      <c r="F56" s="181" t="s">
        <v>2725</v>
      </c>
      <c r="G56" s="181" t="s">
        <v>2726</v>
      </c>
      <c r="H56" s="181" t="s">
        <v>2727</v>
      </c>
      <c r="I56" s="181" t="s">
        <v>2563</v>
      </c>
      <c r="J56" s="181" t="s">
        <v>2728</v>
      </c>
      <c r="K56" s="181" t="s">
        <v>2729</v>
      </c>
      <c r="L56" s="181" t="s">
        <v>2730</v>
      </c>
    </row>
    <row r="57">
      <c r="A57" s="180" t="str">
        <f t="shared" si="1"/>
        <v>SGSAC</v>
      </c>
      <c r="B57" s="181" t="s">
        <v>83</v>
      </c>
      <c r="C57" s="181" t="s">
        <v>116</v>
      </c>
      <c r="D57" s="181">
        <v>22.2</v>
      </c>
      <c r="E57" s="181" t="s">
        <v>2731</v>
      </c>
      <c r="F57" s="181" t="s">
        <v>2732</v>
      </c>
      <c r="G57" s="181" t="s">
        <v>2733</v>
      </c>
      <c r="H57" s="181" t="s">
        <v>2734</v>
      </c>
      <c r="I57" s="181" t="s">
        <v>2735</v>
      </c>
      <c r="J57" s="181" t="s">
        <v>2530</v>
      </c>
      <c r="K57" s="181" t="s">
        <v>2736</v>
      </c>
      <c r="L57" s="181" t="s">
        <v>2737</v>
      </c>
    </row>
    <row r="58">
      <c r="A58" s="180" t="str">
        <f t="shared" si="1"/>
        <v>SFBKN</v>
      </c>
      <c r="B58" s="181" t="s">
        <v>61</v>
      </c>
      <c r="C58" s="181" t="s">
        <v>87</v>
      </c>
      <c r="D58" s="181">
        <v>23.0</v>
      </c>
      <c r="E58" s="181" t="s">
        <v>2738</v>
      </c>
      <c r="F58" s="181" t="s">
        <v>2739</v>
      </c>
      <c r="G58" s="181" t="s">
        <v>2740</v>
      </c>
      <c r="H58" s="181" t="s">
        <v>2741</v>
      </c>
      <c r="I58" s="181" t="s">
        <v>2742</v>
      </c>
      <c r="J58" s="181" t="s">
        <v>2743</v>
      </c>
      <c r="K58" s="181" t="s">
        <v>2744</v>
      </c>
      <c r="L58" s="181" t="s">
        <v>2745</v>
      </c>
    </row>
    <row r="59">
      <c r="A59" s="180" t="str">
        <f t="shared" si="1"/>
        <v>SGPHI</v>
      </c>
      <c r="B59" s="181" t="s">
        <v>83</v>
      </c>
      <c r="C59" s="181" t="s">
        <v>74</v>
      </c>
      <c r="D59" s="181">
        <v>19.1</v>
      </c>
      <c r="E59" s="181" t="s">
        <v>2746</v>
      </c>
      <c r="F59" s="181" t="s">
        <v>2747</v>
      </c>
      <c r="G59" s="181" t="s">
        <v>2748</v>
      </c>
      <c r="H59" s="181" t="s">
        <v>2749</v>
      </c>
      <c r="I59" s="181" t="s">
        <v>2750</v>
      </c>
      <c r="J59" s="181" t="s">
        <v>2751</v>
      </c>
      <c r="K59" s="181" t="s">
        <v>2752</v>
      </c>
      <c r="L59" s="181" t="s">
        <v>2753</v>
      </c>
    </row>
    <row r="60">
      <c r="A60" s="180" t="str">
        <f t="shared" si="1"/>
        <v>PFCLE</v>
      </c>
      <c r="B60" s="181" t="s">
        <v>79</v>
      </c>
      <c r="C60" s="181" t="s">
        <v>85</v>
      </c>
      <c r="D60" s="181">
        <v>20.8</v>
      </c>
      <c r="E60" s="181" t="s">
        <v>2754</v>
      </c>
      <c r="F60" s="181" t="s">
        <v>2755</v>
      </c>
      <c r="G60" s="181" t="s">
        <v>2756</v>
      </c>
      <c r="H60" s="181" t="s">
        <v>2757</v>
      </c>
      <c r="I60" s="181" t="s">
        <v>2758</v>
      </c>
      <c r="J60" s="181" t="s">
        <v>2759</v>
      </c>
      <c r="K60" s="181" t="s">
        <v>2760</v>
      </c>
      <c r="L60" s="181" t="s">
        <v>2761</v>
      </c>
    </row>
    <row r="61">
      <c r="A61" s="180" t="str">
        <f t="shared" si="1"/>
        <v>SFSAC</v>
      </c>
      <c r="B61" s="181" t="s">
        <v>61</v>
      </c>
      <c r="C61" s="181" t="s">
        <v>116</v>
      </c>
      <c r="D61" s="181">
        <v>21.9</v>
      </c>
      <c r="E61" s="181" t="s">
        <v>2762</v>
      </c>
      <c r="F61" s="181" t="s">
        <v>2763</v>
      </c>
      <c r="G61" s="181" t="s">
        <v>2764</v>
      </c>
      <c r="H61" s="181" t="s">
        <v>2765</v>
      </c>
      <c r="I61" s="181" t="s">
        <v>2766</v>
      </c>
      <c r="J61" s="181" t="s">
        <v>2767</v>
      </c>
      <c r="K61" s="181" t="s">
        <v>2768</v>
      </c>
      <c r="L61" s="181" t="s">
        <v>2769</v>
      </c>
    </row>
    <row r="62">
      <c r="A62" s="180" t="str">
        <f t="shared" si="1"/>
        <v>PGCLE</v>
      </c>
      <c r="B62" s="181" t="s">
        <v>105</v>
      </c>
      <c r="C62" s="181" t="s">
        <v>85</v>
      </c>
      <c r="D62" s="181">
        <v>19.9</v>
      </c>
      <c r="E62" s="181" t="s">
        <v>2770</v>
      </c>
      <c r="F62" s="181" t="s">
        <v>2771</v>
      </c>
      <c r="G62" s="181" t="s">
        <v>2772</v>
      </c>
      <c r="H62" s="181" t="s">
        <v>2773</v>
      </c>
      <c r="I62" s="181" t="s">
        <v>2774</v>
      </c>
      <c r="J62" s="181" t="s">
        <v>2775</v>
      </c>
      <c r="K62" s="181" t="s">
        <v>2776</v>
      </c>
      <c r="L62" s="181" t="s">
        <v>2777</v>
      </c>
    </row>
    <row r="63">
      <c r="A63" s="180" t="str">
        <f t="shared" si="1"/>
        <v>PGBKN</v>
      </c>
      <c r="B63" s="181" t="s">
        <v>105</v>
      </c>
      <c r="C63" s="181" t="s">
        <v>87</v>
      </c>
      <c r="D63" s="181">
        <v>22.6</v>
      </c>
      <c r="E63" s="181" t="s">
        <v>2778</v>
      </c>
      <c r="F63" s="181" t="s">
        <v>2779</v>
      </c>
      <c r="G63" s="181" t="s">
        <v>2780</v>
      </c>
      <c r="H63" s="181" t="s">
        <v>2781</v>
      </c>
      <c r="I63" s="181" t="s">
        <v>2782</v>
      </c>
      <c r="J63" s="181" t="s">
        <v>2783</v>
      </c>
      <c r="K63" s="181" t="s">
        <v>2784</v>
      </c>
      <c r="L63" s="181" t="s">
        <v>2785</v>
      </c>
    </row>
    <row r="64">
      <c r="A64" s="180" t="str">
        <f t="shared" si="1"/>
        <v>SFIND</v>
      </c>
      <c r="B64" s="181" t="s">
        <v>61</v>
      </c>
      <c r="C64" s="181" t="s">
        <v>84</v>
      </c>
      <c r="D64" s="181">
        <v>21.6</v>
      </c>
      <c r="E64" s="181" t="s">
        <v>2786</v>
      </c>
      <c r="F64" s="181" t="s">
        <v>2787</v>
      </c>
      <c r="G64" s="181" t="s">
        <v>2788</v>
      </c>
      <c r="H64" s="181" t="s">
        <v>2789</v>
      </c>
      <c r="I64" s="181" t="s">
        <v>2790</v>
      </c>
      <c r="J64" s="181" t="s">
        <v>2791</v>
      </c>
      <c r="K64" s="181" t="s">
        <v>2792</v>
      </c>
      <c r="L64" s="181" t="s">
        <v>2793</v>
      </c>
    </row>
    <row r="65">
      <c r="A65" s="180" t="str">
        <f t="shared" si="1"/>
        <v>CDAL</v>
      </c>
      <c r="B65" s="181" t="s">
        <v>69</v>
      </c>
      <c r="C65" s="181" t="s">
        <v>103</v>
      </c>
      <c r="D65" s="181">
        <v>20.3</v>
      </c>
      <c r="E65" s="181" t="s">
        <v>2794</v>
      </c>
      <c r="F65" s="181" t="s">
        <v>2795</v>
      </c>
      <c r="G65" s="181" t="s">
        <v>2796</v>
      </c>
      <c r="H65" s="181" t="s">
        <v>2797</v>
      </c>
      <c r="I65" s="181" t="s">
        <v>2798</v>
      </c>
      <c r="J65" s="181" t="s">
        <v>2799</v>
      </c>
      <c r="K65" s="181" t="s">
        <v>2800</v>
      </c>
      <c r="L65" s="181" t="s">
        <v>2801</v>
      </c>
    </row>
    <row r="66">
      <c r="A66" s="180" t="str">
        <f t="shared" si="1"/>
        <v>CATL</v>
      </c>
      <c r="B66" s="181" t="s">
        <v>69</v>
      </c>
      <c r="C66" s="181" t="s">
        <v>93</v>
      </c>
      <c r="D66" s="181">
        <v>19.0</v>
      </c>
      <c r="E66" s="181" t="s">
        <v>2802</v>
      </c>
      <c r="F66" s="181" t="s">
        <v>2803</v>
      </c>
      <c r="G66" s="181" t="s">
        <v>2804</v>
      </c>
      <c r="H66" s="181" t="s">
        <v>2805</v>
      </c>
      <c r="I66" s="181" t="s">
        <v>2806</v>
      </c>
      <c r="J66" s="181" t="s">
        <v>2807</v>
      </c>
      <c r="K66" s="181" t="s">
        <v>2808</v>
      </c>
      <c r="L66" s="181" t="s">
        <v>2809</v>
      </c>
    </row>
    <row r="67">
      <c r="A67" s="180" t="str">
        <f t="shared" si="1"/>
        <v>COKC</v>
      </c>
      <c r="B67" s="181" t="s">
        <v>69</v>
      </c>
      <c r="C67" s="181" t="s">
        <v>97</v>
      </c>
      <c r="D67" s="181">
        <v>20.2</v>
      </c>
      <c r="E67" s="181" t="s">
        <v>2810</v>
      </c>
      <c r="F67" s="181" t="s">
        <v>2811</v>
      </c>
      <c r="G67" s="181" t="s">
        <v>2812</v>
      </c>
      <c r="H67" s="181" t="s">
        <v>2813</v>
      </c>
      <c r="I67" s="181" t="s">
        <v>2814</v>
      </c>
      <c r="J67" s="181" t="s">
        <v>2815</v>
      </c>
      <c r="K67" s="181" t="s">
        <v>2816</v>
      </c>
      <c r="L67" s="181" t="s">
        <v>2817</v>
      </c>
    </row>
    <row r="68">
      <c r="A68" s="180" t="str">
        <f t="shared" si="1"/>
        <v>CMEM</v>
      </c>
      <c r="B68" s="181" t="s">
        <v>69</v>
      </c>
      <c r="C68" s="181" t="s">
        <v>91</v>
      </c>
      <c r="D68" s="181">
        <v>21.9</v>
      </c>
      <c r="E68" s="181" t="s">
        <v>2818</v>
      </c>
      <c r="F68" s="181" t="s">
        <v>2819</v>
      </c>
      <c r="G68" s="181" t="s">
        <v>2820</v>
      </c>
      <c r="H68" s="181" t="s">
        <v>2821</v>
      </c>
      <c r="I68" s="181" t="s">
        <v>2822</v>
      </c>
      <c r="J68" s="181" t="s">
        <v>2823</v>
      </c>
      <c r="K68" s="181" t="s">
        <v>2824</v>
      </c>
      <c r="L68" s="181" t="s">
        <v>2305</v>
      </c>
    </row>
    <row r="69">
      <c r="A69" s="180" t="str">
        <f t="shared" si="1"/>
        <v>PGTOR</v>
      </c>
      <c r="B69" s="181" t="s">
        <v>105</v>
      </c>
      <c r="C69" s="181" t="s">
        <v>70</v>
      </c>
      <c r="D69" s="181">
        <v>23.6</v>
      </c>
      <c r="E69" s="181" t="s">
        <v>2825</v>
      </c>
      <c r="F69" s="181" t="s">
        <v>2826</v>
      </c>
      <c r="G69" s="181" t="s">
        <v>2827</v>
      </c>
      <c r="H69" s="181" t="s">
        <v>2828</v>
      </c>
      <c r="I69" s="181" t="s">
        <v>2829</v>
      </c>
      <c r="J69" s="181" t="s">
        <v>2830</v>
      </c>
      <c r="K69" s="181" t="s">
        <v>2831</v>
      </c>
      <c r="L69" s="181" t="s">
        <v>2832</v>
      </c>
    </row>
    <row r="70">
      <c r="A70" s="180" t="str">
        <f t="shared" si="1"/>
        <v>SFPHX</v>
      </c>
      <c r="B70" s="181" t="s">
        <v>61</v>
      </c>
      <c r="C70" s="181" t="s">
        <v>115</v>
      </c>
      <c r="D70" s="181">
        <v>22.0</v>
      </c>
      <c r="E70" s="181" t="s">
        <v>2833</v>
      </c>
      <c r="F70" s="181" t="s">
        <v>2834</v>
      </c>
      <c r="G70" s="181" t="s">
        <v>2835</v>
      </c>
      <c r="H70" s="181" t="s">
        <v>2836</v>
      </c>
      <c r="I70" s="181" t="s">
        <v>2837</v>
      </c>
      <c r="J70" s="181" t="s">
        <v>2838</v>
      </c>
      <c r="K70" s="181" t="s">
        <v>2839</v>
      </c>
      <c r="L70" s="181" t="s">
        <v>2840</v>
      </c>
    </row>
    <row r="71">
      <c r="A71" s="180" t="str">
        <f t="shared" si="1"/>
        <v>CDEN</v>
      </c>
      <c r="B71" s="181" t="s">
        <v>69</v>
      </c>
      <c r="C71" s="181" t="s">
        <v>99</v>
      </c>
      <c r="D71" s="181">
        <v>21.3</v>
      </c>
      <c r="E71" s="181" t="s">
        <v>2841</v>
      </c>
      <c r="F71" s="181" t="s">
        <v>2842</v>
      </c>
      <c r="G71" s="181" t="s">
        <v>2843</v>
      </c>
      <c r="H71" s="181" t="s">
        <v>2844</v>
      </c>
      <c r="I71" s="181" t="s">
        <v>2845</v>
      </c>
      <c r="J71" s="181" t="s">
        <v>2846</v>
      </c>
      <c r="K71" s="181" t="s">
        <v>2847</v>
      </c>
      <c r="L71" s="181" t="s">
        <v>2848</v>
      </c>
    </row>
    <row r="72">
      <c r="A72" s="180" t="str">
        <f t="shared" si="1"/>
        <v>CCHA</v>
      </c>
      <c r="B72" s="181" t="s">
        <v>69</v>
      </c>
      <c r="C72" s="181" t="s">
        <v>80</v>
      </c>
      <c r="D72" s="181">
        <v>24.9</v>
      </c>
      <c r="E72" s="181" t="s">
        <v>2849</v>
      </c>
      <c r="F72" s="181" t="s">
        <v>2850</v>
      </c>
      <c r="G72" s="181" t="s">
        <v>2851</v>
      </c>
      <c r="H72" s="181" t="s">
        <v>2852</v>
      </c>
      <c r="I72" s="181" t="s">
        <v>2853</v>
      </c>
      <c r="J72" s="181" t="s">
        <v>2854</v>
      </c>
      <c r="K72" s="181" t="s">
        <v>2855</v>
      </c>
      <c r="L72" s="181" t="s">
        <v>2856</v>
      </c>
    </row>
    <row r="73">
      <c r="A73" s="180" t="str">
        <f t="shared" si="1"/>
        <v>PFMEM</v>
      </c>
      <c r="B73" s="181" t="s">
        <v>79</v>
      </c>
      <c r="C73" s="181" t="s">
        <v>91</v>
      </c>
      <c r="D73" s="181">
        <v>21.2</v>
      </c>
      <c r="E73" s="181" t="s">
        <v>2857</v>
      </c>
      <c r="F73" s="181" t="s">
        <v>2858</v>
      </c>
      <c r="G73" s="181" t="s">
        <v>2859</v>
      </c>
      <c r="H73" s="181" t="s">
        <v>2860</v>
      </c>
      <c r="I73" s="181" t="s">
        <v>2861</v>
      </c>
      <c r="J73" s="181" t="s">
        <v>2862</v>
      </c>
      <c r="K73" s="181" t="s">
        <v>2863</v>
      </c>
      <c r="L73" s="181" t="s">
        <v>2864</v>
      </c>
    </row>
    <row r="74">
      <c r="A74" s="180" t="str">
        <f t="shared" si="1"/>
        <v>PFDAL</v>
      </c>
      <c r="B74" s="181" t="s">
        <v>79</v>
      </c>
      <c r="C74" s="181" t="s">
        <v>103</v>
      </c>
      <c r="D74" s="181">
        <v>22.0</v>
      </c>
      <c r="E74" s="181" t="s">
        <v>2865</v>
      </c>
      <c r="F74" s="181" t="s">
        <v>2866</v>
      </c>
      <c r="G74" s="181" t="s">
        <v>2867</v>
      </c>
      <c r="H74" s="181" t="s">
        <v>2868</v>
      </c>
      <c r="I74" s="181" t="s">
        <v>2869</v>
      </c>
      <c r="J74" s="181" t="s">
        <v>2870</v>
      </c>
      <c r="K74" s="181" t="s">
        <v>2871</v>
      </c>
      <c r="L74" s="181" t="s">
        <v>2872</v>
      </c>
    </row>
    <row r="75">
      <c r="A75" s="180" t="str">
        <f t="shared" si="1"/>
        <v>SFGSW</v>
      </c>
      <c r="B75" s="181" t="s">
        <v>61</v>
      </c>
      <c r="C75" s="181" t="s">
        <v>107</v>
      </c>
      <c r="D75" s="181">
        <v>22.4</v>
      </c>
      <c r="E75" s="181" t="s">
        <v>2873</v>
      </c>
      <c r="F75" s="181" t="s">
        <v>2874</v>
      </c>
      <c r="G75" s="181" t="s">
        <v>2875</v>
      </c>
      <c r="H75" s="181" t="s">
        <v>2876</v>
      </c>
      <c r="I75" s="181" t="s">
        <v>2877</v>
      </c>
      <c r="J75" s="181" t="s">
        <v>2878</v>
      </c>
      <c r="K75" s="181" t="s">
        <v>2879</v>
      </c>
      <c r="L75" s="181" t="s">
        <v>2880</v>
      </c>
    </row>
    <row r="76">
      <c r="A76" s="180" t="str">
        <f t="shared" si="1"/>
        <v>SGATL</v>
      </c>
      <c r="B76" s="181" t="s">
        <v>83</v>
      </c>
      <c r="C76" s="181" t="s">
        <v>93</v>
      </c>
      <c r="D76" s="181">
        <v>22.0</v>
      </c>
      <c r="E76" s="181" t="s">
        <v>2881</v>
      </c>
      <c r="F76" s="181" t="s">
        <v>2882</v>
      </c>
      <c r="G76" s="181" t="s">
        <v>2883</v>
      </c>
      <c r="H76" s="181" t="s">
        <v>2884</v>
      </c>
      <c r="I76" s="181" t="s">
        <v>2885</v>
      </c>
      <c r="J76" s="181" t="s">
        <v>2886</v>
      </c>
      <c r="K76" s="181" t="s">
        <v>2887</v>
      </c>
      <c r="L76" s="181" t="s">
        <v>2888</v>
      </c>
    </row>
    <row r="77">
      <c r="A77" s="180" t="str">
        <f t="shared" si="1"/>
        <v>PGMIA</v>
      </c>
      <c r="B77" s="181" t="s">
        <v>105</v>
      </c>
      <c r="C77" s="181" t="s">
        <v>71</v>
      </c>
      <c r="D77" s="181">
        <v>24.0</v>
      </c>
      <c r="E77" s="181" t="s">
        <v>2889</v>
      </c>
      <c r="F77" s="181" t="s">
        <v>2890</v>
      </c>
      <c r="G77" s="181" t="s">
        <v>2891</v>
      </c>
      <c r="H77" s="181" t="s">
        <v>2892</v>
      </c>
      <c r="I77" s="181" t="s">
        <v>2893</v>
      </c>
      <c r="J77" s="181" t="s">
        <v>2894</v>
      </c>
      <c r="K77" s="181" t="s">
        <v>2895</v>
      </c>
      <c r="L77" s="181" t="s">
        <v>2896</v>
      </c>
    </row>
    <row r="78">
      <c r="A78" s="180" t="str">
        <f t="shared" si="1"/>
        <v>CNOP</v>
      </c>
      <c r="B78" s="181" t="s">
        <v>69</v>
      </c>
      <c r="C78" s="181" t="s">
        <v>106</v>
      </c>
      <c r="D78" s="181">
        <v>20.4</v>
      </c>
      <c r="E78" s="181" t="s">
        <v>2897</v>
      </c>
      <c r="F78" s="181" t="s">
        <v>2898</v>
      </c>
      <c r="G78" s="181" t="s">
        <v>2899</v>
      </c>
      <c r="H78" s="181" t="s">
        <v>2900</v>
      </c>
      <c r="I78" s="181" t="s">
        <v>2901</v>
      </c>
      <c r="J78" s="181" t="s">
        <v>2902</v>
      </c>
      <c r="K78" s="181" t="s">
        <v>2903</v>
      </c>
      <c r="L78" s="181" t="s">
        <v>2594</v>
      </c>
    </row>
    <row r="79">
      <c r="A79" s="180" t="str">
        <f t="shared" si="1"/>
        <v>SGOKC</v>
      </c>
      <c r="B79" s="181" t="s">
        <v>83</v>
      </c>
      <c r="C79" s="181" t="s">
        <v>97</v>
      </c>
      <c r="D79" s="181">
        <v>23.1</v>
      </c>
      <c r="E79" s="181" t="s">
        <v>2904</v>
      </c>
      <c r="F79" s="181" t="s">
        <v>2905</v>
      </c>
      <c r="G79" s="181" t="s">
        <v>2906</v>
      </c>
      <c r="H79" s="181" t="s">
        <v>2907</v>
      </c>
      <c r="I79" s="181" t="s">
        <v>2908</v>
      </c>
      <c r="J79" s="181" t="s">
        <v>2909</v>
      </c>
      <c r="K79" s="181" t="s">
        <v>2910</v>
      </c>
      <c r="L79" s="181" t="s">
        <v>2911</v>
      </c>
    </row>
    <row r="80">
      <c r="A80" s="180" t="str">
        <f t="shared" si="1"/>
        <v>SFMEM</v>
      </c>
      <c r="B80" s="181" t="s">
        <v>61</v>
      </c>
      <c r="C80" s="181" t="s">
        <v>91</v>
      </c>
      <c r="D80" s="181">
        <v>22.4</v>
      </c>
      <c r="E80" s="181" t="s">
        <v>2912</v>
      </c>
      <c r="F80" s="181" t="s">
        <v>2913</v>
      </c>
      <c r="G80" s="181" t="s">
        <v>2914</v>
      </c>
      <c r="H80" s="181" t="s">
        <v>2915</v>
      </c>
      <c r="I80" s="181" t="s">
        <v>2916</v>
      </c>
      <c r="J80" s="181" t="s">
        <v>2917</v>
      </c>
      <c r="K80" s="181" t="s">
        <v>2918</v>
      </c>
      <c r="L80" s="181" t="s">
        <v>2399</v>
      </c>
    </row>
    <row r="81">
      <c r="A81" s="180" t="str">
        <f t="shared" si="1"/>
        <v>PFUTA</v>
      </c>
      <c r="B81" s="181" t="s">
        <v>79</v>
      </c>
      <c r="C81" s="181" t="s">
        <v>112</v>
      </c>
      <c r="D81" s="181">
        <v>23.0</v>
      </c>
      <c r="E81" s="181" t="s">
        <v>2919</v>
      </c>
      <c r="F81" s="181" t="s">
        <v>2920</v>
      </c>
      <c r="G81" s="181" t="s">
        <v>2921</v>
      </c>
      <c r="H81" s="181" t="s">
        <v>2922</v>
      </c>
      <c r="I81" s="181" t="s">
        <v>2923</v>
      </c>
      <c r="J81" s="181" t="s">
        <v>2924</v>
      </c>
      <c r="K81" s="181" t="s">
        <v>2925</v>
      </c>
      <c r="L81" s="181" t="s">
        <v>2926</v>
      </c>
    </row>
    <row r="82">
      <c r="A82" s="180" t="str">
        <f t="shared" si="1"/>
        <v>PFSAC</v>
      </c>
      <c r="B82" s="181" t="s">
        <v>79</v>
      </c>
      <c r="C82" s="181" t="s">
        <v>116</v>
      </c>
      <c r="D82" s="181">
        <v>22.8</v>
      </c>
      <c r="E82" s="181" t="s">
        <v>2927</v>
      </c>
      <c r="F82" s="181" t="s">
        <v>2928</v>
      </c>
      <c r="G82" s="181" t="s">
        <v>2929</v>
      </c>
      <c r="H82" s="181" t="s">
        <v>2930</v>
      </c>
      <c r="I82" s="181" t="s">
        <v>2931</v>
      </c>
      <c r="J82" s="181" t="s">
        <v>2932</v>
      </c>
      <c r="K82" s="181" t="s">
        <v>2933</v>
      </c>
      <c r="L82" s="181" t="s">
        <v>2934</v>
      </c>
    </row>
    <row r="83">
      <c r="A83" s="180" t="str">
        <f t="shared" si="1"/>
        <v>PGORL</v>
      </c>
      <c r="B83" s="181" t="s">
        <v>105</v>
      </c>
      <c r="C83" s="181" t="s">
        <v>73</v>
      </c>
      <c r="D83" s="181">
        <v>23.0</v>
      </c>
      <c r="E83" s="181" t="s">
        <v>2935</v>
      </c>
      <c r="F83" s="181" t="s">
        <v>2936</v>
      </c>
      <c r="G83" s="181" t="s">
        <v>2937</v>
      </c>
      <c r="H83" s="181" t="s">
        <v>2938</v>
      </c>
      <c r="I83" s="181" t="s">
        <v>2939</v>
      </c>
      <c r="J83" s="181" t="s">
        <v>2940</v>
      </c>
      <c r="K83" s="181" t="s">
        <v>2941</v>
      </c>
      <c r="L83" s="181" t="s">
        <v>2942</v>
      </c>
    </row>
    <row r="84">
      <c r="A84" s="180" t="str">
        <f t="shared" si="1"/>
        <v>PFIND</v>
      </c>
      <c r="B84" s="181" t="s">
        <v>79</v>
      </c>
      <c r="C84" s="181" t="s">
        <v>84</v>
      </c>
      <c r="D84" s="181">
        <v>20.2</v>
      </c>
      <c r="E84" s="181" t="s">
        <v>2943</v>
      </c>
      <c r="F84" s="181" t="s">
        <v>2944</v>
      </c>
      <c r="G84" s="181" t="s">
        <v>2945</v>
      </c>
      <c r="H84" s="181" t="s">
        <v>2946</v>
      </c>
      <c r="I84" s="181" t="s">
        <v>2947</v>
      </c>
      <c r="J84" s="181" t="s">
        <v>2948</v>
      </c>
      <c r="K84" s="181" t="s">
        <v>2949</v>
      </c>
      <c r="L84" s="181" t="s">
        <v>2950</v>
      </c>
    </row>
    <row r="85">
      <c r="A85" s="180" t="str">
        <f t="shared" si="1"/>
        <v>PFLAL</v>
      </c>
      <c r="B85" s="181" t="s">
        <v>79</v>
      </c>
      <c r="C85" s="181" t="s">
        <v>90</v>
      </c>
      <c r="D85" s="181">
        <v>22.0</v>
      </c>
      <c r="E85" s="181" t="s">
        <v>2951</v>
      </c>
      <c r="F85" s="181" t="s">
        <v>2952</v>
      </c>
      <c r="G85" s="181" t="s">
        <v>2953</v>
      </c>
      <c r="H85" s="181" t="s">
        <v>2954</v>
      </c>
      <c r="I85" s="181" t="s">
        <v>2955</v>
      </c>
      <c r="J85" s="181" t="s">
        <v>2956</v>
      </c>
      <c r="K85" s="181" t="s">
        <v>2957</v>
      </c>
      <c r="L85" s="181" t="s">
        <v>2958</v>
      </c>
    </row>
    <row r="86">
      <c r="A86" s="180" t="str">
        <f t="shared" si="1"/>
        <v>CBKN</v>
      </c>
      <c r="B86" s="181" t="s">
        <v>69</v>
      </c>
      <c r="C86" s="181" t="s">
        <v>87</v>
      </c>
      <c r="D86" s="181">
        <v>22.9</v>
      </c>
      <c r="E86" s="181" t="s">
        <v>2959</v>
      </c>
      <c r="F86" s="181" t="s">
        <v>2960</v>
      </c>
      <c r="G86" s="181" t="s">
        <v>2961</v>
      </c>
      <c r="H86" s="181" t="s">
        <v>2962</v>
      </c>
      <c r="I86" s="181" t="s">
        <v>2963</v>
      </c>
      <c r="J86" s="181" t="s">
        <v>2949</v>
      </c>
      <c r="K86" s="181" t="s">
        <v>2964</v>
      </c>
      <c r="L86" s="181" t="s">
        <v>2965</v>
      </c>
    </row>
    <row r="87">
      <c r="A87" s="180" t="str">
        <f t="shared" si="1"/>
        <v>CWAS</v>
      </c>
      <c r="B87" s="181" t="s">
        <v>69</v>
      </c>
      <c r="C87" s="181" t="s">
        <v>77</v>
      </c>
      <c r="D87" s="181">
        <v>23.5</v>
      </c>
      <c r="E87" s="181" t="s">
        <v>2966</v>
      </c>
      <c r="F87" s="181" t="s">
        <v>2967</v>
      </c>
      <c r="G87" s="181" t="s">
        <v>2968</v>
      </c>
      <c r="H87" s="181" t="s">
        <v>2969</v>
      </c>
      <c r="I87" s="181" t="s">
        <v>2970</v>
      </c>
      <c r="J87" s="181" t="s">
        <v>2971</v>
      </c>
      <c r="K87" s="181" t="s">
        <v>2972</v>
      </c>
      <c r="L87" s="181" t="s">
        <v>2973</v>
      </c>
    </row>
    <row r="88">
      <c r="A88" s="180" t="str">
        <f t="shared" si="1"/>
        <v>PFDEN</v>
      </c>
      <c r="B88" s="181" t="s">
        <v>79</v>
      </c>
      <c r="C88" s="181" t="s">
        <v>99</v>
      </c>
      <c r="D88" s="181">
        <v>23.8</v>
      </c>
      <c r="E88" s="181" t="s">
        <v>2974</v>
      </c>
      <c r="F88" s="181" t="s">
        <v>2975</v>
      </c>
      <c r="G88" s="181" t="s">
        <v>2976</v>
      </c>
      <c r="H88" s="181" t="s">
        <v>2977</v>
      </c>
      <c r="I88" s="181" t="s">
        <v>2978</v>
      </c>
      <c r="J88" s="181" t="s">
        <v>2979</v>
      </c>
      <c r="K88" s="181" t="s">
        <v>2980</v>
      </c>
      <c r="L88" s="181" t="s">
        <v>2981</v>
      </c>
    </row>
    <row r="89">
      <c r="A89" s="180" t="str">
        <f t="shared" si="1"/>
        <v>PFBKN</v>
      </c>
      <c r="B89" s="181" t="s">
        <v>79</v>
      </c>
      <c r="C89" s="181" t="s">
        <v>87</v>
      </c>
      <c r="D89" s="181">
        <v>20.2</v>
      </c>
      <c r="E89" s="181" t="s">
        <v>2982</v>
      </c>
      <c r="F89" s="181" t="s">
        <v>2983</v>
      </c>
      <c r="G89" s="181" t="s">
        <v>2984</v>
      </c>
      <c r="H89" s="181" t="s">
        <v>2985</v>
      </c>
      <c r="I89" s="181" t="s">
        <v>2986</v>
      </c>
      <c r="J89" s="181" t="s">
        <v>2987</v>
      </c>
      <c r="K89" s="181" t="s">
        <v>2988</v>
      </c>
      <c r="L89" s="181" t="s">
        <v>2989</v>
      </c>
    </row>
    <row r="90">
      <c r="A90" s="180" t="str">
        <f t="shared" si="1"/>
        <v>PGCHA</v>
      </c>
      <c r="B90" s="181" t="s">
        <v>105</v>
      </c>
      <c r="C90" s="181" t="s">
        <v>80</v>
      </c>
      <c r="D90" s="181">
        <v>21.9</v>
      </c>
      <c r="E90" s="181" t="s">
        <v>2990</v>
      </c>
      <c r="F90" s="181" t="s">
        <v>2991</v>
      </c>
      <c r="G90" s="181" t="s">
        <v>2992</v>
      </c>
      <c r="H90" s="181" t="s">
        <v>2993</v>
      </c>
      <c r="I90" s="181" t="s">
        <v>2994</v>
      </c>
      <c r="J90" s="181" t="s">
        <v>2995</v>
      </c>
      <c r="K90" s="181" t="s">
        <v>2996</v>
      </c>
      <c r="L90" s="181" t="s">
        <v>2997</v>
      </c>
    </row>
    <row r="91">
      <c r="A91" s="180" t="str">
        <f t="shared" si="1"/>
        <v>PFPOR</v>
      </c>
      <c r="B91" s="181" t="s">
        <v>79</v>
      </c>
      <c r="C91" s="181" t="s">
        <v>110</v>
      </c>
      <c r="D91" s="181">
        <v>19.8</v>
      </c>
      <c r="E91" s="181" t="s">
        <v>2998</v>
      </c>
      <c r="F91" s="181" t="s">
        <v>2999</v>
      </c>
      <c r="G91" s="181" t="s">
        <v>3000</v>
      </c>
      <c r="H91" s="181" t="s">
        <v>3001</v>
      </c>
      <c r="I91" s="181" t="s">
        <v>3002</v>
      </c>
      <c r="J91" s="181" t="s">
        <v>3003</v>
      </c>
      <c r="K91" s="181" t="s">
        <v>3004</v>
      </c>
      <c r="L91" s="181" t="s">
        <v>3005</v>
      </c>
    </row>
    <row r="92">
      <c r="A92" s="180" t="str">
        <f t="shared" si="1"/>
        <v>CIND</v>
      </c>
      <c r="B92" s="181" t="s">
        <v>69</v>
      </c>
      <c r="C92" s="181" t="s">
        <v>84</v>
      </c>
      <c r="D92" s="181">
        <v>23.2</v>
      </c>
      <c r="E92" s="181" t="s">
        <v>3006</v>
      </c>
      <c r="F92" s="181" t="s">
        <v>3007</v>
      </c>
      <c r="G92" s="181" t="s">
        <v>3008</v>
      </c>
      <c r="H92" s="181" t="s">
        <v>3009</v>
      </c>
      <c r="I92" s="181" t="s">
        <v>3010</v>
      </c>
      <c r="J92" s="181" t="s">
        <v>3011</v>
      </c>
      <c r="K92" s="181" t="s">
        <v>3012</v>
      </c>
      <c r="L92" s="181" t="s">
        <v>3013</v>
      </c>
    </row>
    <row r="93">
      <c r="A93" s="180" t="str">
        <f t="shared" si="1"/>
        <v>PFORL</v>
      </c>
      <c r="B93" s="181" t="s">
        <v>79</v>
      </c>
      <c r="C93" s="181" t="s">
        <v>73</v>
      </c>
      <c r="D93" s="181">
        <v>20.7</v>
      </c>
      <c r="E93" s="181" t="s">
        <v>3014</v>
      </c>
      <c r="F93" s="181" t="s">
        <v>3015</v>
      </c>
      <c r="G93" s="181" t="s">
        <v>3016</v>
      </c>
      <c r="H93" s="181" t="s">
        <v>3017</v>
      </c>
      <c r="I93" s="181" t="s">
        <v>3018</v>
      </c>
      <c r="J93" s="181" t="s">
        <v>3019</v>
      </c>
      <c r="K93" s="181" t="s">
        <v>3020</v>
      </c>
      <c r="L93" s="181" t="s">
        <v>3021</v>
      </c>
    </row>
    <row r="94">
      <c r="A94" s="180" t="str">
        <f t="shared" si="1"/>
        <v>SGIND</v>
      </c>
      <c r="B94" s="181" t="s">
        <v>83</v>
      </c>
      <c r="C94" s="181" t="s">
        <v>84</v>
      </c>
      <c r="D94" s="181">
        <v>24.1</v>
      </c>
      <c r="E94" s="181" t="s">
        <v>3022</v>
      </c>
      <c r="F94" s="181" t="s">
        <v>3023</v>
      </c>
      <c r="G94" s="181" t="s">
        <v>3024</v>
      </c>
      <c r="H94" s="181" t="s">
        <v>3025</v>
      </c>
      <c r="I94" s="181" t="s">
        <v>3026</v>
      </c>
      <c r="J94" s="181" t="s">
        <v>3027</v>
      </c>
      <c r="K94" s="181" t="s">
        <v>3028</v>
      </c>
      <c r="L94" s="181" t="s">
        <v>3024</v>
      </c>
    </row>
    <row r="95">
      <c r="A95" s="180" t="str">
        <f t="shared" si="1"/>
        <v>SGLAC</v>
      </c>
      <c r="B95" s="181" t="s">
        <v>83</v>
      </c>
      <c r="C95" s="181" t="s">
        <v>113</v>
      </c>
      <c r="D95" s="181">
        <v>21.5</v>
      </c>
      <c r="E95" s="181" t="s">
        <v>3029</v>
      </c>
      <c r="F95" s="181" t="s">
        <v>3030</v>
      </c>
      <c r="G95" s="181" t="s">
        <v>3031</v>
      </c>
      <c r="H95" s="181" t="s">
        <v>3032</v>
      </c>
      <c r="I95" s="181" t="s">
        <v>3033</v>
      </c>
      <c r="J95" s="181" t="s">
        <v>3034</v>
      </c>
      <c r="K95" s="181" t="s">
        <v>3035</v>
      </c>
      <c r="L95" s="181" t="s">
        <v>3036</v>
      </c>
    </row>
    <row r="96">
      <c r="A96" s="180" t="str">
        <f t="shared" si="1"/>
        <v>SGCLE</v>
      </c>
      <c r="B96" s="181" t="s">
        <v>83</v>
      </c>
      <c r="C96" s="181" t="s">
        <v>85</v>
      </c>
      <c r="D96" s="181">
        <v>25.6</v>
      </c>
      <c r="E96" s="181" t="s">
        <v>3037</v>
      </c>
      <c r="F96" s="181" t="s">
        <v>3038</v>
      </c>
      <c r="G96" s="181" t="s">
        <v>3039</v>
      </c>
      <c r="H96" s="181" t="s">
        <v>3040</v>
      </c>
      <c r="I96" s="181" t="s">
        <v>3041</v>
      </c>
      <c r="J96" s="181" t="s">
        <v>3042</v>
      </c>
      <c r="K96" s="181" t="s">
        <v>3043</v>
      </c>
      <c r="L96" s="181" t="s">
        <v>3044</v>
      </c>
    </row>
    <row r="97">
      <c r="A97" s="180" t="str">
        <f t="shared" si="1"/>
        <v>PFDET</v>
      </c>
      <c r="B97" s="181" t="s">
        <v>79</v>
      </c>
      <c r="C97" s="181" t="s">
        <v>102</v>
      </c>
      <c r="D97" s="181">
        <v>22.7</v>
      </c>
      <c r="E97" s="181" t="s">
        <v>3045</v>
      </c>
      <c r="F97" s="181" t="s">
        <v>3046</v>
      </c>
      <c r="G97" s="181" t="s">
        <v>3047</v>
      </c>
      <c r="H97" s="181" t="s">
        <v>3048</v>
      </c>
      <c r="I97" s="181" t="s">
        <v>3049</v>
      </c>
      <c r="J97" s="181" t="s">
        <v>3050</v>
      </c>
      <c r="K97" s="181" t="s">
        <v>3051</v>
      </c>
      <c r="L97" s="181" t="s">
        <v>3052</v>
      </c>
    </row>
    <row r="98">
      <c r="A98" s="180" t="str">
        <f t="shared" si="1"/>
        <v>SGPOR</v>
      </c>
      <c r="B98" s="181" t="s">
        <v>83</v>
      </c>
      <c r="C98" s="181" t="s">
        <v>110</v>
      </c>
      <c r="D98" s="181">
        <v>21.6</v>
      </c>
      <c r="E98" s="181" t="s">
        <v>3053</v>
      </c>
      <c r="F98" s="181" t="s">
        <v>3054</v>
      </c>
      <c r="G98" s="181" t="s">
        <v>3055</v>
      </c>
      <c r="H98" s="181" t="s">
        <v>3056</v>
      </c>
      <c r="I98" s="181" t="s">
        <v>3057</v>
      </c>
      <c r="J98" s="181" t="s">
        <v>3058</v>
      </c>
      <c r="K98" s="181" t="s">
        <v>3059</v>
      </c>
      <c r="L98" s="181" t="s">
        <v>3060</v>
      </c>
    </row>
    <row r="99">
      <c r="A99" s="180" t="str">
        <f t="shared" si="1"/>
        <v>SFUTA</v>
      </c>
      <c r="B99" s="181" t="s">
        <v>61</v>
      </c>
      <c r="C99" s="181" t="s">
        <v>112</v>
      </c>
      <c r="D99" s="181">
        <v>23.0</v>
      </c>
      <c r="E99" s="181" t="s">
        <v>3061</v>
      </c>
      <c r="F99" s="181" t="s">
        <v>3062</v>
      </c>
      <c r="G99" s="181" t="s">
        <v>3063</v>
      </c>
      <c r="H99" s="181" t="s">
        <v>3064</v>
      </c>
      <c r="I99" s="181" t="s">
        <v>3065</v>
      </c>
      <c r="J99" s="181" t="s">
        <v>3066</v>
      </c>
      <c r="K99" s="181" t="s">
        <v>3067</v>
      </c>
      <c r="L99" s="181" t="s">
        <v>3068</v>
      </c>
    </row>
    <row r="100">
      <c r="A100" s="180" t="str">
        <f t="shared" si="1"/>
        <v>PFNYK</v>
      </c>
      <c r="B100" s="181" t="s">
        <v>79</v>
      </c>
      <c r="C100" s="181" t="s">
        <v>88</v>
      </c>
      <c r="D100" s="181">
        <v>20.3</v>
      </c>
      <c r="E100" s="181" t="s">
        <v>3069</v>
      </c>
      <c r="F100" s="181" t="s">
        <v>3070</v>
      </c>
      <c r="G100" s="181" t="s">
        <v>3071</v>
      </c>
      <c r="H100" s="181" t="s">
        <v>3072</v>
      </c>
      <c r="I100" s="181" t="s">
        <v>3073</v>
      </c>
      <c r="J100" s="181" t="s">
        <v>3074</v>
      </c>
      <c r="K100" s="181" t="s">
        <v>3075</v>
      </c>
      <c r="L100" s="181" t="s">
        <v>3076</v>
      </c>
    </row>
    <row r="101">
      <c r="A101" s="180" t="str">
        <f t="shared" si="1"/>
        <v>PFSAS</v>
      </c>
      <c r="B101" s="181" t="s">
        <v>79</v>
      </c>
      <c r="C101" s="181" t="s">
        <v>100</v>
      </c>
      <c r="D101" s="181">
        <v>21.2</v>
      </c>
      <c r="E101" s="181" t="s">
        <v>3077</v>
      </c>
      <c r="F101" s="181" t="s">
        <v>3078</v>
      </c>
      <c r="G101" s="181" t="s">
        <v>3079</v>
      </c>
      <c r="H101" s="181" t="s">
        <v>3080</v>
      </c>
      <c r="I101" s="181" t="s">
        <v>3081</v>
      </c>
      <c r="J101" s="181" t="s">
        <v>2863</v>
      </c>
      <c r="K101" s="181" t="s">
        <v>3082</v>
      </c>
      <c r="L101" s="181" t="s">
        <v>3083</v>
      </c>
    </row>
    <row r="102">
      <c r="A102" s="180" t="str">
        <f t="shared" si="1"/>
        <v>CMIL</v>
      </c>
      <c r="B102" s="181" t="s">
        <v>69</v>
      </c>
      <c r="C102" s="181" t="s">
        <v>96</v>
      </c>
      <c r="D102" s="181">
        <v>21.4</v>
      </c>
      <c r="E102" s="181" t="s">
        <v>3084</v>
      </c>
      <c r="F102" s="181" t="s">
        <v>3085</v>
      </c>
      <c r="G102" s="181" t="s">
        <v>3086</v>
      </c>
      <c r="H102" s="181" t="s">
        <v>3087</v>
      </c>
      <c r="I102" s="181" t="s">
        <v>3088</v>
      </c>
      <c r="J102" s="181" t="s">
        <v>3089</v>
      </c>
      <c r="K102" s="181" t="s">
        <v>3090</v>
      </c>
      <c r="L102" s="181" t="s">
        <v>3091</v>
      </c>
    </row>
    <row r="103">
      <c r="A103" s="180" t="str">
        <f t="shared" si="1"/>
        <v>CPHI</v>
      </c>
      <c r="B103" s="181" t="s">
        <v>69</v>
      </c>
      <c r="C103" s="181" t="s">
        <v>74</v>
      </c>
      <c r="D103" s="181">
        <v>18.7</v>
      </c>
      <c r="E103" s="181" t="s">
        <v>3092</v>
      </c>
      <c r="F103" s="181" t="s">
        <v>3093</v>
      </c>
      <c r="G103" s="181" t="s">
        <v>3094</v>
      </c>
      <c r="H103" s="181" t="s">
        <v>3095</v>
      </c>
      <c r="I103" s="181" t="s">
        <v>3096</v>
      </c>
      <c r="J103" s="181" t="s">
        <v>3097</v>
      </c>
      <c r="K103" s="181" t="s">
        <v>3098</v>
      </c>
      <c r="L103" s="181" t="s">
        <v>3099</v>
      </c>
    </row>
    <row r="104">
      <c r="A104" s="180" t="str">
        <f t="shared" si="1"/>
        <v>SFWAS</v>
      </c>
      <c r="B104" s="181" t="s">
        <v>61</v>
      </c>
      <c r="C104" s="181" t="s">
        <v>77</v>
      </c>
      <c r="D104" s="181">
        <v>22.5</v>
      </c>
      <c r="E104" s="181" t="s">
        <v>3100</v>
      </c>
      <c r="F104" s="181" t="s">
        <v>3101</v>
      </c>
      <c r="G104" s="181" t="s">
        <v>3102</v>
      </c>
      <c r="H104" s="181" t="s">
        <v>3103</v>
      </c>
      <c r="I104" s="181" t="s">
        <v>3104</v>
      </c>
      <c r="J104" s="181" t="s">
        <v>3105</v>
      </c>
      <c r="K104" s="181" t="s">
        <v>3106</v>
      </c>
      <c r="L104" s="181" t="s">
        <v>3107</v>
      </c>
    </row>
    <row r="105">
      <c r="A105" s="180" t="str">
        <f t="shared" si="1"/>
        <v>PGOKC</v>
      </c>
      <c r="B105" s="181" t="s">
        <v>105</v>
      </c>
      <c r="C105" s="181" t="s">
        <v>97</v>
      </c>
      <c r="D105" s="181">
        <v>24.2</v>
      </c>
      <c r="E105" s="181" t="s">
        <v>3108</v>
      </c>
      <c r="F105" s="181" t="s">
        <v>3109</v>
      </c>
      <c r="G105" s="181" t="s">
        <v>3110</v>
      </c>
      <c r="H105" s="181" t="s">
        <v>3111</v>
      </c>
      <c r="I105" s="181" t="s">
        <v>3112</v>
      </c>
      <c r="J105" s="181" t="s">
        <v>2474</v>
      </c>
      <c r="K105" s="181" t="s">
        <v>3113</v>
      </c>
      <c r="L105" s="181" t="s">
        <v>3114</v>
      </c>
    </row>
    <row r="106">
      <c r="A106" s="180" t="str">
        <f t="shared" si="1"/>
        <v>SGMIL</v>
      </c>
      <c r="B106" s="181" t="s">
        <v>83</v>
      </c>
      <c r="C106" s="181" t="s">
        <v>96</v>
      </c>
      <c r="D106" s="181">
        <v>25.1</v>
      </c>
      <c r="E106" s="181" t="s">
        <v>3115</v>
      </c>
      <c r="F106" s="181" t="s">
        <v>3116</v>
      </c>
      <c r="G106" s="181" t="s">
        <v>3117</v>
      </c>
      <c r="H106" s="181" t="s">
        <v>3118</v>
      </c>
      <c r="I106" s="181" t="s">
        <v>3119</v>
      </c>
      <c r="J106" s="181" t="s">
        <v>3120</v>
      </c>
      <c r="K106" s="181" t="s">
        <v>3121</v>
      </c>
      <c r="L106" s="181" t="s">
        <v>3122</v>
      </c>
    </row>
    <row r="107">
      <c r="A107" s="180" t="str">
        <f t="shared" si="1"/>
        <v>PGGSW</v>
      </c>
      <c r="B107" s="181" t="s">
        <v>105</v>
      </c>
      <c r="C107" s="181" t="s">
        <v>107</v>
      </c>
      <c r="D107" s="181">
        <v>22.7</v>
      </c>
      <c r="E107" s="181" t="s">
        <v>3123</v>
      </c>
      <c r="F107" s="181" t="s">
        <v>3124</v>
      </c>
      <c r="G107" s="181" t="s">
        <v>3125</v>
      </c>
      <c r="H107" s="181" t="s">
        <v>3126</v>
      </c>
      <c r="I107" s="181" t="s">
        <v>3127</v>
      </c>
      <c r="J107" s="181" t="s">
        <v>3128</v>
      </c>
      <c r="K107" s="181" t="s">
        <v>3129</v>
      </c>
      <c r="L107" s="181" t="s">
        <v>3130</v>
      </c>
    </row>
    <row r="108">
      <c r="A108" s="180" t="str">
        <f t="shared" si="1"/>
        <v>PFHOU</v>
      </c>
      <c r="B108" s="181" t="s">
        <v>79</v>
      </c>
      <c r="C108" s="181" t="s">
        <v>109</v>
      </c>
      <c r="D108" s="181">
        <v>21.8</v>
      </c>
      <c r="E108" s="181" t="s">
        <v>3131</v>
      </c>
      <c r="F108" s="181" t="s">
        <v>3132</v>
      </c>
      <c r="G108" s="181" t="s">
        <v>3133</v>
      </c>
      <c r="H108" s="181" t="s">
        <v>3134</v>
      </c>
      <c r="I108" s="181" t="s">
        <v>3135</v>
      </c>
      <c r="J108" s="181" t="s">
        <v>3136</v>
      </c>
      <c r="K108" s="181" t="s">
        <v>3137</v>
      </c>
      <c r="L108" s="181" t="s">
        <v>3138</v>
      </c>
    </row>
    <row r="109">
      <c r="A109" s="180" t="str">
        <f t="shared" si="1"/>
        <v>CCLE</v>
      </c>
      <c r="B109" s="181" t="s">
        <v>69</v>
      </c>
      <c r="C109" s="181" t="s">
        <v>85</v>
      </c>
      <c r="D109" s="181">
        <v>21.1</v>
      </c>
      <c r="E109" s="181" t="s">
        <v>3139</v>
      </c>
      <c r="F109" s="181" t="s">
        <v>3140</v>
      </c>
      <c r="G109" s="181" t="s">
        <v>3141</v>
      </c>
      <c r="H109" s="181" t="s">
        <v>3142</v>
      </c>
      <c r="I109" s="181" t="s">
        <v>3143</v>
      </c>
      <c r="J109" s="181" t="s">
        <v>3144</v>
      </c>
      <c r="K109" s="181" t="s">
        <v>2673</v>
      </c>
      <c r="L109" s="181" t="s">
        <v>3145</v>
      </c>
    </row>
    <row r="110">
      <c r="A110" s="180" t="str">
        <f t="shared" si="1"/>
        <v>CBOS</v>
      </c>
      <c r="B110" s="181" t="s">
        <v>69</v>
      </c>
      <c r="C110" s="181" t="s">
        <v>81</v>
      </c>
      <c r="D110" s="181">
        <v>22.6</v>
      </c>
      <c r="E110" s="181" t="s">
        <v>3146</v>
      </c>
      <c r="F110" s="181" t="s">
        <v>3147</v>
      </c>
      <c r="G110" s="181" t="s">
        <v>3148</v>
      </c>
      <c r="H110" s="181" t="s">
        <v>3149</v>
      </c>
      <c r="I110" s="181" t="s">
        <v>3150</v>
      </c>
      <c r="J110" s="181" t="s">
        <v>3151</v>
      </c>
      <c r="K110" s="181" t="s">
        <v>3152</v>
      </c>
      <c r="L110" s="181" t="s">
        <v>3153</v>
      </c>
    </row>
    <row r="111">
      <c r="A111" s="180" t="str">
        <f t="shared" si="1"/>
        <v>PGDET</v>
      </c>
      <c r="B111" s="181" t="s">
        <v>105</v>
      </c>
      <c r="C111" s="181" t="s">
        <v>102</v>
      </c>
      <c r="D111" s="181">
        <v>23.9</v>
      </c>
      <c r="E111" s="181" t="s">
        <v>3154</v>
      </c>
      <c r="F111" s="181" t="s">
        <v>3155</v>
      </c>
      <c r="G111" s="181" t="s">
        <v>3156</v>
      </c>
      <c r="H111" s="181" t="s">
        <v>3157</v>
      </c>
      <c r="I111" s="181" t="s">
        <v>3158</v>
      </c>
      <c r="J111" s="181" t="s">
        <v>3159</v>
      </c>
      <c r="K111" s="181" t="s">
        <v>3160</v>
      </c>
      <c r="L111" s="181" t="s">
        <v>3161</v>
      </c>
    </row>
    <row r="112">
      <c r="A112" s="180" t="str">
        <f t="shared" si="1"/>
        <v>SGPHX</v>
      </c>
      <c r="B112" s="181" t="s">
        <v>83</v>
      </c>
      <c r="C112" s="181" t="s">
        <v>115</v>
      </c>
      <c r="D112" s="181">
        <v>23.6</v>
      </c>
      <c r="E112" s="181" t="s">
        <v>3162</v>
      </c>
      <c r="F112" s="181" t="s">
        <v>3163</v>
      </c>
      <c r="G112" s="181" t="s">
        <v>3164</v>
      </c>
      <c r="H112" s="181" t="s">
        <v>3165</v>
      </c>
      <c r="I112" s="181" t="s">
        <v>3166</v>
      </c>
      <c r="J112" s="181" t="s">
        <v>3167</v>
      </c>
      <c r="K112" s="181" t="s">
        <v>3168</v>
      </c>
      <c r="L112" s="181" t="s">
        <v>3169</v>
      </c>
    </row>
    <row r="113">
      <c r="A113" s="180" t="str">
        <f t="shared" si="1"/>
        <v>SGSAS</v>
      </c>
      <c r="B113" s="181" t="s">
        <v>83</v>
      </c>
      <c r="C113" s="181" t="s">
        <v>100</v>
      </c>
      <c r="D113" s="181">
        <v>23.4</v>
      </c>
      <c r="E113" s="181" t="s">
        <v>3170</v>
      </c>
      <c r="F113" s="181" t="s">
        <v>3171</v>
      </c>
      <c r="G113" s="181" t="s">
        <v>2715</v>
      </c>
      <c r="H113" s="181" t="s">
        <v>3172</v>
      </c>
      <c r="I113" s="181" t="s">
        <v>3173</v>
      </c>
      <c r="J113" s="181" t="s">
        <v>2722</v>
      </c>
      <c r="K113" s="181" t="s">
        <v>3174</v>
      </c>
      <c r="L113" s="181" t="s">
        <v>3175</v>
      </c>
    </row>
    <row r="114">
      <c r="A114" s="180" t="str">
        <f t="shared" si="1"/>
        <v>CDET</v>
      </c>
      <c r="B114" s="181" t="s">
        <v>69</v>
      </c>
      <c r="C114" s="181" t="s">
        <v>102</v>
      </c>
      <c r="D114" s="181">
        <v>21.6</v>
      </c>
      <c r="E114" s="181" t="s">
        <v>3176</v>
      </c>
      <c r="F114" s="181" t="s">
        <v>3177</v>
      </c>
      <c r="G114" s="181" t="s">
        <v>3178</v>
      </c>
      <c r="H114" s="181" t="s">
        <v>3179</v>
      </c>
      <c r="I114" s="181" t="s">
        <v>3180</v>
      </c>
      <c r="J114" s="181" t="s">
        <v>3181</v>
      </c>
      <c r="K114" s="181" t="s">
        <v>3182</v>
      </c>
      <c r="L114" s="181" t="s">
        <v>3183</v>
      </c>
    </row>
    <row r="115">
      <c r="A115" s="180" t="str">
        <f t="shared" si="1"/>
        <v>SGWAS</v>
      </c>
      <c r="B115" s="181" t="s">
        <v>83</v>
      </c>
      <c r="C115" s="181" t="s">
        <v>77</v>
      </c>
      <c r="D115" s="181">
        <v>24.4</v>
      </c>
      <c r="E115" s="181" t="s">
        <v>3184</v>
      </c>
      <c r="F115" s="181" t="s">
        <v>3185</v>
      </c>
      <c r="G115" s="181" t="s">
        <v>3186</v>
      </c>
      <c r="H115" s="181" t="s">
        <v>3187</v>
      </c>
      <c r="I115" s="181" t="s">
        <v>3188</v>
      </c>
      <c r="J115" s="181" t="s">
        <v>3189</v>
      </c>
      <c r="K115" s="181" t="s">
        <v>3190</v>
      </c>
      <c r="L115" s="181" t="s">
        <v>3191</v>
      </c>
    </row>
    <row r="116">
      <c r="A116" s="180" t="str">
        <f t="shared" si="1"/>
        <v>PFGSW</v>
      </c>
      <c r="B116" s="181" t="s">
        <v>79</v>
      </c>
      <c r="C116" s="181" t="s">
        <v>107</v>
      </c>
      <c r="D116" s="181">
        <v>26.1</v>
      </c>
      <c r="E116" s="181" t="s">
        <v>3192</v>
      </c>
      <c r="F116" s="181" t="s">
        <v>3193</v>
      </c>
      <c r="G116" s="181" t="s">
        <v>3194</v>
      </c>
      <c r="H116" s="181" t="s">
        <v>3195</v>
      </c>
      <c r="I116" s="181" t="s">
        <v>3196</v>
      </c>
      <c r="J116" s="181" t="s">
        <v>3197</v>
      </c>
      <c r="K116" s="181" t="s">
        <v>3198</v>
      </c>
      <c r="L116" s="181" t="s">
        <v>3199</v>
      </c>
    </row>
    <row r="117">
      <c r="A117" s="180" t="str">
        <f t="shared" si="1"/>
        <v>PFATL</v>
      </c>
      <c r="B117" s="181" t="s">
        <v>79</v>
      </c>
      <c r="C117" s="181" t="s">
        <v>93</v>
      </c>
      <c r="D117" s="181">
        <v>21.8</v>
      </c>
      <c r="E117" s="181" t="s">
        <v>3200</v>
      </c>
      <c r="F117" s="181" t="s">
        <v>3201</v>
      </c>
      <c r="G117" s="181" t="s">
        <v>3202</v>
      </c>
      <c r="H117" s="181" t="s">
        <v>3203</v>
      </c>
      <c r="I117" s="181" t="s">
        <v>3204</v>
      </c>
      <c r="J117" s="181" t="s">
        <v>2699</v>
      </c>
      <c r="K117" s="181" t="s">
        <v>3205</v>
      </c>
      <c r="L117" s="181" t="s">
        <v>3206</v>
      </c>
    </row>
    <row r="118">
      <c r="A118" s="180" t="str">
        <f t="shared" si="1"/>
        <v>PFCHA</v>
      </c>
      <c r="B118" s="181" t="s">
        <v>79</v>
      </c>
      <c r="C118" s="181" t="s">
        <v>80</v>
      </c>
      <c r="D118" s="181">
        <v>20.1</v>
      </c>
      <c r="E118" s="181" t="s">
        <v>3207</v>
      </c>
      <c r="F118" s="181" t="s">
        <v>3208</v>
      </c>
      <c r="G118" s="181" t="s">
        <v>3209</v>
      </c>
      <c r="H118" s="181" t="s">
        <v>3210</v>
      </c>
      <c r="I118" s="181" t="s">
        <v>3211</v>
      </c>
      <c r="J118" s="181" t="s">
        <v>3212</v>
      </c>
      <c r="K118" s="181" t="s">
        <v>3213</v>
      </c>
      <c r="L118" s="181" t="s">
        <v>3214</v>
      </c>
    </row>
    <row r="119">
      <c r="A119" s="180" t="str">
        <f t="shared" si="1"/>
        <v>PGHOU</v>
      </c>
      <c r="B119" s="181" t="s">
        <v>105</v>
      </c>
      <c r="C119" s="181" t="s">
        <v>109</v>
      </c>
      <c r="D119" s="181">
        <v>28.8</v>
      </c>
      <c r="E119" s="181" t="s">
        <v>3215</v>
      </c>
      <c r="F119" s="181" t="s">
        <v>3216</v>
      </c>
      <c r="G119" s="181" t="s">
        <v>3217</v>
      </c>
      <c r="H119" s="181" t="s">
        <v>3218</v>
      </c>
      <c r="I119" s="181" t="s">
        <v>3219</v>
      </c>
      <c r="J119" s="181" t="s">
        <v>3220</v>
      </c>
      <c r="K119" s="181" t="s">
        <v>3221</v>
      </c>
      <c r="L119" s="181" t="s">
        <v>3222</v>
      </c>
    </row>
    <row r="120">
      <c r="A120" s="180" t="str">
        <f t="shared" si="1"/>
        <v>CCHI</v>
      </c>
      <c r="B120" s="181" t="s">
        <v>69</v>
      </c>
      <c r="C120" s="181" t="s">
        <v>76</v>
      </c>
      <c r="D120" s="181">
        <v>25.3</v>
      </c>
      <c r="E120" s="181" t="s">
        <v>3223</v>
      </c>
      <c r="F120" s="181" t="s">
        <v>3224</v>
      </c>
      <c r="G120" s="181" t="s">
        <v>3225</v>
      </c>
      <c r="H120" s="181" t="s">
        <v>3226</v>
      </c>
      <c r="I120" s="181" t="s">
        <v>3227</v>
      </c>
      <c r="J120" s="181" t="s">
        <v>3228</v>
      </c>
      <c r="K120" s="181" t="s">
        <v>3229</v>
      </c>
      <c r="L120" s="181" t="s">
        <v>3230</v>
      </c>
    </row>
    <row r="121">
      <c r="A121" s="180" t="str">
        <f t="shared" si="1"/>
        <v>PGLAC</v>
      </c>
      <c r="B121" s="181" t="s">
        <v>105</v>
      </c>
      <c r="C121" s="181" t="s">
        <v>113</v>
      </c>
      <c r="D121" s="181">
        <v>24.0</v>
      </c>
      <c r="E121" s="181" t="s">
        <v>3231</v>
      </c>
      <c r="F121" s="181" t="s">
        <v>3232</v>
      </c>
      <c r="G121" s="181" t="s">
        <v>3233</v>
      </c>
      <c r="H121" s="181" t="s">
        <v>3234</v>
      </c>
      <c r="I121" s="181" t="s">
        <v>3235</v>
      </c>
      <c r="J121" s="181" t="s">
        <v>3236</v>
      </c>
      <c r="K121" s="181" t="s">
        <v>3237</v>
      </c>
      <c r="L121" s="181" t="s">
        <v>3238</v>
      </c>
    </row>
    <row r="122">
      <c r="A122" s="180" t="str">
        <f t="shared" si="1"/>
        <v>PGCHI</v>
      </c>
      <c r="B122" s="181" t="s">
        <v>105</v>
      </c>
      <c r="C122" s="181" t="s">
        <v>76</v>
      </c>
      <c r="D122" s="181">
        <v>24.4</v>
      </c>
      <c r="E122" s="181" t="s">
        <v>3239</v>
      </c>
      <c r="F122" s="181" t="s">
        <v>3240</v>
      </c>
      <c r="G122" s="181" t="s">
        <v>3241</v>
      </c>
      <c r="H122" s="181" t="s">
        <v>3242</v>
      </c>
      <c r="I122" s="181" t="s">
        <v>3243</v>
      </c>
      <c r="J122" s="181" t="s">
        <v>2980</v>
      </c>
      <c r="K122" s="181" t="s">
        <v>3244</v>
      </c>
      <c r="L122" s="181" t="s">
        <v>3245</v>
      </c>
    </row>
    <row r="123">
      <c r="A123" s="180" t="str">
        <f t="shared" si="1"/>
        <v>SGLAL</v>
      </c>
      <c r="B123" s="181" t="s">
        <v>83</v>
      </c>
      <c r="C123" s="181" t="s">
        <v>90</v>
      </c>
      <c r="D123" s="181">
        <v>22.5</v>
      </c>
      <c r="E123" s="181" t="s">
        <v>3246</v>
      </c>
      <c r="F123" s="181" t="s">
        <v>3247</v>
      </c>
      <c r="G123" s="181" t="s">
        <v>3248</v>
      </c>
      <c r="H123" s="181" t="s">
        <v>3249</v>
      </c>
      <c r="I123" s="181" t="s">
        <v>3250</v>
      </c>
      <c r="J123" s="181" t="s">
        <v>3137</v>
      </c>
      <c r="K123" s="181" t="s">
        <v>3251</v>
      </c>
      <c r="L123" s="181" t="s">
        <v>3252</v>
      </c>
    </row>
    <row r="124">
      <c r="A124" s="180" t="str">
        <f t="shared" si="1"/>
        <v>SFCLE</v>
      </c>
      <c r="B124" s="181" t="s">
        <v>61</v>
      </c>
      <c r="C124" s="181" t="s">
        <v>85</v>
      </c>
      <c r="D124" s="181">
        <v>23.0</v>
      </c>
      <c r="E124" s="181" t="s">
        <v>3253</v>
      </c>
      <c r="F124" s="181" t="s">
        <v>3254</v>
      </c>
      <c r="G124" s="181" t="s">
        <v>3255</v>
      </c>
      <c r="H124" s="181" t="s">
        <v>3256</v>
      </c>
      <c r="I124" s="181" t="s">
        <v>3257</v>
      </c>
      <c r="J124" s="181" t="s">
        <v>3258</v>
      </c>
      <c r="K124" s="181" t="s">
        <v>3259</v>
      </c>
      <c r="L124" s="181" t="s">
        <v>2756</v>
      </c>
    </row>
    <row r="125">
      <c r="A125" s="180" t="str">
        <f t="shared" si="1"/>
        <v>PGPHX</v>
      </c>
      <c r="B125" s="181" t="s">
        <v>105</v>
      </c>
      <c r="C125" s="181" t="s">
        <v>115</v>
      </c>
      <c r="D125" s="181">
        <v>23.3</v>
      </c>
      <c r="E125" s="181" t="s">
        <v>3260</v>
      </c>
      <c r="F125" s="181" t="s">
        <v>3261</v>
      </c>
      <c r="G125" s="181" t="s">
        <v>3262</v>
      </c>
      <c r="H125" s="181" t="s">
        <v>3263</v>
      </c>
      <c r="I125" s="181" t="s">
        <v>3264</v>
      </c>
      <c r="J125" s="181" t="s">
        <v>3075</v>
      </c>
      <c r="K125" s="181" t="s">
        <v>3265</v>
      </c>
      <c r="L125" s="181" t="s">
        <v>3266</v>
      </c>
    </row>
    <row r="126">
      <c r="A126" s="180" t="str">
        <f t="shared" si="1"/>
        <v>PFPHI</v>
      </c>
      <c r="B126" s="181" t="s">
        <v>79</v>
      </c>
      <c r="C126" s="181" t="s">
        <v>74</v>
      </c>
      <c r="D126" s="181">
        <v>24.0</v>
      </c>
      <c r="E126" s="181" t="s">
        <v>3267</v>
      </c>
      <c r="F126" s="181" t="s">
        <v>3268</v>
      </c>
      <c r="G126" s="181" t="s">
        <v>3269</v>
      </c>
      <c r="H126" s="181" t="s">
        <v>3270</v>
      </c>
      <c r="I126" s="181" t="s">
        <v>3271</v>
      </c>
      <c r="J126" s="181" t="s">
        <v>3272</v>
      </c>
      <c r="K126" s="181" t="s">
        <v>3273</v>
      </c>
      <c r="L126" s="181" t="s">
        <v>3274</v>
      </c>
    </row>
    <row r="127">
      <c r="A127" s="180" t="str">
        <f t="shared" si="1"/>
        <v>SGDET</v>
      </c>
      <c r="B127" s="181" t="s">
        <v>83</v>
      </c>
      <c r="C127" s="181" t="s">
        <v>102</v>
      </c>
      <c r="D127" s="181">
        <v>25.1</v>
      </c>
      <c r="E127" s="181" t="s">
        <v>3275</v>
      </c>
      <c r="F127" s="181" t="s">
        <v>3276</v>
      </c>
      <c r="G127" s="181" t="s">
        <v>3277</v>
      </c>
      <c r="H127" s="181" t="s">
        <v>3278</v>
      </c>
      <c r="I127" s="181" t="s">
        <v>3279</v>
      </c>
      <c r="J127" s="181" t="s">
        <v>3280</v>
      </c>
      <c r="K127" s="181" t="s">
        <v>3281</v>
      </c>
      <c r="L127" s="181" t="s">
        <v>3282</v>
      </c>
    </row>
    <row r="128">
      <c r="A128" s="180" t="str">
        <f t="shared" si="1"/>
        <v>CPHX</v>
      </c>
      <c r="B128" s="181" t="s">
        <v>69</v>
      </c>
      <c r="C128" s="181" t="s">
        <v>115</v>
      </c>
      <c r="D128" s="181">
        <v>23.1</v>
      </c>
      <c r="E128" s="181" t="s">
        <v>3283</v>
      </c>
      <c r="F128" s="181" t="s">
        <v>3284</v>
      </c>
      <c r="G128" s="181" t="s">
        <v>3285</v>
      </c>
      <c r="H128" s="181" t="s">
        <v>3286</v>
      </c>
      <c r="I128" s="181" t="s">
        <v>3287</v>
      </c>
      <c r="J128" s="181" t="s">
        <v>3145</v>
      </c>
      <c r="K128" s="181" t="s">
        <v>3288</v>
      </c>
      <c r="L128" s="181" t="s">
        <v>3289</v>
      </c>
    </row>
    <row r="129">
      <c r="A129" s="180" t="str">
        <f t="shared" si="1"/>
        <v>PGLAL</v>
      </c>
      <c r="B129" s="181" t="s">
        <v>105</v>
      </c>
      <c r="C129" s="181" t="s">
        <v>90</v>
      </c>
      <c r="D129" s="181">
        <v>26.5</v>
      </c>
      <c r="E129" s="181" t="s">
        <v>3290</v>
      </c>
      <c r="F129" s="181" t="s">
        <v>3291</v>
      </c>
      <c r="G129" s="181" t="s">
        <v>3292</v>
      </c>
      <c r="H129" s="181" t="s">
        <v>3293</v>
      </c>
      <c r="I129" s="181" t="s">
        <v>3294</v>
      </c>
      <c r="J129" s="181" t="s">
        <v>3295</v>
      </c>
      <c r="K129" s="181" t="s">
        <v>3296</v>
      </c>
      <c r="L129" s="181" t="s">
        <v>3297</v>
      </c>
    </row>
    <row r="130">
      <c r="A130" s="180" t="str">
        <f t="shared" si="1"/>
        <v>PFLAC</v>
      </c>
      <c r="B130" s="181" t="s">
        <v>79</v>
      </c>
      <c r="C130" s="181" t="s">
        <v>113</v>
      </c>
      <c r="D130" s="181">
        <v>24.4</v>
      </c>
      <c r="E130" s="181" t="s">
        <v>3298</v>
      </c>
      <c r="F130" s="181" t="s">
        <v>3299</v>
      </c>
      <c r="G130" s="181" t="s">
        <v>3300</v>
      </c>
      <c r="H130" s="181" t="s">
        <v>3301</v>
      </c>
      <c r="I130" s="181" t="s">
        <v>3302</v>
      </c>
      <c r="J130" s="181" t="s">
        <v>3303</v>
      </c>
      <c r="K130" s="181" t="s">
        <v>3304</v>
      </c>
      <c r="L130" s="181" t="s">
        <v>3305</v>
      </c>
    </row>
    <row r="131">
      <c r="A131" s="180" t="str">
        <f t="shared" si="1"/>
        <v>CPOR</v>
      </c>
      <c r="B131" s="181" t="s">
        <v>69</v>
      </c>
      <c r="C131" s="181" t="s">
        <v>110</v>
      </c>
      <c r="D131" s="181">
        <v>24.5</v>
      </c>
      <c r="E131" s="181" t="s">
        <v>3306</v>
      </c>
      <c r="F131" s="181" t="s">
        <v>3307</v>
      </c>
      <c r="G131" s="181" t="s">
        <v>3308</v>
      </c>
      <c r="H131" s="181" t="s">
        <v>3309</v>
      </c>
      <c r="I131" s="181" t="s">
        <v>3310</v>
      </c>
      <c r="J131" s="181" t="s">
        <v>3311</v>
      </c>
      <c r="K131" s="181" t="s">
        <v>3312</v>
      </c>
      <c r="L131" s="181" t="s">
        <v>3313</v>
      </c>
    </row>
    <row r="132">
      <c r="A132" s="180" t="str">
        <f t="shared" si="1"/>
        <v>PGMEM</v>
      </c>
      <c r="B132" s="181" t="s">
        <v>105</v>
      </c>
      <c r="C132" s="181" t="s">
        <v>91</v>
      </c>
      <c r="D132" s="181">
        <v>23.8</v>
      </c>
      <c r="E132" s="181" t="s">
        <v>3314</v>
      </c>
      <c r="F132" s="181" t="s">
        <v>3315</v>
      </c>
      <c r="G132" s="181" t="s">
        <v>3316</v>
      </c>
      <c r="H132" s="181" t="s">
        <v>3317</v>
      </c>
      <c r="I132" s="181" t="s">
        <v>3318</v>
      </c>
      <c r="J132" s="181" t="s">
        <v>3319</v>
      </c>
      <c r="K132" s="181" t="s">
        <v>3320</v>
      </c>
      <c r="L132" s="181" t="s">
        <v>3321</v>
      </c>
    </row>
    <row r="133">
      <c r="A133" s="180" t="str">
        <f t="shared" si="1"/>
        <v>SGCHA</v>
      </c>
      <c r="B133" s="181" t="s">
        <v>83</v>
      </c>
      <c r="C133" s="181" t="s">
        <v>80</v>
      </c>
      <c r="D133" s="181">
        <v>23.1</v>
      </c>
      <c r="E133" s="181" t="s">
        <v>3322</v>
      </c>
      <c r="F133" s="181" t="s">
        <v>3323</v>
      </c>
      <c r="G133" s="181" t="s">
        <v>3324</v>
      </c>
      <c r="H133" s="181" t="s">
        <v>3325</v>
      </c>
      <c r="I133" s="181" t="s">
        <v>3326</v>
      </c>
      <c r="J133" s="181" t="s">
        <v>2611</v>
      </c>
      <c r="K133" s="181" t="s">
        <v>3327</v>
      </c>
      <c r="L133" s="181" t="s">
        <v>3328</v>
      </c>
    </row>
    <row r="134">
      <c r="A134" s="180" t="str">
        <f t="shared" si="1"/>
        <v>PFTOR</v>
      </c>
      <c r="B134" s="181" t="s">
        <v>79</v>
      </c>
      <c r="C134" s="181" t="s">
        <v>70</v>
      </c>
      <c r="D134" s="181">
        <v>25.0</v>
      </c>
      <c r="E134" s="181" t="s">
        <v>3329</v>
      </c>
      <c r="F134" s="181" t="s">
        <v>3330</v>
      </c>
      <c r="G134" s="181" t="s">
        <v>2683</v>
      </c>
      <c r="H134" s="181" t="s">
        <v>3331</v>
      </c>
      <c r="I134" s="181" t="s">
        <v>3332</v>
      </c>
      <c r="J134" s="181" t="s">
        <v>3333</v>
      </c>
      <c r="K134" s="181" t="s">
        <v>3334</v>
      </c>
      <c r="L134" s="181" t="s">
        <v>2335</v>
      </c>
    </row>
    <row r="135">
      <c r="A135" s="180" t="str">
        <f t="shared" si="1"/>
        <v>CMIN</v>
      </c>
      <c r="B135" s="181" t="s">
        <v>69</v>
      </c>
      <c r="C135" s="181" t="s">
        <v>94</v>
      </c>
      <c r="D135" s="181">
        <v>24.8</v>
      </c>
      <c r="E135" s="181" t="s">
        <v>3335</v>
      </c>
      <c r="F135" s="181" t="s">
        <v>3336</v>
      </c>
      <c r="G135" s="181" t="s">
        <v>2338</v>
      </c>
      <c r="H135" s="181" t="s">
        <v>3337</v>
      </c>
      <c r="I135" s="181" t="s">
        <v>3338</v>
      </c>
      <c r="J135" s="181" t="s">
        <v>3339</v>
      </c>
      <c r="K135" s="181" t="s">
        <v>2449</v>
      </c>
      <c r="L135" s="181" t="s">
        <v>3340</v>
      </c>
    </row>
    <row r="136">
      <c r="A136" s="180" t="str">
        <f t="shared" si="1"/>
        <v>SFATL</v>
      </c>
      <c r="B136" s="181" t="s">
        <v>61</v>
      </c>
      <c r="C136" s="181" t="s">
        <v>93</v>
      </c>
      <c r="D136" s="181">
        <v>25.7</v>
      </c>
      <c r="E136" s="181" t="s">
        <v>3341</v>
      </c>
      <c r="F136" s="181" t="s">
        <v>3342</v>
      </c>
      <c r="G136" s="181" t="s">
        <v>3343</v>
      </c>
      <c r="H136" s="181" t="s">
        <v>3344</v>
      </c>
      <c r="I136" s="181" t="s">
        <v>3345</v>
      </c>
      <c r="J136" s="181" t="s">
        <v>3346</v>
      </c>
      <c r="K136" s="181" t="s">
        <v>3347</v>
      </c>
      <c r="L136" s="181" t="s">
        <v>3348</v>
      </c>
    </row>
    <row r="137">
      <c r="A137" s="180" t="str">
        <f t="shared" si="1"/>
        <v>PGUTA</v>
      </c>
      <c r="B137" s="181" t="s">
        <v>105</v>
      </c>
      <c r="C137" s="181" t="s">
        <v>112</v>
      </c>
      <c r="D137" s="181">
        <v>25.5</v>
      </c>
      <c r="E137" s="181" t="s">
        <v>3349</v>
      </c>
      <c r="F137" s="181" t="s">
        <v>3350</v>
      </c>
      <c r="G137" s="181" t="s">
        <v>3351</v>
      </c>
      <c r="H137" s="181" t="s">
        <v>3352</v>
      </c>
      <c r="I137" s="181" t="s">
        <v>3353</v>
      </c>
      <c r="J137" s="181" t="s">
        <v>2723</v>
      </c>
      <c r="K137" s="181" t="s">
        <v>3354</v>
      </c>
      <c r="L137" s="181" t="s">
        <v>3355</v>
      </c>
    </row>
    <row r="138">
      <c r="A138" s="180" t="str">
        <f t="shared" si="1"/>
        <v>SFPOR</v>
      </c>
      <c r="B138" s="181" t="s">
        <v>61</v>
      </c>
      <c r="C138" s="181" t="s">
        <v>110</v>
      </c>
      <c r="D138" s="181">
        <v>23.4</v>
      </c>
      <c r="E138" s="181" t="s">
        <v>3356</v>
      </c>
      <c r="F138" s="181" t="s">
        <v>3357</v>
      </c>
      <c r="G138" s="181" t="s">
        <v>3358</v>
      </c>
      <c r="H138" s="181" t="s">
        <v>3359</v>
      </c>
      <c r="I138" s="181" t="s">
        <v>3360</v>
      </c>
      <c r="J138" s="181" t="s">
        <v>3361</v>
      </c>
      <c r="K138" s="181" t="s">
        <v>3362</v>
      </c>
      <c r="L138" s="181" t="s">
        <v>3363</v>
      </c>
    </row>
    <row r="139">
      <c r="A139" s="180" t="str">
        <f t="shared" si="1"/>
        <v>SFTOR</v>
      </c>
      <c r="B139" s="181" t="s">
        <v>61</v>
      </c>
      <c r="C139" s="181" t="s">
        <v>70</v>
      </c>
      <c r="D139" s="181">
        <v>26.6</v>
      </c>
      <c r="E139" s="181" t="s">
        <v>3364</v>
      </c>
      <c r="F139" s="181" t="s">
        <v>3365</v>
      </c>
      <c r="G139" s="181" t="s">
        <v>3366</v>
      </c>
      <c r="H139" s="181" t="s">
        <v>3367</v>
      </c>
      <c r="I139" s="181" t="s">
        <v>3368</v>
      </c>
      <c r="J139" s="181" t="s">
        <v>3369</v>
      </c>
      <c r="K139" s="181" t="s">
        <v>3370</v>
      </c>
      <c r="L139" s="181" t="s">
        <v>3371</v>
      </c>
    </row>
    <row r="140">
      <c r="A140" s="180" t="str">
        <f t="shared" si="1"/>
        <v>SGMEM</v>
      </c>
      <c r="B140" s="181" t="s">
        <v>83</v>
      </c>
      <c r="C140" s="181" t="s">
        <v>91</v>
      </c>
      <c r="D140" s="181">
        <v>23.3</v>
      </c>
      <c r="E140" s="181" t="s">
        <v>3372</v>
      </c>
      <c r="F140" s="181" t="s">
        <v>3373</v>
      </c>
      <c r="G140" s="181" t="s">
        <v>3374</v>
      </c>
      <c r="H140" s="181" t="s">
        <v>3375</v>
      </c>
      <c r="I140" s="181" t="s">
        <v>3376</v>
      </c>
      <c r="J140" s="181" t="s">
        <v>3377</v>
      </c>
      <c r="K140" s="181" t="s">
        <v>3378</v>
      </c>
      <c r="L140" s="181" t="s">
        <v>3379</v>
      </c>
    </row>
    <row r="141">
      <c r="A141" s="180" t="str">
        <f t="shared" si="1"/>
        <v>CUTA</v>
      </c>
      <c r="B141" s="181" t="s">
        <v>69</v>
      </c>
      <c r="C141" s="181" t="s">
        <v>112</v>
      </c>
      <c r="D141" s="181">
        <v>24.1</v>
      </c>
      <c r="E141" s="181" t="s">
        <v>3380</v>
      </c>
      <c r="F141" s="181" t="s">
        <v>3381</v>
      </c>
      <c r="G141" s="181" t="s">
        <v>3382</v>
      </c>
      <c r="H141" s="181" t="s">
        <v>3383</v>
      </c>
      <c r="I141" s="181" t="s">
        <v>3384</v>
      </c>
      <c r="J141" s="181" t="s">
        <v>3385</v>
      </c>
      <c r="K141" s="181" t="s">
        <v>3050</v>
      </c>
      <c r="L141" s="181" t="s">
        <v>3386</v>
      </c>
    </row>
    <row r="142">
      <c r="A142" s="180" t="str">
        <f t="shared" si="1"/>
        <v>PGSAS</v>
      </c>
      <c r="B142" s="181" t="s">
        <v>105</v>
      </c>
      <c r="C142" s="181" t="s">
        <v>100</v>
      </c>
      <c r="D142" s="181">
        <v>26.1</v>
      </c>
      <c r="E142" s="181" t="s">
        <v>3387</v>
      </c>
      <c r="F142" s="181" t="s">
        <v>3388</v>
      </c>
      <c r="G142" s="181" t="s">
        <v>3130</v>
      </c>
      <c r="H142" s="181" t="s">
        <v>3389</v>
      </c>
      <c r="I142" s="181" t="s">
        <v>3390</v>
      </c>
      <c r="J142" s="181" t="s">
        <v>2809</v>
      </c>
      <c r="K142" s="181" t="s">
        <v>3391</v>
      </c>
      <c r="L142" s="181" t="s">
        <v>3392</v>
      </c>
    </row>
    <row r="143">
      <c r="A143" s="180" t="str">
        <f t="shared" si="1"/>
        <v>PGWAS</v>
      </c>
      <c r="B143" s="181" t="s">
        <v>105</v>
      </c>
      <c r="C143" s="181" t="s">
        <v>77</v>
      </c>
      <c r="D143" s="181">
        <v>23.9</v>
      </c>
      <c r="E143" s="181" t="s">
        <v>3393</v>
      </c>
      <c r="F143" s="181" t="s">
        <v>3394</v>
      </c>
      <c r="G143" s="181" t="s">
        <v>3395</v>
      </c>
      <c r="H143" s="181" t="s">
        <v>3396</v>
      </c>
      <c r="I143" s="181" t="s">
        <v>3397</v>
      </c>
      <c r="J143" s="181" t="s">
        <v>3398</v>
      </c>
      <c r="K143" s="181" t="s">
        <v>3399</v>
      </c>
      <c r="L143" s="181" t="s">
        <v>3400</v>
      </c>
    </row>
    <row r="144">
      <c r="A144" s="180" t="str">
        <f t="shared" si="1"/>
        <v>PGPOR</v>
      </c>
      <c r="B144" s="181" t="s">
        <v>105</v>
      </c>
      <c r="C144" s="181" t="s">
        <v>110</v>
      </c>
      <c r="D144" s="181">
        <v>26.9</v>
      </c>
      <c r="E144" s="181" t="s">
        <v>3401</v>
      </c>
      <c r="F144" s="181" t="s">
        <v>3402</v>
      </c>
      <c r="G144" s="181" t="s">
        <v>3199</v>
      </c>
      <c r="H144" s="181" t="s">
        <v>3403</v>
      </c>
      <c r="I144" s="181" t="s">
        <v>3404</v>
      </c>
      <c r="J144" s="181" t="s">
        <v>3405</v>
      </c>
      <c r="K144" s="181" t="s">
        <v>3406</v>
      </c>
      <c r="L144" s="181" t="s">
        <v>2630</v>
      </c>
    </row>
    <row r="145">
      <c r="A145" s="180" t="str">
        <f t="shared" si="1"/>
        <v>PGMIL</v>
      </c>
      <c r="B145" s="181" t="s">
        <v>105</v>
      </c>
      <c r="C145" s="181" t="s">
        <v>96</v>
      </c>
      <c r="D145" s="181">
        <v>25.2</v>
      </c>
      <c r="E145" s="181" t="s">
        <v>3407</v>
      </c>
      <c r="F145" s="181" t="s">
        <v>3408</v>
      </c>
      <c r="G145" s="181" t="s">
        <v>3409</v>
      </c>
      <c r="H145" s="181" t="s">
        <v>3410</v>
      </c>
      <c r="I145" s="181" t="s">
        <v>3411</v>
      </c>
      <c r="J145" s="181" t="s">
        <v>3412</v>
      </c>
      <c r="K145" s="181" t="s">
        <v>3413</v>
      </c>
      <c r="L145" s="181" t="s">
        <v>3414</v>
      </c>
    </row>
    <row r="146">
      <c r="A146" s="180" t="str">
        <f t="shared" si="1"/>
        <v>SFCHI</v>
      </c>
      <c r="B146" s="181" t="s">
        <v>61</v>
      </c>
      <c r="C146" s="181" t="s">
        <v>76</v>
      </c>
      <c r="D146" s="181">
        <v>23.3</v>
      </c>
      <c r="E146" s="181" t="s">
        <v>3415</v>
      </c>
      <c r="F146" s="181" t="s">
        <v>3416</v>
      </c>
      <c r="G146" s="181" t="s">
        <v>3417</v>
      </c>
      <c r="H146" s="181" t="s">
        <v>3418</v>
      </c>
      <c r="I146" s="181" t="s">
        <v>3419</v>
      </c>
      <c r="J146" s="181" t="s">
        <v>3420</v>
      </c>
      <c r="K146" s="181" t="s">
        <v>3421</v>
      </c>
      <c r="L146" s="181" t="s">
        <v>3422</v>
      </c>
    </row>
    <row r="147">
      <c r="A147" s="180" t="str">
        <f t="shared" si="1"/>
        <v>PGDAL</v>
      </c>
      <c r="B147" s="181" t="s">
        <v>105</v>
      </c>
      <c r="C147" s="181" t="s">
        <v>103</v>
      </c>
      <c r="D147" s="181">
        <v>25.3</v>
      </c>
      <c r="E147" s="181" t="s">
        <v>3423</v>
      </c>
      <c r="F147" s="181" t="s">
        <v>3424</v>
      </c>
      <c r="G147" s="181" t="s">
        <v>3425</v>
      </c>
      <c r="H147" s="181" t="s">
        <v>3426</v>
      </c>
      <c r="I147" s="181" t="s">
        <v>3427</v>
      </c>
      <c r="J147" s="181" t="s">
        <v>3428</v>
      </c>
      <c r="K147" s="181" t="s">
        <v>3429</v>
      </c>
      <c r="L147" s="181" t="s">
        <v>3430</v>
      </c>
    </row>
    <row r="148">
      <c r="A148" s="180" t="str">
        <f t="shared" si="1"/>
        <v>SGUTA</v>
      </c>
      <c r="B148" s="181" t="s">
        <v>83</v>
      </c>
      <c r="C148" s="181" t="s">
        <v>112</v>
      </c>
      <c r="D148" s="181">
        <v>25.1</v>
      </c>
      <c r="E148" s="181" t="s">
        <v>3431</v>
      </c>
      <c r="F148" s="181" t="s">
        <v>3432</v>
      </c>
      <c r="G148" s="181" t="s">
        <v>3433</v>
      </c>
      <c r="H148" s="181" t="s">
        <v>3434</v>
      </c>
      <c r="I148" s="181" t="s">
        <v>3435</v>
      </c>
      <c r="J148" s="181" t="s">
        <v>3436</v>
      </c>
      <c r="K148" s="181" t="s">
        <v>3437</v>
      </c>
      <c r="L148" s="181" t="s">
        <v>3438</v>
      </c>
    </row>
    <row r="149">
      <c r="A149" s="180" t="str">
        <f t="shared" si="1"/>
        <v>CLAL</v>
      </c>
      <c r="B149" s="181" t="s">
        <v>69</v>
      </c>
      <c r="C149" s="181" t="s">
        <v>90</v>
      </c>
      <c r="D149" s="181">
        <v>22.9</v>
      </c>
      <c r="E149" s="181" t="s">
        <v>3439</v>
      </c>
      <c r="F149" s="181" t="s">
        <v>3440</v>
      </c>
      <c r="G149" s="181" t="s">
        <v>3441</v>
      </c>
      <c r="H149" s="181" t="s">
        <v>3442</v>
      </c>
      <c r="I149" s="181" t="s">
        <v>3443</v>
      </c>
      <c r="J149" s="181" t="s">
        <v>3444</v>
      </c>
      <c r="K149" s="181" t="s">
        <v>2553</v>
      </c>
      <c r="L149" s="181" t="s">
        <v>3445</v>
      </c>
    </row>
    <row r="150">
      <c r="A150" s="180" t="str">
        <f t="shared" si="1"/>
        <v>CTOR</v>
      </c>
      <c r="B150" s="181" t="s">
        <v>69</v>
      </c>
      <c r="C150" s="181" t="s">
        <v>70</v>
      </c>
      <c r="D150" s="181">
        <v>25.2</v>
      </c>
      <c r="E150" s="181" t="s">
        <v>3446</v>
      </c>
      <c r="F150" s="181" t="s">
        <v>3447</v>
      </c>
      <c r="G150" s="181" t="s">
        <v>3120</v>
      </c>
      <c r="H150" s="181" t="s">
        <v>3448</v>
      </c>
      <c r="I150" s="181" t="s">
        <v>3449</v>
      </c>
      <c r="J150" s="181" t="s">
        <v>3334</v>
      </c>
      <c r="K150" s="181" t="s">
        <v>3450</v>
      </c>
      <c r="L150" s="181" t="s">
        <v>3451</v>
      </c>
    </row>
    <row r="151">
      <c r="A151" s="180" t="str">
        <f t="shared" si="1"/>
        <v>CSAS</v>
      </c>
      <c r="B151" s="181" t="s">
        <v>69</v>
      </c>
      <c r="C151" s="181" t="s">
        <v>100</v>
      </c>
      <c r="D151" s="181">
        <v>24.5</v>
      </c>
      <c r="E151" s="181" t="s">
        <v>3452</v>
      </c>
      <c r="F151" s="181" t="s">
        <v>3453</v>
      </c>
      <c r="G151" s="181" t="s">
        <v>3454</v>
      </c>
      <c r="H151" s="181" t="s">
        <v>3455</v>
      </c>
      <c r="I151" s="181" t="s">
        <v>3456</v>
      </c>
      <c r="J151" s="181" t="s">
        <v>2855</v>
      </c>
      <c r="K151" s="181" t="s">
        <v>3457</v>
      </c>
      <c r="L151" s="181" t="s">
        <v>3458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2" t="s">
        <v>3459</v>
      </c>
      <c r="B1" s="182" t="s">
        <v>3460</v>
      </c>
      <c r="C1" s="182" t="s">
        <v>3461</v>
      </c>
      <c r="D1" s="182" t="s">
        <v>3462</v>
      </c>
      <c r="E1" s="182" t="s">
        <v>3463</v>
      </c>
      <c r="F1" s="182" t="s">
        <v>3464</v>
      </c>
      <c r="G1" s="67" t="s">
        <v>3465</v>
      </c>
      <c r="H1" s="182" t="s">
        <v>3466</v>
      </c>
      <c r="I1" s="182" t="s">
        <v>3467</v>
      </c>
      <c r="J1" s="67" t="s">
        <v>3468</v>
      </c>
      <c r="K1" s="182" t="s">
        <v>3469</v>
      </c>
      <c r="L1" s="182" t="s">
        <v>3470</v>
      </c>
      <c r="M1" s="67" t="s">
        <v>3471</v>
      </c>
      <c r="N1" s="182" t="s">
        <v>3472</v>
      </c>
      <c r="O1" s="182" t="s">
        <v>3473</v>
      </c>
      <c r="P1" s="67" t="s">
        <v>3474</v>
      </c>
      <c r="Q1" s="182" t="s">
        <v>3475</v>
      </c>
      <c r="R1" s="182" t="s">
        <v>3476</v>
      </c>
      <c r="S1" s="67" t="s">
        <v>3477</v>
      </c>
      <c r="T1" s="182" t="s">
        <v>3478</v>
      </c>
      <c r="U1" s="182" t="s">
        <v>3479</v>
      </c>
      <c r="V1" s="67" t="s">
        <v>3480</v>
      </c>
      <c r="W1" s="182" t="s">
        <v>1422</v>
      </c>
      <c r="X1" s="182" t="s">
        <v>1424</v>
      </c>
      <c r="Y1" s="67" t="s">
        <v>3481</v>
      </c>
      <c r="Z1" s="182"/>
      <c r="AA1" s="182"/>
      <c r="AB1" s="67"/>
      <c r="AC1" s="182"/>
      <c r="AD1" s="182"/>
      <c r="AE1" s="67"/>
      <c r="AF1" s="182"/>
      <c r="AG1" s="182"/>
      <c r="AH1" s="183"/>
      <c r="AI1" s="69"/>
    </row>
    <row r="2">
      <c r="A2" s="184" t="s">
        <v>1441</v>
      </c>
      <c r="B2" s="185">
        <v>0.6851</v>
      </c>
      <c r="C2" s="186">
        <v>6.83</v>
      </c>
      <c r="D2" s="186">
        <v>25.65</v>
      </c>
      <c r="E2" s="186">
        <v>16.94</v>
      </c>
      <c r="F2" s="186">
        <v>25.04</v>
      </c>
      <c r="G2" s="187">
        <f t="shared" ref="G2:G31" si="1">F2/$F$32</f>
        <v>0.9520429889</v>
      </c>
      <c r="H2" s="188">
        <v>0.271</v>
      </c>
      <c r="I2" s="185">
        <v>0.6765</v>
      </c>
      <c r="J2" s="187">
        <f t="shared" ref="J2:J31" si="2">(I2/$I$32)</f>
        <v>1.020008142</v>
      </c>
      <c r="K2" s="186">
        <v>8.4</v>
      </c>
      <c r="L2" s="189">
        <v>20.06</v>
      </c>
      <c r="M2" s="187">
        <f>L2/L32</f>
        <v>1.001431091</v>
      </c>
      <c r="N2" s="188">
        <v>0.2171</v>
      </c>
      <c r="O2" s="185">
        <v>0.4187</v>
      </c>
      <c r="P2" s="187">
        <f t="shared" ref="P2:P31" si="3">O2/$O$32</f>
        <v>0.952688442</v>
      </c>
      <c r="Q2" s="186">
        <v>3.9</v>
      </c>
      <c r="R2" s="186">
        <v>9.04</v>
      </c>
      <c r="S2" s="187">
        <f t="shared" ref="S2:S31" si="4">R2/$R$32</f>
        <v>1.162572062</v>
      </c>
      <c r="T2" s="188">
        <v>0.0978</v>
      </c>
      <c r="U2" s="185">
        <v>0.4314</v>
      </c>
      <c r="V2" s="187">
        <f>U2/U32</f>
        <v>1.025341354</v>
      </c>
      <c r="W2" s="186">
        <v>3.56</v>
      </c>
      <c r="X2" s="186">
        <v>9.02</v>
      </c>
      <c r="Y2" s="187">
        <f>X2/X32</f>
        <v>1.032942703</v>
      </c>
      <c r="Z2" s="188">
        <v>0.0976</v>
      </c>
      <c r="AA2" s="185">
        <v>0.3947</v>
      </c>
      <c r="AB2" s="187">
        <f t="shared" ref="AB2:AB31" si="5">AA2/$AA$32</f>
        <v>1.005673422</v>
      </c>
      <c r="AC2" s="186">
        <v>10.86</v>
      </c>
      <c r="AD2" s="186">
        <v>29.24</v>
      </c>
      <c r="AE2" s="187">
        <f t="shared" ref="AE2:AE31" si="6">AD2/$AD$32</f>
        <v>1.115760821</v>
      </c>
      <c r="AF2" s="188">
        <v>0.3165</v>
      </c>
      <c r="AG2" s="185">
        <v>0.3714</v>
      </c>
      <c r="AH2" s="190">
        <f t="shared" ref="AH2:AH31" si="7">AG2/$AG$32</f>
        <v>1.037720034</v>
      </c>
    </row>
    <row r="3">
      <c r="A3" s="184" t="s">
        <v>1500</v>
      </c>
      <c r="B3" s="185">
        <v>0.6155</v>
      </c>
      <c r="C3" s="186">
        <v>7.07</v>
      </c>
      <c r="D3" s="186">
        <v>25.87</v>
      </c>
      <c r="E3" s="186">
        <v>12.87</v>
      </c>
      <c r="F3" s="186">
        <v>18.96</v>
      </c>
      <c r="G3" s="187">
        <f t="shared" si="1"/>
        <v>0.7208760012</v>
      </c>
      <c r="H3" s="188">
        <v>0.2104</v>
      </c>
      <c r="I3" s="185">
        <v>0.6788</v>
      </c>
      <c r="J3" s="187">
        <f t="shared" si="2"/>
        <v>1.023476019</v>
      </c>
      <c r="K3" s="186">
        <v>13.22</v>
      </c>
      <c r="L3" s="189">
        <v>26.71</v>
      </c>
      <c r="M3" s="187">
        <f t="shared" ref="M3:M31" si="8">L3/$L$32</f>
        <v>1.333410989</v>
      </c>
      <c r="N3" s="188">
        <v>0.2964</v>
      </c>
      <c r="O3" s="185">
        <v>0.495</v>
      </c>
      <c r="P3" s="187">
        <f t="shared" si="3"/>
        <v>1.126297537</v>
      </c>
      <c r="Q3" s="186">
        <v>3.44</v>
      </c>
      <c r="R3" s="186">
        <v>7.93</v>
      </c>
      <c r="S3" s="187">
        <f t="shared" si="4"/>
        <v>1.019822616</v>
      </c>
      <c r="T3" s="188">
        <v>0.088</v>
      </c>
      <c r="U3" s="185">
        <v>0.4342</v>
      </c>
      <c r="V3" s="187">
        <f t="shared" ref="V3:V31" si="9">U3/$U$32</f>
        <v>1.031996328</v>
      </c>
      <c r="W3" s="186">
        <v>3.38</v>
      </c>
      <c r="X3" s="186">
        <v>8.69</v>
      </c>
      <c r="Y3" s="187">
        <f t="shared" ref="Y3:Y31" si="10">X3/$X$32</f>
        <v>0.9951521167</v>
      </c>
      <c r="Z3" s="188">
        <v>0.0964</v>
      </c>
      <c r="AA3" s="185">
        <v>0.3887</v>
      </c>
      <c r="AB3" s="187">
        <f t="shared" si="5"/>
        <v>0.9903857587</v>
      </c>
      <c r="AC3" s="186">
        <v>9.78</v>
      </c>
      <c r="AD3" s="186">
        <v>27.82</v>
      </c>
      <c r="AE3" s="187">
        <f t="shared" si="6"/>
        <v>1.061575446</v>
      </c>
      <c r="AF3" s="188">
        <v>0.3088</v>
      </c>
      <c r="AG3" s="185">
        <v>0.3514</v>
      </c>
      <c r="AH3" s="190">
        <f t="shared" si="7"/>
        <v>0.9818385024</v>
      </c>
    </row>
    <row r="4">
      <c r="A4" s="184" t="s">
        <v>1469</v>
      </c>
      <c r="B4" s="185">
        <v>0.6893</v>
      </c>
      <c r="C4" s="186">
        <v>6.43</v>
      </c>
      <c r="D4" s="186">
        <v>25.67</v>
      </c>
      <c r="E4" s="186">
        <v>17.57</v>
      </c>
      <c r="F4" s="186">
        <v>26.53</v>
      </c>
      <c r="G4" s="187">
        <f t="shared" si="1"/>
        <v>1.008694109</v>
      </c>
      <c r="H4" s="188">
        <v>0.2947</v>
      </c>
      <c r="I4" s="185">
        <v>0.6623</v>
      </c>
      <c r="J4" s="187">
        <f t="shared" si="2"/>
        <v>0.9985977715</v>
      </c>
      <c r="K4" s="186">
        <v>8.31</v>
      </c>
      <c r="L4" s="189">
        <v>19.9</v>
      </c>
      <c r="M4" s="187">
        <f t="shared" si="8"/>
        <v>0.993443605</v>
      </c>
      <c r="N4" s="188">
        <v>0.221</v>
      </c>
      <c r="O4" s="185">
        <v>0.4174</v>
      </c>
      <c r="P4" s="187">
        <f t="shared" si="3"/>
        <v>0.9497304889</v>
      </c>
      <c r="Q4" s="186">
        <v>3.1</v>
      </c>
      <c r="R4" s="186">
        <v>8.08</v>
      </c>
      <c r="S4" s="187">
        <f t="shared" si="4"/>
        <v>1.039113082</v>
      </c>
      <c r="T4" s="188">
        <v>0.0898</v>
      </c>
      <c r="U4" s="185">
        <v>0.3838</v>
      </c>
      <c r="V4" s="187">
        <f t="shared" si="9"/>
        <v>0.9122067959</v>
      </c>
      <c r="W4" s="186">
        <v>3.14</v>
      </c>
      <c r="X4" s="186">
        <v>8.94</v>
      </c>
      <c r="Y4" s="187">
        <f t="shared" si="10"/>
        <v>1.023781349</v>
      </c>
      <c r="Z4" s="188">
        <v>0.0993</v>
      </c>
      <c r="AA4" s="185">
        <v>0.3516</v>
      </c>
      <c r="AB4" s="187">
        <f t="shared" si="5"/>
        <v>0.8958570434</v>
      </c>
      <c r="AC4" s="186">
        <v>10.04</v>
      </c>
      <c r="AD4" s="186">
        <v>26.59</v>
      </c>
      <c r="AE4" s="187">
        <f t="shared" si="6"/>
        <v>1.014640227</v>
      </c>
      <c r="AF4" s="188">
        <v>0.2953</v>
      </c>
      <c r="AG4" s="185">
        <v>0.3776</v>
      </c>
      <c r="AH4" s="190">
        <f t="shared" si="7"/>
        <v>1.055043308</v>
      </c>
    </row>
    <row r="5">
      <c r="A5" s="184" t="s">
        <v>1521</v>
      </c>
      <c r="B5" s="185">
        <v>0.6813</v>
      </c>
      <c r="C5" s="186">
        <v>6.54</v>
      </c>
      <c r="D5" s="186">
        <v>25.77</v>
      </c>
      <c r="E5" s="186">
        <v>15.18</v>
      </c>
      <c r="F5" s="186">
        <v>21.82</v>
      </c>
      <c r="G5" s="187">
        <f t="shared" si="1"/>
        <v>0.8296157356</v>
      </c>
      <c r="H5" s="188">
        <v>0.2531</v>
      </c>
      <c r="I5" s="185">
        <v>0.696</v>
      </c>
      <c r="J5" s="187">
        <f t="shared" si="2"/>
        <v>1.049409707</v>
      </c>
      <c r="K5" s="186">
        <v>9.71</v>
      </c>
      <c r="L5" s="189">
        <v>20.88</v>
      </c>
      <c r="M5" s="187">
        <f t="shared" si="8"/>
        <v>1.042366958</v>
      </c>
      <c r="N5" s="188">
        <v>0.2422</v>
      </c>
      <c r="O5" s="185">
        <v>0.4653</v>
      </c>
      <c r="P5" s="187">
        <f t="shared" si="3"/>
        <v>1.058719685</v>
      </c>
      <c r="Q5" s="186">
        <v>2.51</v>
      </c>
      <c r="R5" s="186">
        <v>6.59</v>
      </c>
      <c r="S5" s="187">
        <f t="shared" si="4"/>
        <v>0.8474944568</v>
      </c>
      <c r="T5" s="188">
        <v>0.0765</v>
      </c>
      <c r="U5" s="185">
        <v>0.3808</v>
      </c>
      <c r="V5" s="187">
        <f t="shared" si="9"/>
        <v>0.9050764666</v>
      </c>
      <c r="W5" s="186">
        <v>4.16</v>
      </c>
      <c r="X5" s="186">
        <v>9.9</v>
      </c>
      <c r="Y5" s="187">
        <f t="shared" si="10"/>
        <v>1.133717601</v>
      </c>
      <c r="Z5" s="188">
        <v>0.1148</v>
      </c>
      <c r="AA5" s="185">
        <v>0.4206</v>
      </c>
      <c r="AB5" s="187">
        <f t="shared" si="5"/>
        <v>1.071665166</v>
      </c>
      <c r="AC5" s="186">
        <v>9.37</v>
      </c>
      <c r="AD5" s="186">
        <v>27.02</v>
      </c>
      <c r="AE5" s="187">
        <f t="shared" si="6"/>
        <v>1.031048474</v>
      </c>
      <c r="AF5" s="188">
        <v>0.3134</v>
      </c>
      <c r="AG5" s="185">
        <v>0.3467</v>
      </c>
      <c r="AH5" s="190">
        <f t="shared" si="7"/>
        <v>0.9687063426</v>
      </c>
    </row>
    <row r="6">
      <c r="A6" s="184" t="s">
        <v>1486</v>
      </c>
      <c r="B6" s="185">
        <v>0.7187</v>
      </c>
      <c r="C6" s="186">
        <v>5.97</v>
      </c>
      <c r="D6" s="186">
        <v>25.62</v>
      </c>
      <c r="E6" s="186">
        <v>17.39</v>
      </c>
      <c r="F6" s="186">
        <v>27.63</v>
      </c>
      <c r="G6" s="187">
        <f t="shared" si="1"/>
        <v>1.050517084</v>
      </c>
      <c r="H6" s="188">
        <v>0.3184</v>
      </c>
      <c r="I6" s="185">
        <v>0.6292</v>
      </c>
      <c r="J6" s="187">
        <f t="shared" si="2"/>
        <v>0.9486904995</v>
      </c>
      <c r="K6" s="186">
        <v>7.43</v>
      </c>
      <c r="L6" s="189">
        <v>17.73</v>
      </c>
      <c r="M6" s="187">
        <f t="shared" si="8"/>
        <v>0.8851133225</v>
      </c>
      <c r="N6" s="188">
        <v>0.2044</v>
      </c>
      <c r="O6" s="185">
        <v>0.4189</v>
      </c>
      <c r="P6" s="187">
        <f t="shared" si="3"/>
        <v>0.9531435117</v>
      </c>
      <c r="Q6" s="186">
        <v>2.82</v>
      </c>
      <c r="R6" s="186">
        <v>6.67</v>
      </c>
      <c r="S6" s="187">
        <f t="shared" si="4"/>
        <v>0.8577827051</v>
      </c>
      <c r="T6" s="188">
        <v>0.0769</v>
      </c>
      <c r="U6" s="185">
        <v>0.422</v>
      </c>
      <c r="V6" s="187">
        <f t="shared" si="9"/>
        <v>1.002999656</v>
      </c>
      <c r="W6" s="186">
        <v>2.96</v>
      </c>
      <c r="X6" s="186">
        <v>7.27</v>
      </c>
      <c r="Y6" s="187">
        <f t="shared" si="10"/>
        <v>0.8325380769</v>
      </c>
      <c r="Z6" s="188">
        <v>0.0837</v>
      </c>
      <c r="AA6" s="185">
        <v>0.4073</v>
      </c>
      <c r="AB6" s="187">
        <f t="shared" si="5"/>
        <v>1.037777514</v>
      </c>
      <c r="AC6" s="186">
        <v>10.2</v>
      </c>
      <c r="AD6" s="186">
        <v>27.47</v>
      </c>
      <c r="AE6" s="187">
        <f t="shared" si="6"/>
        <v>1.048219896</v>
      </c>
      <c r="AF6" s="188">
        <v>0.3166</v>
      </c>
      <c r="AG6" s="185">
        <v>0.3715</v>
      </c>
      <c r="AH6" s="190">
        <f t="shared" si="7"/>
        <v>1.037999441</v>
      </c>
    </row>
    <row r="7">
      <c r="A7" s="184" t="s">
        <v>1449</v>
      </c>
      <c r="B7" s="185">
        <v>0.6592</v>
      </c>
      <c r="C7" s="186">
        <v>6.12</v>
      </c>
      <c r="D7" s="186">
        <v>25.92</v>
      </c>
      <c r="E7" s="186">
        <v>19.84</v>
      </c>
      <c r="F7" s="186">
        <v>30.06</v>
      </c>
      <c r="G7" s="187">
        <f t="shared" si="1"/>
        <v>1.142907837</v>
      </c>
      <c r="H7" s="188">
        <v>0.3353</v>
      </c>
      <c r="I7" s="185">
        <v>0.66</v>
      </c>
      <c r="J7" s="187">
        <f t="shared" si="2"/>
        <v>0.9951298946</v>
      </c>
      <c r="K7" s="186">
        <v>11.04</v>
      </c>
      <c r="L7" s="189">
        <v>22.94</v>
      </c>
      <c r="M7" s="187">
        <f t="shared" si="8"/>
        <v>1.145205844</v>
      </c>
      <c r="N7" s="188">
        <v>0.2559</v>
      </c>
      <c r="O7" s="185">
        <v>0.4813</v>
      </c>
      <c r="P7" s="187">
        <f t="shared" si="3"/>
        <v>1.095125262</v>
      </c>
      <c r="Q7" s="186">
        <v>3.44</v>
      </c>
      <c r="R7" s="186">
        <v>7.62</v>
      </c>
      <c r="S7" s="187">
        <f t="shared" si="4"/>
        <v>0.9799556541</v>
      </c>
      <c r="T7" s="188">
        <v>0.085</v>
      </c>
      <c r="U7" s="185">
        <v>0.4514</v>
      </c>
      <c r="V7" s="187">
        <f t="shared" si="9"/>
        <v>1.072876883</v>
      </c>
      <c r="W7" s="186">
        <v>2.72</v>
      </c>
      <c r="X7" s="186">
        <v>6.8</v>
      </c>
      <c r="Y7" s="187">
        <f t="shared" si="10"/>
        <v>0.7787151201</v>
      </c>
      <c r="Z7" s="188">
        <v>0.0758</v>
      </c>
      <c r="AA7" s="185">
        <v>0.4</v>
      </c>
      <c r="AB7" s="187">
        <f t="shared" si="5"/>
        <v>1.019177524</v>
      </c>
      <c r="AC7" s="186">
        <v>8.14</v>
      </c>
      <c r="AD7" s="186">
        <v>22.24</v>
      </c>
      <c r="AE7" s="187">
        <f t="shared" si="6"/>
        <v>0.8486498175</v>
      </c>
      <c r="AF7" s="188">
        <v>0.248</v>
      </c>
      <c r="AG7" s="185">
        <v>0.366</v>
      </c>
      <c r="AH7" s="190">
        <f t="shared" si="7"/>
        <v>1.02263202</v>
      </c>
    </row>
    <row r="8">
      <c r="A8" s="184" t="s">
        <v>1506</v>
      </c>
      <c r="B8" s="185">
        <v>0.7181</v>
      </c>
      <c r="C8" s="186">
        <v>6.03</v>
      </c>
      <c r="D8" s="186">
        <v>25.91</v>
      </c>
      <c r="E8" s="186">
        <v>20.61</v>
      </c>
      <c r="F8" s="186">
        <v>29.14</v>
      </c>
      <c r="G8" s="187">
        <f t="shared" si="1"/>
        <v>1.107928622</v>
      </c>
      <c r="H8" s="188">
        <v>0.3333</v>
      </c>
      <c r="I8" s="185">
        <v>0.7073</v>
      </c>
      <c r="J8" s="187">
        <f t="shared" si="2"/>
        <v>1.066447537</v>
      </c>
      <c r="K8" s="186">
        <v>7.94</v>
      </c>
      <c r="L8" s="189">
        <v>16.76</v>
      </c>
      <c r="M8" s="187">
        <f t="shared" si="8"/>
        <v>0.8366891869</v>
      </c>
      <c r="N8" s="188">
        <v>0.1916</v>
      </c>
      <c r="O8" s="185">
        <v>0.4738</v>
      </c>
      <c r="P8" s="187">
        <f t="shared" si="3"/>
        <v>1.078060148</v>
      </c>
      <c r="Q8" s="186">
        <v>3.29</v>
      </c>
      <c r="R8" s="186">
        <v>7.9</v>
      </c>
      <c r="S8" s="187">
        <f t="shared" si="4"/>
        <v>1.015964523</v>
      </c>
      <c r="T8" s="188">
        <v>0.0903</v>
      </c>
      <c r="U8" s="185">
        <v>0.416</v>
      </c>
      <c r="V8" s="187">
        <f t="shared" si="9"/>
        <v>0.9887389972</v>
      </c>
      <c r="W8" s="186">
        <v>3.27</v>
      </c>
      <c r="X8" s="186">
        <v>8.24</v>
      </c>
      <c r="Y8" s="187">
        <f t="shared" si="10"/>
        <v>0.9436194984</v>
      </c>
      <c r="Z8" s="188">
        <v>0.0943</v>
      </c>
      <c r="AA8" s="185">
        <v>0.396</v>
      </c>
      <c r="AB8" s="187">
        <f t="shared" si="5"/>
        <v>1.008985749</v>
      </c>
      <c r="AC8" s="186">
        <v>8.16</v>
      </c>
      <c r="AD8" s="186">
        <v>25.41</v>
      </c>
      <c r="AE8" s="187">
        <f t="shared" si="6"/>
        <v>0.9696129434</v>
      </c>
      <c r="AF8" s="188">
        <v>0.2905</v>
      </c>
      <c r="AG8" s="185">
        <v>0.3213</v>
      </c>
      <c r="AH8" s="190">
        <f t="shared" si="7"/>
        <v>0.897736798</v>
      </c>
    </row>
    <row r="9">
      <c r="A9" s="184" t="s">
        <v>1462</v>
      </c>
      <c r="B9" s="185">
        <v>0.642</v>
      </c>
      <c r="C9" s="186">
        <v>7.14</v>
      </c>
      <c r="D9" s="186">
        <v>25.24</v>
      </c>
      <c r="E9" s="186">
        <v>14.96</v>
      </c>
      <c r="F9" s="186">
        <v>23.37</v>
      </c>
      <c r="G9" s="187">
        <f t="shared" si="1"/>
        <v>0.8885481091</v>
      </c>
      <c r="H9" s="188">
        <v>0.2679</v>
      </c>
      <c r="I9" s="185">
        <v>0.6402</v>
      </c>
      <c r="J9" s="187">
        <f t="shared" si="2"/>
        <v>0.9652759978</v>
      </c>
      <c r="K9" s="186">
        <v>9.04</v>
      </c>
      <c r="L9" s="189">
        <v>21.82</v>
      </c>
      <c r="M9" s="187">
        <f t="shared" si="8"/>
        <v>1.08929344</v>
      </c>
      <c r="N9" s="188">
        <v>0.2501</v>
      </c>
      <c r="O9" s="185">
        <v>0.4144</v>
      </c>
      <c r="P9" s="187">
        <f t="shared" si="3"/>
        <v>0.9429044432</v>
      </c>
      <c r="Q9" s="186">
        <v>3.67</v>
      </c>
      <c r="R9" s="186">
        <v>9.41</v>
      </c>
      <c r="S9" s="187">
        <f t="shared" si="4"/>
        <v>1.210155211</v>
      </c>
      <c r="T9" s="188">
        <v>0.1079</v>
      </c>
      <c r="U9" s="185">
        <v>0.3905</v>
      </c>
      <c r="V9" s="187">
        <f t="shared" si="9"/>
        <v>0.9281311981</v>
      </c>
      <c r="W9" s="186">
        <v>3.35</v>
      </c>
      <c r="X9" s="186">
        <v>8.61</v>
      </c>
      <c r="Y9" s="187">
        <f t="shared" si="10"/>
        <v>0.9859907623</v>
      </c>
      <c r="Z9" s="188">
        <v>0.0987</v>
      </c>
      <c r="AA9" s="185">
        <v>0.3886</v>
      </c>
      <c r="AB9" s="187">
        <f t="shared" si="5"/>
        <v>0.9901309643</v>
      </c>
      <c r="AC9" s="186">
        <v>8.12</v>
      </c>
      <c r="AD9" s="186">
        <v>24.02</v>
      </c>
      <c r="AE9" s="187">
        <f t="shared" si="6"/>
        <v>0.9165723298</v>
      </c>
      <c r="AF9" s="188">
        <v>0.2754</v>
      </c>
      <c r="AG9" s="185">
        <v>0.3381</v>
      </c>
      <c r="AH9" s="190">
        <f t="shared" si="7"/>
        <v>0.9446772842</v>
      </c>
    </row>
    <row r="10">
      <c r="A10" s="184" t="s">
        <v>1445</v>
      </c>
      <c r="B10" s="185">
        <v>0.7252</v>
      </c>
      <c r="C10" s="186">
        <v>5.72</v>
      </c>
      <c r="D10" s="186">
        <v>25.46</v>
      </c>
      <c r="E10" s="186">
        <v>20.63</v>
      </c>
      <c r="F10" s="186">
        <v>30.48</v>
      </c>
      <c r="G10" s="187">
        <f t="shared" si="1"/>
        <v>1.15887661</v>
      </c>
      <c r="H10" s="188">
        <v>0.3356</v>
      </c>
      <c r="I10" s="185">
        <v>0.6767</v>
      </c>
      <c r="J10" s="187">
        <f t="shared" si="2"/>
        <v>1.020309696</v>
      </c>
      <c r="K10" s="186">
        <v>8.48</v>
      </c>
      <c r="L10" s="189">
        <v>18.67</v>
      </c>
      <c r="M10" s="187">
        <f t="shared" si="8"/>
        <v>0.9320398043</v>
      </c>
      <c r="N10" s="188">
        <v>0.2055</v>
      </c>
      <c r="O10" s="185">
        <v>0.4542</v>
      </c>
      <c r="P10" s="187">
        <f t="shared" si="3"/>
        <v>1.033463316</v>
      </c>
      <c r="Q10" s="186">
        <v>2.85</v>
      </c>
      <c r="R10" s="186">
        <v>6.29</v>
      </c>
      <c r="S10" s="187">
        <f t="shared" si="4"/>
        <v>0.8089135255</v>
      </c>
      <c r="T10" s="188">
        <v>0.0693</v>
      </c>
      <c r="U10" s="185">
        <v>0.4536</v>
      </c>
      <c r="V10" s="187">
        <f t="shared" si="9"/>
        <v>1.078105791</v>
      </c>
      <c r="W10" s="186">
        <v>4.46</v>
      </c>
      <c r="X10" s="186">
        <v>10.98</v>
      </c>
      <c r="Y10" s="187">
        <f t="shared" si="10"/>
        <v>1.257395885</v>
      </c>
      <c r="Z10" s="188">
        <v>0.1209</v>
      </c>
      <c r="AA10" s="185">
        <v>0.4061</v>
      </c>
      <c r="AB10" s="187">
        <f t="shared" si="5"/>
        <v>1.034719981</v>
      </c>
      <c r="AC10" s="186">
        <v>9.27</v>
      </c>
      <c r="AD10" s="186">
        <v>24.42</v>
      </c>
      <c r="AE10" s="187">
        <f t="shared" si="6"/>
        <v>0.9318358158</v>
      </c>
      <c r="AF10" s="188">
        <v>0.2688</v>
      </c>
      <c r="AG10" s="185">
        <v>0.3797</v>
      </c>
      <c r="AH10" s="190">
        <f t="shared" si="7"/>
        <v>1.060910869</v>
      </c>
    </row>
    <row r="11">
      <c r="A11" s="184" t="s">
        <v>1439</v>
      </c>
      <c r="B11" s="185">
        <v>0.6891</v>
      </c>
      <c r="C11" s="186">
        <v>6.16</v>
      </c>
      <c r="D11" s="186">
        <v>25.84</v>
      </c>
      <c r="E11" s="186">
        <v>19.21</v>
      </c>
      <c r="F11" s="186">
        <v>27.79</v>
      </c>
      <c r="G11" s="187">
        <f t="shared" si="1"/>
        <v>1.056600426</v>
      </c>
      <c r="H11" s="188">
        <v>0.3088</v>
      </c>
      <c r="I11" s="185">
        <v>0.6912</v>
      </c>
      <c r="J11" s="187">
        <f t="shared" si="2"/>
        <v>1.042172399</v>
      </c>
      <c r="K11" s="186">
        <v>8.94</v>
      </c>
      <c r="L11" s="189">
        <v>20.46</v>
      </c>
      <c r="M11" s="187">
        <f t="shared" si="8"/>
        <v>1.021399807</v>
      </c>
      <c r="N11" s="188">
        <v>0.2273</v>
      </c>
      <c r="O11" s="185">
        <v>0.4369</v>
      </c>
      <c r="P11" s="187">
        <f t="shared" si="3"/>
        <v>0.9940997858</v>
      </c>
      <c r="Q11" s="186">
        <v>2.9</v>
      </c>
      <c r="R11" s="186">
        <v>7.52</v>
      </c>
      <c r="S11" s="187">
        <f t="shared" si="4"/>
        <v>0.9670953437</v>
      </c>
      <c r="T11" s="188">
        <v>0.0836</v>
      </c>
      <c r="U11" s="185">
        <v>0.385</v>
      </c>
      <c r="V11" s="187">
        <f t="shared" si="9"/>
        <v>0.9150589277</v>
      </c>
      <c r="W11" s="186">
        <v>3.25</v>
      </c>
      <c r="X11" s="186">
        <v>7.92</v>
      </c>
      <c r="Y11" s="187">
        <f t="shared" si="10"/>
        <v>0.906974081</v>
      </c>
      <c r="Z11" s="188">
        <v>0.088</v>
      </c>
      <c r="AA11" s="185">
        <v>0.4105</v>
      </c>
      <c r="AB11" s="187">
        <f t="shared" si="5"/>
        <v>1.045930934</v>
      </c>
      <c r="AC11" s="186">
        <v>9.63</v>
      </c>
      <c r="AD11" s="186">
        <v>26.31</v>
      </c>
      <c r="AE11" s="187">
        <f t="shared" si="6"/>
        <v>1.003955787</v>
      </c>
      <c r="AF11" s="188">
        <v>0.2924</v>
      </c>
      <c r="AG11" s="185">
        <v>0.3658</v>
      </c>
      <c r="AH11" s="190">
        <f t="shared" si="7"/>
        <v>1.022073205</v>
      </c>
    </row>
    <row r="12">
      <c r="A12" s="184" t="s">
        <v>1490</v>
      </c>
      <c r="B12" s="185">
        <v>0.6752</v>
      </c>
      <c r="C12" s="186">
        <v>6.47</v>
      </c>
      <c r="D12" s="186">
        <v>25.69</v>
      </c>
      <c r="E12" s="186">
        <v>16.68</v>
      </c>
      <c r="F12" s="186">
        <v>24.51</v>
      </c>
      <c r="G12" s="187">
        <f t="shared" si="1"/>
        <v>0.9318919193</v>
      </c>
      <c r="H12" s="188">
        <v>0.2772</v>
      </c>
      <c r="I12" s="185">
        <v>0.6806</v>
      </c>
      <c r="J12" s="187">
        <f t="shared" si="2"/>
        <v>1.026190009</v>
      </c>
      <c r="K12" s="186">
        <v>8.43</v>
      </c>
      <c r="L12" s="189">
        <v>20.87</v>
      </c>
      <c r="M12" s="187">
        <f t="shared" si="8"/>
        <v>1.041867741</v>
      </c>
      <c r="N12" s="188">
        <v>0.236</v>
      </c>
      <c r="O12" s="185">
        <v>0.4037</v>
      </c>
      <c r="P12" s="187">
        <f t="shared" si="3"/>
        <v>0.9185582136</v>
      </c>
      <c r="Q12" s="186">
        <v>3.36</v>
      </c>
      <c r="R12" s="186">
        <v>7.85</v>
      </c>
      <c r="S12" s="187">
        <f t="shared" si="4"/>
        <v>1.009534368</v>
      </c>
      <c r="T12" s="188">
        <v>0.0888</v>
      </c>
      <c r="U12" s="185">
        <v>0.4282</v>
      </c>
      <c r="V12" s="187">
        <f t="shared" si="9"/>
        <v>1.01773567</v>
      </c>
      <c r="W12" s="186">
        <v>3.34</v>
      </c>
      <c r="X12" s="186">
        <v>9.49</v>
      </c>
      <c r="Y12" s="187">
        <f t="shared" si="10"/>
        <v>1.08676566</v>
      </c>
      <c r="Z12" s="188">
        <v>0.1073</v>
      </c>
      <c r="AA12" s="185">
        <v>0.352</v>
      </c>
      <c r="AB12" s="187">
        <f t="shared" si="5"/>
        <v>0.8968762209</v>
      </c>
      <c r="AC12" s="186">
        <v>9.17</v>
      </c>
      <c r="AD12" s="186">
        <v>25.7</v>
      </c>
      <c r="AE12" s="187">
        <f t="shared" si="6"/>
        <v>0.9806789707</v>
      </c>
      <c r="AF12" s="188">
        <v>0.2907</v>
      </c>
      <c r="AG12" s="185">
        <v>0.3568</v>
      </c>
      <c r="AH12" s="190">
        <f t="shared" si="7"/>
        <v>0.9969265158</v>
      </c>
    </row>
    <row r="13">
      <c r="A13" s="184" t="s">
        <v>1488</v>
      </c>
      <c r="B13" s="185">
        <v>0.7279</v>
      </c>
      <c r="C13" s="186">
        <v>6.19</v>
      </c>
      <c r="D13" s="186">
        <v>25.51</v>
      </c>
      <c r="E13" s="186">
        <v>16.94</v>
      </c>
      <c r="F13" s="186">
        <v>24.84</v>
      </c>
      <c r="G13" s="187">
        <f t="shared" si="1"/>
        <v>0.9444388117</v>
      </c>
      <c r="H13" s="188">
        <v>0.2814</v>
      </c>
      <c r="I13" s="185">
        <v>0.682</v>
      </c>
      <c r="J13" s="187">
        <f t="shared" si="2"/>
        <v>1.028300891</v>
      </c>
      <c r="K13" s="186">
        <v>7.63</v>
      </c>
      <c r="L13" s="189">
        <v>17.33</v>
      </c>
      <c r="M13" s="187">
        <f t="shared" si="8"/>
        <v>0.8651446068</v>
      </c>
      <c r="N13" s="188">
        <v>0.1963</v>
      </c>
      <c r="O13" s="185">
        <v>0.4405</v>
      </c>
      <c r="P13" s="187">
        <f t="shared" si="3"/>
        <v>1.002291041</v>
      </c>
      <c r="Q13" s="186">
        <v>2.82</v>
      </c>
      <c r="R13" s="186">
        <v>6.69</v>
      </c>
      <c r="S13" s="187">
        <f t="shared" si="4"/>
        <v>0.8603547672</v>
      </c>
      <c r="T13" s="188">
        <v>0.0758</v>
      </c>
      <c r="U13" s="185">
        <v>0.4207</v>
      </c>
      <c r="V13" s="187">
        <f t="shared" si="9"/>
        <v>0.9999098464</v>
      </c>
      <c r="W13" s="186">
        <v>3.92</v>
      </c>
      <c r="X13" s="186">
        <v>10.37</v>
      </c>
      <c r="Y13" s="187">
        <f t="shared" si="10"/>
        <v>1.187540558</v>
      </c>
      <c r="Z13" s="188">
        <v>0.1175</v>
      </c>
      <c r="AA13" s="185">
        <v>0.378</v>
      </c>
      <c r="AB13" s="187">
        <f t="shared" si="5"/>
        <v>0.9631227599</v>
      </c>
      <c r="AC13" s="186">
        <v>9.61</v>
      </c>
      <c r="AD13" s="186">
        <v>29.04</v>
      </c>
      <c r="AE13" s="187">
        <f t="shared" si="6"/>
        <v>1.108129078</v>
      </c>
      <c r="AF13" s="188">
        <v>0.329</v>
      </c>
      <c r="AG13" s="185">
        <v>0.331</v>
      </c>
      <c r="AH13" s="190">
        <f t="shared" si="7"/>
        <v>0.9248393406</v>
      </c>
    </row>
    <row r="14">
      <c r="A14" s="184" t="s">
        <v>1451</v>
      </c>
      <c r="B14" s="185">
        <v>0.6663</v>
      </c>
      <c r="C14" s="186">
        <v>6.94</v>
      </c>
      <c r="D14" s="186">
        <v>26.11</v>
      </c>
      <c r="E14" s="186">
        <v>15.33</v>
      </c>
      <c r="F14" s="186">
        <v>24.08</v>
      </c>
      <c r="G14" s="187">
        <f t="shared" si="1"/>
        <v>0.9155429383</v>
      </c>
      <c r="H14" s="188">
        <v>0.2597</v>
      </c>
      <c r="I14" s="185">
        <v>0.6364</v>
      </c>
      <c r="J14" s="187">
        <f t="shared" si="2"/>
        <v>0.959546462</v>
      </c>
      <c r="K14" s="186">
        <v>9.37</v>
      </c>
      <c r="L14" s="189">
        <v>21.69</v>
      </c>
      <c r="M14" s="187">
        <f t="shared" si="8"/>
        <v>1.082803608</v>
      </c>
      <c r="N14" s="188">
        <v>0.234</v>
      </c>
      <c r="O14" s="185">
        <v>0.4318</v>
      </c>
      <c r="P14" s="187">
        <f t="shared" si="3"/>
        <v>0.9824955081</v>
      </c>
      <c r="Q14" s="186">
        <v>3.9</v>
      </c>
      <c r="R14" s="186">
        <v>9.24</v>
      </c>
      <c r="S14" s="187">
        <f t="shared" si="4"/>
        <v>1.188292683</v>
      </c>
      <c r="T14" s="188">
        <v>0.0997</v>
      </c>
      <c r="U14" s="185">
        <v>0.4216</v>
      </c>
      <c r="V14" s="187">
        <f t="shared" si="9"/>
        <v>1.002048945</v>
      </c>
      <c r="W14" s="186">
        <v>2.67</v>
      </c>
      <c r="X14" s="186">
        <v>7.82</v>
      </c>
      <c r="Y14" s="187">
        <f t="shared" si="10"/>
        <v>0.8955223881</v>
      </c>
      <c r="Z14" s="188">
        <v>0.0843</v>
      </c>
      <c r="AA14" s="185">
        <v>0.342</v>
      </c>
      <c r="AB14" s="187">
        <f t="shared" si="5"/>
        <v>0.8713967828</v>
      </c>
      <c r="AC14" s="186">
        <v>10.53</v>
      </c>
      <c r="AD14" s="186">
        <v>29.88</v>
      </c>
      <c r="AE14" s="187">
        <f t="shared" si="6"/>
        <v>1.140182399</v>
      </c>
      <c r="AF14" s="188">
        <v>0.3223</v>
      </c>
      <c r="AG14" s="185">
        <v>0.3525</v>
      </c>
      <c r="AH14" s="190">
        <f t="shared" si="7"/>
        <v>0.9849119866</v>
      </c>
    </row>
    <row r="15">
      <c r="A15" s="184" t="s">
        <v>1476</v>
      </c>
      <c r="B15" s="185">
        <v>0.6829</v>
      </c>
      <c r="C15" s="186">
        <v>6.51</v>
      </c>
      <c r="D15" s="186">
        <v>25.39</v>
      </c>
      <c r="E15" s="186">
        <v>18.21</v>
      </c>
      <c r="F15" s="186">
        <v>25.54</v>
      </c>
      <c r="G15" s="187">
        <f t="shared" si="1"/>
        <v>0.971053432</v>
      </c>
      <c r="H15" s="188">
        <v>0.284</v>
      </c>
      <c r="I15" s="185">
        <v>0.7129</v>
      </c>
      <c r="J15" s="187">
        <f t="shared" si="2"/>
        <v>1.074891063</v>
      </c>
      <c r="K15" s="186">
        <v>9.27</v>
      </c>
      <c r="L15" s="189">
        <v>20.44</v>
      </c>
      <c r="M15" s="187">
        <f t="shared" si="8"/>
        <v>1.020401371</v>
      </c>
      <c r="N15" s="188">
        <v>0.2272</v>
      </c>
      <c r="O15" s="185">
        <v>0.4536</v>
      </c>
      <c r="P15" s="187">
        <f t="shared" si="3"/>
        <v>1.032098107</v>
      </c>
      <c r="Q15" s="186">
        <v>3.02</v>
      </c>
      <c r="R15" s="186">
        <v>8.08</v>
      </c>
      <c r="S15" s="187">
        <f t="shared" si="4"/>
        <v>1.039113082</v>
      </c>
      <c r="T15" s="188">
        <v>0.0899</v>
      </c>
      <c r="U15" s="185">
        <v>0.3737</v>
      </c>
      <c r="V15" s="187">
        <f t="shared" si="9"/>
        <v>0.8882013539</v>
      </c>
      <c r="W15" s="186">
        <v>3.98</v>
      </c>
      <c r="X15" s="186">
        <v>10.44</v>
      </c>
      <c r="Y15" s="187">
        <f t="shared" si="10"/>
        <v>1.195556743</v>
      </c>
      <c r="Z15" s="188">
        <v>0.1161</v>
      </c>
      <c r="AA15" s="185">
        <v>0.3812</v>
      </c>
      <c r="AB15" s="187">
        <f t="shared" si="5"/>
        <v>0.9712761801</v>
      </c>
      <c r="AC15" s="186">
        <v>9.29</v>
      </c>
      <c r="AD15" s="186">
        <v>25.44</v>
      </c>
      <c r="AE15" s="187">
        <f t="shared" si="6"/>
        <v>0.9707577049</v>
      </c>
      <c r="AF15" s="188">
        <v>0.2828</v>
      </c>
      <c r="AG15" s="185">
        <v>0.3653</v>
      </c>
      <c r="AH15" s="190">
        <f t="shared" si="7"/>
        <v>1.020676167</v>
      </c>
    </row>
    <row r="16">
      <c r="A16" s="184" t="s">
        <v>1474</v>
      </c>
      <c r="B16" s="185">
        <v>0.6888</v>
      </c>
      <c r="C16" s="186">
        <v>6.33</v>
      </c>
      <c r="D16" s="186">
        <v>26.04</v>
      </c>
      <c r="E16" s="186">
        <v>16.22</v>
      </c>
      <c r="F16" s="186">
        <v>26.33</v>
      </c>
      <c r="G16" s="187">
        <f t="shared" si="1"/>
        <v>1.001089932</v>
      </c>
      <c r="H16" s="188">
        <v>0.3024</v>
      </c>
      <c r="I16" s="185">
        <v>0.616</v>
      </c>
      <c r="J16" s="187">
        <f t="shared" si="2"/>
        <v>0.9287879016</v>
      </c>
      <c r="K16" s="186">
        <v>8.41</v>
      </c>
      <c r="L16" s="189">
        <v>19.48</v>
      </c>
      <c r="M16" s="187">
        <f t="shared" si="8"/>
        <v>0.9724764536</v>
      </c>
      <c r="N16" s="188">
        <v>0.2238</v>
      </c>
      <c r="O16" s="185">
        <v>0.4319</v>
      </c>
      <c r="P16" s="187">
        <f t="shared" si="3"/>
        <v>0.982723043</v>
      </c>
      <c r="Q16" s="186">
        <v>3.15</v>
      </c>
      <c r="R16" s="186">
        <v>7.61</v>
      </c>
      <c r="S16" s="187">
        <f t="shared" si="4"/>
        <v>0.9786696231</v>
      </c>
      <c r="T16" s="188">
        <v>0.0874</v>
      </c>
      <c r="U16" s="185">
        <v>0.4143</v>
      </c>
      <c r="V16" s="187">
        <f t="shared" si="9"/>
        <v>0.9846984772</v>
      </c>
      <c r="W16" s="186">
        <v>3.52</v>
      </c>
      <c r="X16" s="186">
        <v>9.28</v>
      </c>
      <c r="Y16" s="187">
        <f t="shared" si="10"/>
        <v>1.062717105</v>
      </c>
      <c r="Z16" s="188">
        <v>0.1066</v>
      </c>
      <c r="AA16" s="185">
        <v>0.3794</v>
      </c>
      <c r="AB16" s="187">
        <f t="shared" si="5"/>
        <v>0.9666898813</v>
      </c>
      <c r="AC16" s="186">
        <v>8.43</v>
      </c>
      <c r="AD16" s="186">
        <v>24.35</v>
      </c>
      <c r="AE16" s="187">
        <f t="shared" si="6"/>
        <v>0.9291647057</v>
      </c>
      <c r="AF16" s="188">
        <v>0.2797</v>
      </c>
      <c r="AG16" s="185">
        <v>0.3464</v>
      </c>
      <c r="AH16" s="190">
        <f t="shared" si="7"/>
        <v>0.9678681196</v>
      </c>
    </row>
    <row r="17">
      <c r="A17" s="184" t="s">
        <v>1437</v>
      </c>
      <c r="B17" s="185">
        <v>0.6724</v>
      </c>
      <c r="C17" s="186">
        <v>6.84</v>
      </c>
      <c r="D17" s="186">
        <v>25.67</v>
      </c>
      <c r="E17" s="186">
        <v>14.88</v>
      </c>
      <c r="F17" s="186">
        <v>22.88</v>
      </c>
      <c r="G17" s="187">
        <f t="shared" si="1"/>
        <v>0.8699178749</v>
      </c>
      <c r="H17" s="188">
        <v>0.2614</v>
      </c>
      <c r="I17" s="185">
        <v>0.6503</v>
      </c>
      <c r="J17" s="187">
        <f t="shared" si="2"/>
        <v>0.9805045007</v>
      </c>
      <c r="K17" s="186">
        <v>9.6</v>
      </c>
      <c r="L17" s="189">
        <v>20.92</v>
      </c>
      <c r="M17" s="187">
        <f t="shared" si="8"/>
        <v>1.04436383</v>
      </c>
      <c r="N17" s="188">
        <v>0.239</v>
      </c>
      <c r="O17" s="185">
        <v>0.4592</v>
      </c>
      <c r="P17" s="187">
        <f t="shared" si="3"/>
        <v>1.044840059</v>
      </c>
      <c r="Q17" s="186">
        <v>3.25</v>
      </c>
      <c r="R17" s="186">
        <v>7.75</v>
      </c>
      <c r="S17" s="187">
        <f t="shared" si="4"/>
        <v>0.9966740576</v>
      </c>
      <c r="T17" s="188">
        <v>0.0886</v>
      </c>
      <c r="U17" s="185">
        <v>0.4194</v>
      </c>
      <c r="V17" s="187">
        <f t="shared" si="9"/>
        <v>0.996820037</v>
      </c>
      <c r="W17" s="186">
        <v>3.08</v>
      </c>
      <c r="X17" s="186">
        <v>8.63</v>
      </c>
      <c r="Y17" s="187">
        <f t="shared" si="10"/>
        <v>0.9882811009</v>
      </c>
      <c r="Z17" s="188">
        <v>0.0986</v>
      </c>
      <c r="AA17" s="185">
        <v>0.3575</v>
      </c>
      <c r="AB17" s="187">
        <f t="shared" si="5"/>
        <v>0.9108899118</v>
      </c>
      <c r="AC17" s="186">
        <v>9.29</v>
      </c>
      <c r="AD17" s="186">
        <v>27.33</v>
      </c>
      <c r="AE17" s="187">
        <f t="shared" si="6"/>
        <v>1.042877676</v>
      </c>
      <c r="AF17" s="188">
        <v>0.3124</v>
      </c>
      <c r="AG17" s="185">
        <v>0.3399</v>
      </c>
      <c r="AH17" s="190">
        <f t="shared" si="7"/>
        <v>0.949706622</v>
      </c>
    </row>
    <row r="18">
      <c r="A18" s="184" t="s">
        <v>1431</v>
      </c>
      <c r="B18" s="185">
        <v>0.7172</v>
      </c>
      <c r="C18" s="186">
        <v>6.19</v>
      </c>
      <c r="D18" s="186">
        <v>25.34</v>
      </c>
      <c r="E18" s="186">
        <v>17.49</v>
      </c>
      <c r="F18" s="186">
        <v>27.47</v>
      </c>
      <c r="G18" s="187">
        <f t="shared" si="1"/>
        <v>1.044433742</v>
      </c>
      <c r="H18" s="188">
        <v>0.3151</v>
      </c>
      <c r="I18" s="185">
        <v>0.6367</v>
      </c>
      <c r="J18" s="187">
        <f t="shared" si="2"/>
        <v>0.9599987938</v>
      </c>
      <c r="K18" s="186">
        <v>7.12</v>
      </c>
      <c r="L18" s="189">
        <v>16.8</v>
      </c>
      <c r="M18" s="187">
        <f t="shared" si="8"/>
        <v>0.8386860585</v>
      </c>
      <c r="N18" s="188">
        <v>0.1927</v>
      </c>
      <c r="O18" s="185">
        <v>0.4241</v>
      </c>
      <c r="P18" s="187">
        <f t="shared" si="3"/>
        <v>0.9649753242</v>
      </c>
      <c r="Q18" s="186">
        <v>3.35</v>
      </c>
      <c r="R18" s="186">
        <v>7.86</v>
      </c>
      <c r="S18" s="187">
        <f t="shared" si="4"/>
        <v>1.010820399</v>
      </c>
      <c r="T18" s="188">
        <v>0.0901</v>
      </c>
      <c r="U18" s="185">
        <v>0.426</v>
      </c>
      <c r="V18" s="187">
        <f t="shared" si="9"/>
        <v>1.012506762</v>
      </c>
      <c r="W18" s="186">
        <v>3.92</v>
      </c>
      <c r="X18" s="186">
        <v>9.82</v>
      </c>
      <c r="Y18" s="187">
        <f t="shared" si="10"/>
        <v>1.124556247</v>
      </c>
      <c r="Z18" s="188">
        <v>0.1126</v>
      </c>
      <c r="AA18" s="185">
        <v>0.3992</v>
      </c>
      <c r="AB18" s="187">
        <f t="shared" si="5"/>
        <v>1.017139169</v>
      </c>
      <c r="AC18" s="186">
        <v>8.69</v>
      </c>
      <c r="AD18" s="186">
        <v>25.22</v>
      </c>
      <c r="AE18" s="187">
        <f t="shared" si="6"/>
        <v>0.9623627876</v>
      </c>
      <c r="AF18" s="188">
        <v>0.2894</v>
      </c>
      <c r="AG18" s="185">
        <v>0.3447</v>
      </c>
      <c r="AH18" s="190">
        <f t="shared" si="7"/>
        <v>0.9631181894</v>
      </c>
    </row>
    <row r="19">
      <c r="A19" s="184" t="s">
        <v>1459</v>
      </c>
      <c r="B19" s="185">
        <v>0.6705</v>
      </c>
      <c r="C19" s="186">
        <v>6.46</v>
      </c>
      <c r="D19" s="186">
        <v>25.71</v>
      </c>
      <c r="E19" s="186">
        <v>17.44</v>
      </c>
      <c r="F19" s="186">
        <v>27.1</v>
      </c>
      <c r="G19" s="187">
        <f t="shared" si="1"/>
        <v>1.030366014</v>
      </c>
      <c r="H19" s="188">
        <v>0.3111</v>
      </c>
      <c r="I19" s="185">
        <v>0.6435</v>
      </c>
      <c r="J19" s="187">
        <f t="shared" si="2"/>
        <v>0.9702516472</v>
      </c>
      <c r="K19" s="186">
        <v>8.66</v>
      </c>
      <c r="L19" s="189">
        <v>20.6</v>
      </c>
      <c r="M19" s="187">
        <f t="shared" si="8"/>
        <v>1.028388857</v>
      </c>
      <c r="N19" s="188">
        <v>0.2365</v>
      </c>
      <c r="O19" s="185">
        <v>0.4204</v>
      </c>
      <c r="P19" s="187">
        <f t="shared" si="3"/>
        <v>0.9565565346</v>
      </c>
      <c r="Q19" s="186">
        <v>3.26</v>
      </c>
      <c r="R19" s="186">
        <v>8.1</v>
      </c>
      <c r="S19" s="187">
        <f t="shared" si="4"/>
        <v>1.041685144</v>
      </c>
      <c r="T19" s="188">
        <v>0.093</v>
      </c>
      <c r="U19" s="185">
        <v>0.4025</v>
      </c>
      <c r="V19" s="187">
        <f t="shared" si="9"/>
        <v>0.9566525153</v>
      </c>
      <c r="W19" s="186">
        <v>2.62</v>
      </c>
      <c r="X19" s="186">
        <v>7.3</v>
      </c>
      <c r="Y19" s="187">
        <f t="shared" si="10"/>
        <v>0.8359735848</v>
      </c>
      <c r="Z19" s="188">
        <v>0.0838</v>
      </c>
      <c r="AA19" s="185">
        <v>0.3589</v>
      </c>
      <c r="AB19" s="187">
        <f t="shared" si="5"/>
        <v>0.9144570332</v>
      </c>
      <c r="AC19" s="186">
        <v>8.7</v>
      </c>
      <c r="AD19" s="186">
        <v>24.0</v>
      </c>
      <c r="AE19" s="187">
        <f t="shared" si="6"/>
        <v>0.9158091555</v>
      </c>
      <c r="AF19" s="188">
        <v>0.2755</v>
      </c>
      <c r="AG19" s="185">
        <v>0.3625</v>
      </c>
      <c r="AH19" s="190">
        <f t="shared" si="7"/>
        <v>1.012852752</v>
      </c>
    </row>
    <row r="20">
      <c r="A20" s="184" t="s">
        <v>1428</v>
      </c>
      <c r="B20" s="185">
        <v>0.7586</v>
      </c>
      <c r="C20" s="186">
        <v>5.98</v>
      </c>
      <c r="D20" s="186">
        <v>25.53</v>
      </c>
      <c r="E20" s="186">
        <v>17.29</v>
      </c>
      <c r="F20" s="186">
        <v>26.51</v>
      </c>
      <c r="G20" s="187">
        <f t="shared" si="1"/>
        <v>1.007933692</v>
      </c>
      <c r="H20" s="188">
        <v>0.308</v>
      </c>
      <c r="I20" s="185">
        <v>0.652</v>
      </c>
      <c r="J20" s="187">
        <f t="shared" si="2"/>
        <v>0.9830677141</v>
      </c>
      <c r="K20" s="186">
        <v>5.71</v>
      </c>
      <c r="L20" s="189">
        <v>13.33</v>
      </c>
      <c r="M20" s="187">
        <f t="shared" si="8"/>
        <v>0.66545745</v>
      </c>
      <c r="N20" s="188">
        <v>0.1548</v>
      </c>
      <c r="O20" s="185">
        <v>0.4288</v>
      </c>
      <c r="P20" s="187">
        <f t="shared" si="3"/>
        <v>0.9756694625</v>
      </c>
      <c r="Q20" s="186">
        <v>3.22</v>
      </c>
      <c r="R20" s="186">
        <v>7.45</v>
      </c>
      <c r="S20" s="187">
        <f t="shared" si="4"/>
        <v>0.9580931264</v>
      </c>
      <c r="T20" s="188">
        <v>0.0866</v>
      </c>
      <c r="U20" s="185">
        <v>0.4329</v>
      </c>
      <c r="V20" s="187">
        <f t="shared" si="9"/>
        <v>1.028906519</v>
      </c>
      <c r="W20" s="186">
        <v>4.39</v>
      </c>
      <c r="X20" s="186">
        <v>10.18</v>
      </c>
      <c r="Y20" s="187">
        <f t="shared" si="10"/>
        <v>1.165782341</v>
      </c>
      <c r="Z20" s="188">
        <v>0.1183</v>
      </c>
      <c r="AA20" s="185">
        <v>0.4309</v>
      </c>
      <c r="AB20" s="187">
        <f t="shared" si="5"/>
        <v>1.097908987</v>
      </c>
      <c r="AC20" s="186">
        <v>9.8</v>
      </c>
      <c r="AD20" s="186">
        <v>28.59</v>
      </c>
      <c r="AE20" s="187">
        <f t="shared" si="6"/>
        <v>1.090957657</v>
      </c>
      <c r="AF20" s="188">
        <v>0.3322</v>
      </c>
      <c r="AG20" s="185">
        <v>0.3426</v>
      </c>
      <c r="AH20" s="190">
        <f t="shared" si="7"/>
        <v>0.9572506287</v>
      </c>
    </row>
    <row r="21">
      <c r="A21" s="184" t="s">
        <v>1455</v>
      </c>
      <c r="B21" s="185">
        <v>0.7021</v>
      </c>
      <c r="C21" s="186">
        <v>6.13</v>
      </c>
      <c r="D21" s="186">
        <v>26.05</v>
      </c>
      <c r="E21" s="186">
        <v>19.3</v>
      </c>
      <c r="F21" s="186">
        <v>28.81</v>
      </c>
      <c r="G21" s="187">
        <f t="shared" si="1"/>
        <v>1.09538173</v>
      </c>
      <c r="H21" s="188">
        <v>0.329</v>
      </c>
      <c r="I21" s="185">
        <v>0.6699</v>
      </c>
      <c r="J21" s="187">
        <f t="shared" si="2"/>
        <v>1.010056843</v>
      </c>
      <c r="K21" s="186">
        <v>7.45</v>
      </c>
      <c r="L21" s="189">
        <v>18.79</v>
      </c>
      <c r="M21" s="187">
        <f t="shared" si="8"/>
        <v>0.938030419</v>
      </c>
      <c r="N21" s="188">
        <v>0.2145</v>
      </c>
      <c r="O21" s="185">
        <v>0.3964</v>
      </c>
      <c r="P21" s="187">
        <f t="shared" si="3"/>
        <v>0.9019481691</v>
      </c>
      <c r="Q21" s="186">
        <v>3.15</v>
      </c>
      <c r="R21" s="186">
        <v>7.3</v>
      </c>
      <c r="S21" s="187">
        <f t="shared" si="4"/>
        <v>0.9388026608</v>
      </c>
      <c r="T21" s="188">
        <v>0.0833</v>
      </c>
      <c r="U21" s="185">
        <v>0.4315</v>
      </c>
      <c r="V21" s="187">
        <f t="shared" si="9"/>
        <v>1.025579032</v>
      </c>
      <c r="W21" s="186">
        <v>2.55</v>
      </c>
      <c r="X21" s="186">
        <v>7.36</v>
      </c>
      <c r="Y21" s="187">
        <f t="shared" si="10"/>
        <v>0.8428446005</v>
      </c>
      <c r="Z21" s="188">
        <v>0.0841</v>
      </c>
      <c r="AA21" s="185">
        <v>0.3468</v>
      </c>
      <c r="AB21" s="187">
        <f t="shared" si="5"/>
        <v>0.8836269131</v>
      </c>
      <c r="AC21" s="186">
        <v>8.64</v>
      </c>
      <c r="AD21" s="186">
        <v>25.32</v>
      </c>
      <c r="AE21" s="187">
        <f t="shared" si="6"/>
        <v>0.9661786591</v>
      </c>
      <c r="AF21" s="188">
        <v>0.2891</v>
      </c>
      <c r="AG21" s="185">
        <v>0.3412</v>
      </c>
      <c r="AH21" s="190">
        <f t="shared" si="7"/>
        <v>0.9533389215</v>
      </c>
    </row>
    <row r="22">
      <c r="A22" s="184" t="s">
        <v>1447</v>
      </c>
      <c r="B22" s="185">
        <v>0.647</v>
      </c>
      <c r="C22" s="186">
        <v>7.08</v>
      </c>
      <c r="D22" s="186">
        <v>26.11</v>
      </c>
      <c r="E22" s="186">
        <v>17.73</v>
      </c>
      <c r="F22" s="186">
        <v>26.85</v>
      </c>
      <c r="G22" s="187">
        <f t="shared" si="1"/>
        <v>1.020860793</v>
      </c>
      <c r="H22" s="188">
        <v>0.2851</v>
      </c>
      <c r="I22" s="185">
        <v>0.6602</v>
      </c>
      <c r="J22" s="187">
        <f t="shared" si="2"/>
        <v>0.9954314491</v>
      </c>
      <c r="K22" s="186">
        <v>10.19</v>
      </c>
      <c r="L22" s="189">
        <v>22.6</v>
      </c>
      <c r="M22" s="187">
        <f t="shared" si="8"/>
        <v>1.128232436</v>
      </c>
      <c r="N22" s="188">
        <v>0.24</v>
      </c>
      <c r="O22" s="185">
        <v>0.4507</v>
      </c>
      <c r="P22" s="187">
        <f t="shared" si="3"/>
        <v>1.025499596</v>
      </c>
      <c r="Q22" s="186">
        <v>4.85</v>
      </c>
      <c r="R22" s="186">
        <v>10.65</v>
      </c>
      <c r="S22" s="187">
        <f t="shared" si="4"/>
        <v>1.36962306</v>
      </c>
      <c r="T22" s="188">
        <v>0.113</v>
      </c>
      <c r="U22" s="185">
        <v>0.456</v>
      </c>
      <c r="V22" s="187">
        <f t="shared" si="9"/>
        <v>1.083810055</v>
      </c>
      <c r="W22" s="186">
        <v>2.67</v>
      </c>
      <c r="X22" s="186">
        <v>7.1</v>
      </c>
      <c r="Y22" s="187">
        <f t="shared" si="10"/>
        <v>0.8130701989</v>
      </c>
      <c r="Z22" s="188">
        <v>0.0754</v>
      </c>
      <c r="AA22" s="185">
        <v>0.3754</v>
      </c>
      <c r="AB22" s="187">
        <f t="shared" si="5"/>
        <v>0.956498106</v>
      </c>
      <c r="AC22" s="186">
        <v>9.21</v>
      </c>
      <c r="AD22" s="186">
        <v>26.98</v>
      </c>
      <c r="AE22" s="187">
        <f t="shared" si="6"/>
        <v>1.029522126</v>
      </c>
      <c r="AF22" s="188">
        <v>0.2864</v>
      </c>
      <c r="AG22" s="185">
        <v>0.3413</v>
      </c>
      <c r="AH22" s="190">
        <f t="shared" si="7"/>
        <v>0.9536183291</v>
      </c>
    </row>
    <row r="23">
      <c r="A23" s="184" t="s">
        <v>1443</v>
      </c>
      <c r="B23" s="185">
        <v>0.6884</v>
      </c>
      <c r="C23" s="186">
        <v>6.63</v>
      </c>
      <c r="D23" s="186">
        <v>25.61</v>
      </c>
      <c r="E23" s="186">
        <v>16.81</v>
      </c>
      <c r="F23" s="186">
        <v>25.98</v>
      </c>
      <c r="G23" s="187">
        <f t="shared" si="1"/>
        <v>0.9877826219</v>
      </c>
      <c r="H23" s="188">
        <v>0.2913</v>
      </c>
      <c r="I23" s="185">
        <v>0.647</v>
      </c>
      <c r="J23" s="187">
        <f t="shared" si="2"/>
        <v>0.9755288512</v>
      </c>
      <c r="K23" s="186">
        <v>7.83</v>
      </c>
      <c r="L23" s="189">
        <v>19.55</v>
      </c>
      <c r="M23" s="187">
        <f t="shared" si="8"/>
        <v>0.9759709788</v>
      </c>
      <c r="N23" s="188">
        <v>0.2193</v>
      </c>
      <c r="O23" s="185">
        <v>0.4004</v>
      </c>
      <c r="P23" s="187">
        <f t="shared" si="3"/>
        <v>0.9110495634</v>
      </c>
      <c r="Q23" s="186">
        <v>3.6</v>
      </c>
      <c r="R23" s="186">
        <v>8.23</v>
      </c>
      <c r="S23" s="187">
        <f t="shared" si="4"/>
        <v>1.058403548</v>
      </c>
      <c r="T23" s="188">
        <v>0.0923</v>
      </c>
      <c r="U23" s="185">
        <v>0.4367</v>
      </c>
      <c r="V23" s="187">
        <f t="shared" si="9"/>
        <v>1.037938269</v>
      </c>
      <c r="W23" s="186">
        <v>3.38</v>
      </c>
      <c r="X23" s="186">
        <v>7.66</v>
      </c>
      <c r="Y23" s="187">
        <f t="shared" si="10"/>
        <v>0.8771996794</v>
      </c>
      <c r="Z23" s="188">
        <v>0.0859</v>
      </c>
      <c r="AA23" s="185">
        <v>0.4417</v>
      </c>
      <c r="AB23" s="187">
        <f t="shared" si="5"/>
        <v>1.125426781</v>
      </c>
      <c r="AC23" s="186">
        <v>10.11</v>
      </c>
      <c r="AD23" s="186">
        <v>27.74</v>
      </c>
      <c r="AE23" s="187">
        <f t="shared" si="6"/>
        <v>1.058522749</v>
      </c>
      <c r="AF23" s="188">
        <v>0.3111</v>
      </c>
      <c r="AG23" s="185">
        <v>0.3643</v>
      </c>
      <c r="AH23" s="190">
        <f t="shared" si="7"/>
        <v>1.01788209</v>
      </c>
    </row>
    <row r="24">
      <c r="A24" s="184" t="s">
        <v>1433</v>
      </c>
      <c r="B24" s="185">
        <v>0.6881</v>
      </c>
      <c r="C24" s="186">
        <v>6.59</v>
      </c>
      <c r="D24" s="186">
        <v>25.76</v>
      </c>
      <c r="E24" s="186">
        <v>17.06</v>
      </c>
      <c r="F24" s="186">
        <v>25.84</v>
      </c>
      <c r="G24" s="187">
        <f t="shared" si="1"/>
        <v>0.9824596979</v>
      </c>
      <c r="H24" s="188">
        <v>0.304</v>
      </c>
      <c r="I24" s="185">
        <v>0.6603</v>
      </c>
      <c r="J24" s="187">
        <f t="shared" si="2"/>
        <v>0.9955822264</v>
      </c>
      <c r="K24" s="186">
        <v>8.22</v>
      </c>
      <c r="L24" s="189">
        <v>18.1</v>
      </c>
      <c r="M24" s="187">
        <f t="shared" si="8"/>
        <v>0.9035843845</v>
      </c>
      <c r="N24" s="188">
        <v>0.213</v>
      </c>
      <c r="O24" s="185">
        <v>0.4543</v>
      </c>
      <c r="P24" s="187">
        <f t="shared" si="3"/>
        <v>1.033690851</v>
      </c>
      <c r="Q24" s="186">
        <v>3.53</v>
      </c>
      <c r="R24" s="186">
        <v>8.41</v>
      </c>
      <c r="S24" s="187">
        <f t="shared" si="4"/>
        <v>1.081552106</v>
      </c>
      <c r="T24" s="188">
        <v>0.0989</v>
      </c>
      <c r="U24" s="185">
        <v>0.4199</v>
      </c>
      <c r="V24" s="187">
        <f t="shared" si="9"/>
        <v>0.9980084253</v>
      </c>
      <c r="W24" s="186">
        <v>3.12</v>
      </c>
      <c r="X24" s="186">
        <v>8.45</v>
      </c>
      <c r="Y24" s="187">
        <f t="shared" si="10"/>
        <v>0.9676680536</v>
      </c>
      <c r="Z24" s="188">
        <v>0.0994</v>
      </c>
      <c r="AA24" s="185">
        <v>0.3696</v>
      </c>
      <c r="AB24" s="187">
        <f t="shared" si="5"/>
        <v>0.9417200319</v>
      </c>
      <c r="AC24" s="186">
        <v>8.57</v>
      </c>
      <c r="AD24" s="186">
        <v>24.2</v>
      </c>
      <c r="AE24" s="187">
        <f t="shared" si="6"/>
        <v>0.9234408985</v>
      </c>
      <c r="AF24" s="188">
        <v>0.2848</v>
      </c>
      <c r="AG24" s="185">
        <v>0.3541</v>
      </c>
      <c r="AH24" s="190">
        <f t="shared" si="7"/>
        <v>0.9893825091</v>
      </c>
    </row>
    <row r="25">
      <c r="A25" s="184" t="s">
        <v>1435</v>
      </c>
      <c r="B25" s="185">
        <v>0.6565</v>
      </c>
      <c r="C25" s="186">
        <v>6.61</v>
      </c>
      <c r="D25" s="186">
        <v>25.75</v>
      </c>
      <c r="E25" s="186">
        <v>15.55</v>
      </c>
      <c r="F25" s="186">
        <v>23.36</v>
      </c>
      <c r="G25" s="187">
        <f t="shared" si="1"/>
        <v>0.8881679002</v>
      </c>
      <c r="H25" s="188">
        <v>0.2654</v>
      </c>
      <c r="I25" s="185">
        <v>0.6658</v>
      </c>
      <c r="J25" s="187">
        <f t="shared" si="2"/>
        <v>1.003874975</v>
      </c>
      <c r="K25" s="186">
        <v>10.53</v>
      </c>
      <c r="L25" s="189">
        <v>22.79</v>
      </c>
      <c r="M25" s="187">
        <f t="shared" si="8"/>
        <v>1.137717576</v>
      </c>
      <c r="N25" s="188">
        <v>0.2589</v>
      </c>
      <c r="O25" s="185">
        <v>0.4622</v>
      </c>
      <c r="P25" s="187">
        <f t="shared" si="3"/>
        <v>1.051666104</v>
      </c>
      <c r="Q25" s="186">
        <v>3.09</v>
      </c>
      <c r="R25" s="186">
        <v>7.45</v>
      </c>
      <c r="S25" s="187">
        <f t="shared" si="4"/>
        <v>0.9580931264</v>
      </c>
      <c r="T25" s="188">
        <v>0.0846</v>
      </c>
      <c r="U25" s="185">
        <v>0.4143</v>
      </c>
      <c r="V25" s="187">
        <f t="shared" si="9"/>
        <v>0.9846984772</v>
      </c>
      <c r="W25" s="186">
        <v>3.64</v>
      </c>
      <c r="X25" s="186">
        <v>8.98</v>
      </c>
      <c r="Y25" s="187">
        <f t="shared" si="10"/>
        <v>1.028362026</v>
      </c>
      <c r="Z25" s="188">
        <v>0.102</v>
      </c>
      <c r="AA25" s="185">
        <v>0.4052</v>
      </c>
      <c r="AB25" s="187">
        <f t="shared" si="5"/>
        <v>1.032426832</v>
      </c>
      <c r="AC25" s="186">
        <v>9.85</v>
      </c>
      <c r="AD25" s="186">
        <v>25.45</v>
      </c>
      <c r="AE25" s="187">
        <f t="shared" si="6"/>
        <v>0.971139292</v>
      </c>
      <c r="AF25" s="188">
        <v>0.2891</v>
      </c>
      <c r="AG25" s="185">
        <v>0.3871</v>
      </c>
      <c r="AH25" s="190">
        <f t="shared" si="7"/>
        <v>1.081587035</v>
      </c>
    </row>
    <row r="26">
      <c r="A26" s="184" t="s">
        <v>1495</v>
      </c>
      <c r="B26" s="185">
        <v>0.7107</v>
      </c>
      <c r="C26" s="186">
        <v>6.15</v>
      </c>
      <c r="D26" s="186">
        <v>25.62</v>
      </c>
      <c r="E26" s="186">
        <v>19.82</v>
      </c>
      <c r="F26" s="186">
        <v>29.88</v>
      </c>
      <c r="G26" s="187">
        <f t="shared" si="1"/>
        <v>1.136064078</v>
      </c>
      <c r="H26" s="188">
        <v>0.3266</v>
      </c>
      <c r="I26" s="185">
        <v>0.6633</v>
      </c>
      <c r="J26" s="187">
        <f t="shared" si="2"/>
        <v>1.000105544</v>
      </c>
      <c r="K26" s="186">
        <v>7.82</v>
      </c>
      <c r="L26" s="189">
        <v>18.27</v>
      </c>
      <c r="M26" s="187">
        <f t="shared" si="8"/>
        <v>0.9120710886</v>
      </c>
      <c r="N26" s="188">
        <v>0.1996</v>
      </c>
      <c r="O26" s="185">
        <v>0.4279</v>
      </c>
      <c r="P26" s="187">
        <f t="shared" si="3"/>
        <v>0.9736216488</v>
      </c>
      <c r="Q26" s="186">
        <v>3.53</v>
      </c>
      <c r="R26" s="186">
        <v>8.2</v>
      </c>
      <c r="S26" s="187">
        <f t="shared" si="4"/>
        <v>1.054545455</v>
      </c>
      <c r="T26" s="188">
        <v>0.0897</v>
      </c>
      <c r="U26" s="185">
        <v>0.4303</v>
      </c>
      <c r="V26" s="187">
        <f t="shared" si="9"/>
        <v>1.0227269</v>
      </c>
      <c r="W26" s="186">
        <v>3.43</v>
      </c>
      <c r="X26" s="186">
        <v>8.55</v>
      </c>
      <c r="Y26" s="187">
        <f t="shared" si="10"/>
        <v>0.9791197465</v>
      </c>
      <c r="Z26" s="188">
        <v>0.0935</v>
      </c>
      <c r="AA26" s="185">
        <v>0.401</v>
      </c>
      <c r="AB26" s="187">
        <f t="shared" si="5"/>
        <v>1.021725468</v>
      </c>
      <c r="AC26" s="186">
        <v>10.12</v>
      </c>
      <c r="AD26" s="186">
        <v>26.59</v>
      </c>
      <c r="AE26" s="187">
        <f t="shared" si="6"/>
        <v>1.014640227</v>
      </c>
      <c r="AF26" s="188">
        <v>0.2907</v>
      </c>
      <c r="AG26" s="185">
        <v>0.3807</v>
      </c>
      <c r="AH26" s="190">
        <f t="shared" si="7"/>
        <v>1.063704946</v>
      </c>
    </row>
    <row r="27">
      <c r="A27" s="184" t="s">
        <v>1453</v>
      </c>
      <c r="B27" s="185">
        <v>0.7052</v>
      </c>
      <c r="C27" s="186">
        <v>6.38</v>
      </c>
      <c r="D27" s="186">
        <v>25.47</v>
      </c>
      <c r="E27" s="186">
        <v>15.39</v>
      </c>
      <c r="F27" s="186">
        <v>25.57</v>
      </c>
      <c r="G27" s="187">
        <f t="shared" si="1"/>
        <v>0.9721940586</v>
      </c>
      <c r="H27" s="188">
        <v>0.2866</v>
      </c>
      <c r="I27" s="185">
        <v>0.6018</v>
      </c>
      <c r="J27" s="187">
        <f t="shared" si="2"/>
        <v>0.9073775312</v>
      </c>
      <c r="K27" s="186">
        <v>7.8</v>
      </c>
      <c r="L27" s="189">
        <v>18.33</v>
      </c>
      <c r="M27" s="187">
        <f t="shared" si="8"/>
        <v>0.915066396</v>
      </c>
      <c r="N27" s="188">
        <v>0.2054</v>
      </c>
      <c r="O27" s="185">
        <v>0.4254</v>
      </c>
      <c r="P27" s="187">
        <f t="shared" si="3"/>
        <v>0.9679332774</v>
      </c>
      <c r="Q27" s="186">
        <v>3.2</v>
      </c>
      <c r="R27" s="186">
        <v>7.98</v>
      </c>
      <c r="S27" s="187">
        <f t="shared" si="4"/>
        <v>1.026252772</v>
      </c>
      <c r="T27" s="188">
        <v>0.0894</v>
      </c>
      <c r="U27" s="185">
        <v>0.4015</v>
      </c>
      <c r="V27" s="187">
        <f t="shared" si="9"/>
        <v>0.9542757388</v>
      </c>
      <c r="W27" s="186">
        <v>4.39</v>
      </c>
      <c r="X27" s="186">
        <v>11.82</v>
      </c>
      <c r="Y27" s="187">
        <f t="shared" si="10"/>
        <v>1.353590106</v>
      </c>
      <c r="Z27" s="188">
        <v>0.1324</v>
      </c>
      <c r="AA27" s="185">
        <v>0.3713</v>
      </c>
      <c r="AB27" s="187">
        <f t="shared" si="5"/>
        <v>0.9460515364</v>
      </c>
      <c r="AC27" s="186">
        <v>9.14</v>
      </c>
      <c r="AD27" s="186">
        <v>25.53</v>
      </c>
      <c r="AE27" s="187">
        <f t="shared" si="6"/>
        <v>0.9741919892</v>
      </c>
      <c r="AF27" s="188">
        <v>0.2861</v>
      </c>
      <c r="AG27" s="185">
        <v>0.3581</v>
      </c>
      <c r="AH27" s="190">
        <f t="shared" si="7"/>
        <v>1.000558815</v>
      </c>
    </row>
    <row r="28">
      <c r="A28" s="184" t="s">
        <v>1534</v>
      </c>
      <c r="B28" s="185">
        <v>0.6874</v>
      </c>
      <c r="C28" s="186">
        <v>6.14</v>
      </c>
      <c r="D28" s="186">
        <v>25.62</v>
      </c>
      <c r="E28" s="186">
        <v>17.38</v>
      </c>
      <c r="F28" s="186">
        <v>26.46</v>
      </c>
      <c r="G28" s="187">
        <f t="shared" si="1"/>
        <v>1.006032647</v>
      </c>
      <c r="H28" s="188">
        <v>0.2866</v>
      </c>
      <c r="I28" s="185">
        <v>0.6568</v>
      </c>
      <c r="J28" s="187">
        <f t="shared" si="2"/>
        <v>0.9903050224</v>
      </c>
      <c r="K28" s="186">
        <v>10.04</v>
      </c>
      <c r="L28" s="189">
        <v>22.22</v>
      </c>
      <c r="M28" s="187">
        <f t="shared" si="8"/>
        <v>1.109262156</v>
      </c>
      <c r="N28" s="188">
        <v>0.2407</v>
      </c>
      <c r="O28" s="185">
        <v>0.4518</v>
      </c>
      <c r="P28" s="187">
        <f t="shared" si="3"/>
        <v>1.028002479</v>
      </c>
      <c r="Q28" s="186">
        <v>2.76</v>
      </c>
      <c r="R28" s="186">
        <v>6.64</v>
      </c>
      <c r="S28" s="187">
        <f t="shared" si="4"/>
        <v>0.853924612</v>
      </c>
      <c r="T28" s="188">
        <v>0.0719</v>
      </c>
      <c r="U28" s="185">
        <v>0.4157</v>
      </c>
      <c r="V28" s="187">
        <f t="shared" si="9"/>
        <v>0.9880259642</v>
      </c>
      <c r="W28" s="186">
        <v>3.8</v>
      </c>
      <c r="X28" s="186">
        <v>8.62</v>
      </c>
      <c r="Y28" s="187">
        <f t="shared" si="10"/>
        <v>0.9871359316</v>
      </c>
      <c r="Z28" s="188">
        <v>0.0934</v>
      </c>
      <c r="AA28" s="185">
        <v>0.4408</v>
      </c>
      <c r="AB28" s="187">
        <f t="shared" si="5"/>
        <v>1.123133631</v>
      </c>
      <c r="AC28" s="186">
        <v>10.32</v>
      </c>
      <c r="AD28" s="186">
        <v>28.38</v>
      </c>
      <c r="AE28" s="187">
        <f t="shared" si="6"/>
        <v>1.082944326</v>
      </c>
      <c r="AF28" s="188">
        <v>0.3074</v>
      </c>
      <c r="AG28" s="185">
        <v>0.3636</v>
      </c>
      <c r="AH28" s="190">
        <f t="shared" si="7"/>
        <v>1.015926236</v>
      </c>
    </row>
    <row r="29">
      <c r="A29" s="184" t="s">
        <v>1481</v>
      </c>
      <c r="B29" s="185">
        <v>0.6846</v>
      </c>
      <c r="C29" s="186">
        <v>6.08</v>
      </c>
      <c r="D29" s="186">
        <v>25.84</v>
      </c>
      <c r="E29" s="186">
        <v>21.02</v>
      </c>
      <c r="F29" s="186">
        <v>29.98</v>
      </c>
      <c r="G29" s="187">
        <f t="shared" si="1"/>
        <v>1.139866166</v>
      </c>
      <c r="H29" s="188">
        <v>0.321</v>
      </c>
      <c r="I29" s="185">
        <v>0.7012</v>
      </c>
      <c r="J29" s="187">
        <f t="shared" si="2"/>
        <v>1.057250124</v>
      </c>
      <c r="K29" s="186">
        <v>8.9</v>
      </c>
      <c r="L29" s="189">
        <v>21.6</v>
      </c>
      <c r="M29" s="187">
        <f t="shared" si="8"/>
        <v>1.078310647</v>
      </c>
      <c r="N29" s="188">
        <v>0.2313</v>
      </c>
      <c r="O29" s="185">
        <v>0.4118</v>
      </c>
      <c r="P29" s="187">
        <f t="shared" si="3"/>
        <v>0.936988537</v>
      </c>
      <c r="Q29" s="186">
        <v>3.56</v>
      </c>
      <c r="R29" s="186">
        <v>7.85</v>
      </c>
      <c r="S29" s="187">
        <f t="shared" si="4"/>
        <v>1.009534368</v>
      </c>
      <c r="T29" s="188">
        <v>0.0841</v>
      </c>
      <c r="U29" s="185">
        <v>0.4536</v>
      </c>
      <c r="V29" s="187">
        <f t="shared" si="9"/>
        <v>1.078105791</v>
      </c>
      <c r="W29" s="186">
        <v>3.71</v>
      </c>
      <c r="X29" s="186">
        <v>8.63</v>
      </c>
      <c r="Y29" s="187">
        <f t="shared" si="10"/>
        <v>0.9882811009</v>
      </c>
      <c r="Z29" s="188">
        <v>0.0923</v>
      </c>
      <c r="AA29" s="185">
        <v>0.43</v>
      </c>
      <c r="AB29" s="187">
        <f t="shared" si="5"/>
        <v>1.095615838</v>
      </c>
      <c r="AC29" s="186">
        <v>8.98</v>
      </c>
      <c r="AD29" s="186">
        <v>25.33</v>
      </c>
      <c r="AE29" s="187">
        <f t="shared" si="6"/>
        <v>0.9665602463</v>
      </c>
      <c r="AF29" s="188">
        <v>0.2712</v>
      </c>
      <c r="AG29" s="185">
        <v>0.3544</v>
      </c>
      <c r="AH29" s="190">
        <f t="shared" si="7"/>
        <v>0.990220732</v>
      </c>
    </row>
    <row r="30">
      <c r="A30" s="184" t="s">
        <v>1528</v>
      </c>
      <c r="B30" s="185">
        <v>0.6489</v>
      </c>
      <c r="C30" s="186">
        <v>6.37</v>
      </c>
      <c r="D30" s="186">
        <v>26.06</v>
      </c>
      <c r="E30" s="186">
        <v>18.0</v>
      </c>
      <c r="F30" s="186">
        <v>27.1</v>
      </c>
      <c r="G30" s="187">
        <f t="shared" si="1"/>
        <v>1.030366014</v>
      </c>
      <c r="H30" s="188">
        <v>0.3013</v>
      </c>
      <c r="I30" s="185">
        <v>0.6641</v>
      </c>
      <c r="J30" s="187">
        <f t="shared" si="2"/>
        <v>1.001311762</v>
      </c>
      <c r="K30" s="186">
        <v>10.77</v>
      </c>
      <c r="L30" s="189">
        <v>23.79</v>
      </c>
      <c r="M30" s="187">
        <f t="shared" si="8"/>
        <v>1.187639365</v>
      </c>
      <c r="N30" s="188">
        <v>0.2645</v>
      </c>
      <c r="O30" s="185">
        <v>0.4527</v>
      </c>
      <c r="P30" s="187">
        <f t="shared" si="3"/>
        <v>1.030050293</v>
      </c>
      <c r="Q30" s="186">
        <v>3.88</v>
      </c>
      <c r="R30" s="186">
        <v>7.79</v>
      </c>
      <c r="S30" s="187">
        <f t="shared" si="4"/>
        <v>1.001818182</v>
      </c>
      <c r="T30" s="188">
        <v>0.0866</v>
      </c>
      <c r="U30" s="185">
        <v>0.4973</v>
      </c>
      <c r="V30" s="187">
        <f t="shared" si="9"/>
        <v>1.181970921</v>
      </c>
      <c r="W30" s="186">
        <v>2.63</v>
      </c>
      <c r="X30" s="186">
        <v>6.31</v>
      </c>
      <c r="Y30" s="187">
        <f t="shared" si="10"/>
        <v>0.7226018246</v>
      </c>
      <c r="Z30" s="188">
        <v>0.0702</v>
      </c>
      <c r="AA30" s="185">
        <v>0.4158</v>
      </c>
      <c r="AB30" s="187">
        <f t="shared" si="5"/>
        <v>1.059435036</v>
      </c>
      <c r="AC30" s="186">
        <v>9.27</v>
      </c>
      <c r="AD30" s="186">
        <v>24.96</v>
      </c>
      <c r="AE30" s="187">
        <f t="shared" si="6"/>
        <v>0.9524415218</v>
      </c>
      <c r="AF30" s="188">
        <v>0.2774</v>
      </c>
      <c r="AG30" s="185">
        <v>0.3715</v>
      </c>
      <c r="AH30" s="190">
        <f t="shared" si="7"/>
        <v>1.037999441</v>
      </c>
    </row>
    <row r="31">
      <c r="A31" s="184" t="s">
        <v>1530</v>
      </c>
      <c r="B31" s="185">
        <v>0.7269</v>
      </c>
      <c r="C31" s="186">
        <v>5.84</v>
      </c>
      <c r="D31" s="186">
        <v>25.69</v>
      </c>
      <c r="E31" s="186">
        <v>19.74</v>
      </c>
      <c r="F31" s="186">
        <v>29.13</v>
      </c>
      <c r="G31" s="187">
        <f t="shared" si="1"/>
        <v>1.107548413</v>
      </c>
      <c r="H31" s="188">
        <v>0.3333</v>
      </c>
      <c r="I31" s="185">
        <v>0.6779</v>
      </c>
      <c r="J31" s="187">
        <f t="shared" si="2"/>
        <v>1.022119024</v>
      </c>
      <c r="K31" s="186">
        <v>8.06</v>
      </c>
      <c r="L31" s="189">
        <v>17.51</v>
      </c>
      <c r="M31" s="187">
        <f t="shared" si="8"/>
        <v>0.8741305288</v>
      </c>
      <c r="N31" s="188">
        <v>0.2003</v>
      </c>
      <c r="O31" s="185">
        <v>0.4605</v>
      </c>
      <c r="P31" s="187">
        <f t="shared" si="3"/>
        <v>1.047798012</v>
      </c>
      <c r="Q31" s="186">
        <v>2.47</v>
      </c>
      <c r="R31" s="186">
        <v>6.36</v>
      </c>
      <c r="S31" s="187">
        <f t="shared" si="4"/>
        <v>0.8179157428</v>
      </c>
      <c r="T31" s="188">
        <v>0.0728</v>
      </c>
      <c r="U31" s="185">
        <v>0.388</v>
      </c>
      <c r="V31" s="187">
        <f t="shared" si="9"/>
        <v>0.922189257</v>
      </c>
      <c r="W31" s="186">
        <v>3.81</v>
      </c>
      <c r="X31" s="186">
        <v>8.79</v>
      </c>
      <c r="Y31" s="187">
        <f t="shared" si="10"/>
        <v>1.00660381</v>
      </c>
      <c r="Z31" s="188">
        <v>0.1005</v>
      </c>
      <c r="AA31" s="185">
        <v>0.4334</v>
      </c>
      <c r="AB31" s="187">
        <f t="shared" si="5"/>
        <v>1.104278847</v>
      </c>
      <c r="AC31" s="186">
        <v>9.98</v>
      </c>
      <c r="AD31" s="186">
        <v>25.62</v>
      </c>
      <c r="AE31" s="187">
        <f t="shared" si="6"/>
        <v>0.9776262735</v>
      </c>
      <c r="AF31" s="188">
        <v>0.2931</v>
      </c>
      <c r="AG31" s="185">
        <v>0.3895</v>
      </c>
      <c r="AH31" s="190">
        <f t="shared" si="7"/>
        <v>1.088292819</v>
      </c>
    </row>
    <row r="32">
      <c r="A32" s="191" t="s">
        <v>3482</v>
      </c>
      <c r="B32" s="16">
        <f>AVERAGE(B2:B31)</f>
        <v>0.6876366667</v>
      </c>
      <c r="E32" s="81">
        <f t="shared" ref="E32:F32" si="11">AVERAGE(E2:E31)</f>
        <v>17.44933333</v>
      </c>
      <c r="F32" s="81">
        <f t="shared" si="11"/>
        <v>26.30133333</v>
      </c>
      <c r="I32" s="16">
        <f>AVERAGE(I2:I31)</f>
        <v>0.66323</v>
      </c>
      <c r="K32" s="25">
        <f t="shared" ref="K32:L32" si="12">AVERAGE(K2:K31)</f>
        <v>8.810666667</v>
      </c>
      <c r="L32" s="81">
        <f t="shared" si="12"/>
        <v>20.03133333</v>
      </c>
      <c r="O32" s="16">
        <f>AVERAGE(O3:O31)</f>
        <v>0.4394931034</v>
      </c>
      <c r="Q32" s="81">
        <f t="shared" ref="Q32:R32" si="13">AVERAGE(Q3:Q31)</f>
        <v>3.274827586</v>
      </c>
      <c r="R32" s="81">
        <f t="shared" si="13"/>
        <v>7.775862069</v>
      </c>
      <c r="U32" s="16">
        <f>AVERAGE(U3:U31)</f>
        <v>0.420737931</v>
      </c>
      <c r="W32" s="81">
        <f>AVERAGE(W3:W31)</f>
        <v>3.422758621</v>
      </c>
      <c r="X32" s="81">
        <f>AVERAGE(X2:X31)</f>
        <v>8.732333333</v>
      </c>
      <c r="AA32" s="16">
        <f>AVERAGE(AA2:AA31)</f>
        <v>0.3924733333</v>
      </c>
      <c r="AB32" s="81"/>
      <c r="AC32" s="81">
        <f t="shared" ref="AC32:AD32" si="14">AVERAGE(AC2:AC31)</f>
        <v>9.375666667</v>
      </c>
      <c r="AD32" s="81">
        <f t="shared" si="14"/>
        <v>26.20633333</v>
      </c>
      <c r="AG32" s="16">
        <f>AVERAGE(AG2:AG31)</f>
        <v>0.3579</v>
      </c>
    </row>
    <row r="33">
      <c r="A33" s="191"/>
      <c r="C33" s="7"/>
      <c r="H33" s="7"/>
      <c r="L33" s="7"/>
      <c r="P33" s="7"/>
      <c r="T33" s="7"/>
      <c r="X33" s="7"/>
      <c r="AB33" s="81"/>
      <c r="AC33" s="81"/>
      <c r="AD33" s="81"/>
    </row>
    <row r="34">
      <c r="A34" s="191"/>
      <c r="C34" s="7"/>
      <c r="H34" s="7"/>
      <c r="L34" s="7"/>
      <c r="P34" s="7"/>
      <c r="T34" s="7"/>
      <c r="X34" s="7"/>
      <c r="AB34" s="81"/>
      <c r="AC34" s="81"/>
      <c r="AD34" s="81"/>
    </row>
    <row r="35">
      <c r="A35" s="191"/>
      <c r="C35" s="7"/>
      <c r="H35" s="7"/>
      <c r="L35" s="7"/>
      <c r="P35" s="7"/>
      <c r="T35" s="7"/>
      <c r="X35" s="7"/>
      <c r="AB35" s="81"/>
      <c r="AC35" s="81"/>
      <c r="AD35" s="81"/>
    </row>
    <row r="36">
      <c r="A36" s="191"/>
      <c r="C36" s="7"/>
      <c r="H36" s="7"/>
      <c r="L36" s="7"/>
      <c r="P36" s="7"/>
      <c r="T36" s="7"/>
      <c r="X36" s="7"/>
      <c r="AB36" s="81"/>
      <c r="AC36" s="81"/>
      <c r="AD36" s="81"/>
    </row>
    <row r="37">
      <c r="A37" s="191"/>
      <c r="C37" s="7"/>
      <c r="H37" s="7"/>
      <c r="L37" s="7"/>
      <c r="P37" s="7"/>
      <c r="T37" s="7"/>
      <c r="X37" s="7"/>
      <c r="AB37" s="81"/>
      <c r="AC37" s="81"/>
      <c r="AD37" s="81"/>
    </row>
    <row r="38">
      <c r="A38" s="191"/>
      <c r="C38" s="7"/>
      <c r="H38" s="7"/>
      <c r="L38" s="7"/>
      <c r="P38" s="7"/>
      <c r="T38" s="7"/>
      <c r="X38" s="7"/>
      <c r="AB38" s="81"/>
      <c r="AC38" s="81"/>
      <c r="AD38" s="81"/>
    </row>
    <row r="39">
      <c r="A39" s="191"/>
      <c r="C39" s="7"/>
      <c r="H39" s="7"/>
      <c r="L39" s="7"/>
      <c r="P39" s="7"/>
      <c r="T39" s="7"/>
      <c r="X39" s="7"/>
      <c r="AB39" s="81"/>
      <c r="AC39" s="81"/>
      <c r="AD39" s="81"/>
    </row>
    <row r="40">
      <c r="A40" s="191"/>
      <c r="C40" s="7"/>
      <c r="H40" s="7"/>
      <c r="L40" s="7"/>
      <c r="P40" s="7"/>
      <c r="T40" s="7"/>
      <c r="X40" s="7"/>
      <c r="AB40" s="81"/>
      <c r="AC40" s="81"/>
      <c r="AD40" s="81"/>
    </row>
    <row r="41">
      <c r="A41" s="191"/>
      <c r="C41" s="7"/>
      <c r="H41" s="7"/>
      <c r="L41" s="7"/>
      <c r="P41" s="7"/>
      <c r="T41" s="7"/>
      <c r="X41" s="7"/>
      <c r="AB41" s="81"/>
      <c r="AC41" s="81"/>
      <c r="AD41" s="81"/>
    </row>
    <row r="42">
      <c r="A42" s="191"/>
      <c r="C42" s="7"/>
      <c r="H42" s="7"/>
      <c r="L42" s="7"/>
      <c r="P42" s="7"/>
      <c r="T42" s="7"/>
      <c r="X42" s="7"/>
      <c r="AB42" s="81"/>
      <c r="AC42" s="81"/>
      <c r="AD42" s="81"/>
    </row>
    <row r="43">
      <c r="A43" s="191"/>
      <c r="C43" s="7"/>
      <c r="H43" s="7"/>
      <c r="L43" s="7"/>
      <c r="P43" s="7"/>
      <c r="T43" s="7"/>
      <c r="X43" s="7"/>
      <c r="AB43" s="81"/>
      <c r="AC43" s="81"/>
      <c r="AD43" s="81"/>
    </row>
    <row r="44">
      <c r="A44" s="191"/>
      <c r="C44" s="7"/>
      <c r="H44" s="7"/>
      <c r="L44" s="7"/>
      <c r="P44" s="7"/>
      <c r="T44" s="7"/>
      <c r="X44" s="7"/>
      <c r="AB44" s="81"/>
      <c r="AC44" s="81"/>
      <c r="AD44" s="81"/>
    </row>
    <row r="45">
      <c r="A45" s="191"/>
      <c r="C45" s="7"/>
      <c r="H45" s="7"/>
      <c r="L45" s="7"/>
      <c r="P45" s="7"/>
      <c r="T45" s="7"/>
      <c r="X45" s="7"/>
      <c r="AB45" s="81"/>
      <c r="AC45" s="81"/>
      <c r="AD45" s="81"/>
    </row>
    <row r="46">
      <c r="A46" s="191"/>
      <c r="C46" s="7"/>
      <c r="H46" s="7"/>
      <c r="L46" s="7"/>
      <c r="P46" s="7"/>
      <c r="T46" s="7"/>
      <c r="X46" s="7"/>
      <c r="AB46" s="81"/>
      <c r="AC46" s="81"/>
      <c r="AD46" s="81"/>
    </row>
    <row r="47">
      <c r="A47" s="191"/>
      <c r="C47" s="7"/>
      <c r="H47" s="7"/>
      <c r="L47" s="7"/>
      <c r="P47" s="7"/>
      <c r="T47" s="7"/>
      <c r="X47" s="7"/>
      <c r="AB47" s="81"/>
      <c r="AC47" s="81"/>
      <c r="AD47" s="81"/>
    </row>
    <row r="48">
      <c r="A48" s="191"/>
      <c r="C48" s="7"/>
      <c r="H48" s="7"/>
      <c r="L48" s="7"/>
      <c r="P48" s="7"/>
      <c r="T48" s="7"/>
      <c r="X48" s="7"/>
      <c r="AB48" s="81"/>
      <c r="AC48" s="81"/>
      <c r="AD48" s="81"/>
    </row>
    <row r="49">
      <c r="A49" s="191"/>
      <c r="C49" s="7"/>
      <c r="H49" s="7"/>
      <c r="L49" s="7"/>
      <c r="P49" s="7"/>
      <c r="T49" s="7"/>
      <c r="X49" s="7"/>
      <c r="AB49" s="81"/>
      <c r="AC49" s="81"/>
      <c r="AD49" s="81"/>
    </row>
    <row r="50">
      <c r="A50" s="191"/>
      <c r="C50" s="7"/>
      <c r="H50" s="7"/>
      <c r="L50" s="7"/>
      <c r="P50" s="7"/>
      <c r="T50" s="7"/>
      <c r="X50" s="7"/>
      <c r="AB50" s="81"/>
      <c r="AC50" s="81"/>
      <c r="AD50" s="81"/>
    </row>
    <row r="51">
      <c r="A51" s="191"/>
      <c r="C51" s="7"/>
      <c r="H51" s="7"/>
      <c r="L51" s="7"/>
      <c r="P51" s="7"/>
      <c r="T51" s="7"/>
      <c r="X51" s="7"/>
      <c r="AB51" s="81"/>
      <c r="AC51" s="81"/>
      <c r="AD51" s="81"/>
    </row>
    <row r="52">
      <c r="A52" s="191"/>
      <c r="C52" s="7"/>
      <c r="H52" s="7"/>
      <c r="L52" s="7"/>
      <c r="P52" s="7"/>
      <c r="T52" s="7"/>
      <c r="X52" s="7"/>
      <c r="AB52" s="81"/>
      <c r="AC52" s="81"/>
      <c r="AD52" s="81"/>
    </row>
    <row r="53">
      <c r="A53" s="191"/>
      <c r="C53" s="7"/>
      <c r="H53" s="7"/>
      <c r="L53" s="7"/>
      <c r="P53" s="7"/>
      <c r="T53" s="7"/>
      <c r="X53" s="7"/>
      <c r="AB53" s="81"/>
      <c r="AC53" s="81"/>
      <c r="AD53" s="81"/>
    </row>
    <row r="54">
      <c r="A54" s="191"/>
      <c r="C54" s="7"/>
      <c r="H54" s="7"/>
      <c r="L54" s="7"/>
      <c r="P54" s="7"/>
      <c r="T54" s="7"/>
      <c r="X54" s="7"/>
      <c r="AB54" s="81"/>
      <c r="AC54" s="81"/>
      <c r="AD54" s="81"/>
    </row>
    <row r="55">
      <c r="A55" s="191"/>
      <c r="C55" s="7"/>
      <c r="H55" s="7"/>
      <c r="L55" s="7"/>
      <c r="P55" s="7"/>
      <c r="T55" s="7"/>
      <c r="X55" s="7"/>
      <c r="AB55" s="81"/>
      <c r="AC55" s="81"/>
      <c r="AD55" s="81"/>
    </row>
    <row r="56">
      <c r="A56" s="191"/>
      <c r="C56" s="7"/>
      <c r="H56" s="7"/>
      <c r="L56" s="7"/>
      <c r="P56" s="7"/>
      <c r="T56" s="7"/>
      <c r="X56" s="7"/>
      <c r="AB56" s="81"/>
      <c r="AC56" s="81"/>
      <c r="AD56" s="81"/>
    </row>
    <row r="57">
      <c r="A57" s="191"/>
      <c r="C57" s="7"/>
      <c r="H57" s="7"/>
      <c r="L57" s="7"/>
      <c r="P57" s="7"/>
      <c r="T57" s="7"/>
      <c r="X57" s="7"/>
      <c r="AB57" s="81"/>
      <c r="AC57" s="81"/>
      <c r="AD57" s="81"/>
    </row>
    <row r="58">
      <c r="A58" s="191"/>
      <c r="C58" s="7"/>
      <c r="H58" s="7"/>
      <c r="L58" s="7"/>
      <c r="P58" s="7"/>
      <c r="T58" s="7"/>
      <c r="X58" s="7"/>
      <c r="AB58" s="81"/>
      <c r="AC58" s="81"/>
      <c r="AD58" s="81"/>
    </row>
    <row r="59">
      <c r="A59" s="191"/>
      <c r="C59" s="7"/>
      <c r="H59" s="7"/>
      <c r="L59" s="7"/>
      <c r="P59" s="7"/>
      <c r="T59" s="7"/>
      <c r="X59" s="7"/>
      <c r="AB59" s="81"/>
      <c r="AC59" s="81"/>
      <c r="AD59" s="81"/>
    </row>
    <row r="60">
      <c r="A60" s="191"/>
      <c r="C60" s="7"/>
      <c r="H60" s="7"/>
      <c r="L60" s="7"/>
      <c r="P60" s="7"/>
      <c r="T60" s="7"/>
      <c r="X60" s="7"/>
      <c r="AB60" s="81"/>
      <c r="AC60" s="81"/>
      <c r="AD60" s="81"/>
    </row>
    <row r="61">
      <c r="A61" s="191"/>
      <c r="C61" s="7"/>
      <c r="H61" s="7"/>
      <c r="L61" s="7"/>
      <c r="P61" s="7"/>
      <c r="T61" s="7"/>
      <c r="X61" s="7"/>
      <c r="AB61" s="81"/>
      <c r="AC61" s="81"/>
      <c r="AD61" s="81"/>
    </row>
    <row r="62">
      <c r="A62" s="191"/>
      <c r="C62" s="7"/>
      <c r="H62" s="7"/>
      <c r="L62" s="7"/>
      <c r="P62" s="7"/>
      <c r="T62" s="7"/>
      <c r="X62" s="7"/>
      <c r="AB62" s="81"/>
      <c r="AC62" s="81"/>
      <c r="AD62" s="81"/>
    </row>
    <row r="63">
      <c r="A63" s="191"/>
      <c r="C63" s="7"/>
      <c r="H63" s="7"/>
      <c r="L63" s="7"/>
      <c r="P63" s="7"/>
      <c r="T63" s="7"/>
      <c r="X63" s="7"/>
      <c r="AB63" s="81"/>
      <c r="AC63" s="81"/>
      <c r="AD63" s="81"/>
    </row>
    <row r="64">
      <c r="A64" s="191"/>
      <c r="C64" s="7"/>
      <c r="H64" s="7"/>
      <c r="L64" s="7"/>
      <c r="P64" s="7"/>
      <c r="T64" s="7"/>
      <c r="X64" s="7"/>
      <c r="AB64" s="81"/>
      <c r="AC64" s="81"/>
      <c r="AD64" s="81"/>
    </row>
    <row r="65">
      <c r="A65" s="191"/>
      <c r="C65" s="7"/>
      <c r="H65" s="7"/>
      <c r="L65" s="7"/>
      <c r="P65" s="7"/>
      <c r="T65" s="7"/>
      <c r="X65" s="7"/>
      <c r="AB65" s="81"/>
      <c r="AC65" s="81"/>
      <c r="AD65" s="81"/>
    </row>
    <row r="66">
      <c r="A66" s="191"/>
      <c r="C66" s="7"/>
      <c r="H66" s="7"/>
      <c r="L66" s="7"/>
      <c r="P66" s="7"/>
      <c r="T66" s="7"/>
      <c r="X66" s="7"/>
      <c r="AB66" s="81"/>
      <c r="AC66" s="81"/>
      <c r="AD66" s="81"/>
    </row>
    <row r="67">
      <c r="A67" s="191"/>
      <c r="C67" s="7"/>
      <c r="H67" s="7"/>
      <c r="L67" s="7"/>
      <c r="P67" s="7"/>
      <c r="T67" s="7"/>
      <c r="X67" s="7"/>
      <c r="AB67" s="81"/>
      <c r="AC67" s="81"/>
      <c r="AD67" s="81"/>
    </row>
    <row r="68">
      <c r="A68" s="191"/>
      <c r="C68" s="7"/>
      <c r="H68" s="7"/>
      <c r="L68" s="7"/>
      <c r="P68" s="7"/>
      <c r="T68" s="7"/>
      <c r="X68" s="7"/>
      <c r="AB68" s="81"/>
      <c r="AC68" s="81"/>
      <c r="AD68" s="81"/>
    </row>
    <row r="69">
      <c r="A69" s="191"/>
      <c r="C69" s="7"/>
      <c r="H69" s="7"/>
      <c r="L69" s="7"/>
      <c r="P69" s="7"/>
      <c r="T69" s="7"/>
      <c r="X69" s="7"/>
      <c r="AB69" s="81"/>
      <c r="AC69" s="81"/>
      <c r="AD69" s="81"/>
    </row>
    <row r="70">
      <c r="A70" s="191"/>
      <c r="C70" s="7"/>
      <c r="H70" s="7"/>
      <c r="L70" s="7"/>
      <c r="P70" s="7"/>
      <c r="T70" s="7"/>
      <c r="X70" s="7"/>
      <c r="AB70" s="81"/>
      <c r="AC70" s="81"/>
      <c r="AD70" s="81"/>
    </row>
    <row r="71">
      <c r="A71" s="191"/>
      <c r="C71" s="7"/>
      <c r="H71" s="7"/>
      <c r="L71" s="7"/>
      <c r="P71" s="7"/>
      <c r="T71" s="7"/>
      <c r="X71" s="7"/>
      <c r="AB71" s="81"/>
      <c r="AC71" s="81"/>
      <c r="AD71" s="81"/>
    </row>
    <row r="72">
      <c r="A72" s="191"/>
      <c r="C72" s="7"/>
      <c r="H72" s="7"/>
      <c r="L72" s="7"/>
      <c r="P72" s="7"/>
      <c r="T72" s="7"/>
      <c r="X72" s="7"/>
      <c r="AB72" s="81"/>
      <c r="AC72" s="81"/>
      <c r="AD72" s="81"/>
    </row>
    <row r="73">
      <c r="A73" s="191"/>
      <c r="C73" s="7"/>
      <c r="H73" s="7"/>
      <c r="L73" s="7"/>
      <c r="P73" s="7"/>
      <c r="T73" s="7"/>
      <c r="X73" s="7"/>
      <c r="AB73" s="81"/>
      <c r="AC73" s="81"/>
      <c r="AD73" s="81"/>
    </row>
    <row r="74">
      <c r="A74" s="191"/>
      <c r="C74" s="7"/>
      <c r="H74" s="7"/>
      <c r="L74" s="7"/>
      <c r="P74" s="7"/>
      <c r="T74" s="7"/>
      <c r="X74" s="7"/>
      <c r="AB74" s="81"/>
      <c r="AC74" s="81"/>
      <c r="AD74" s="81"/>
    </row>
    <row r="75">
      <c r="A75" s="191"/>
      <c r="C75" s="7"/>
      <c r="H75" s="7"/>
      <c r="L75" s="7"/>
      <c r="P75" s="7"/>
      <c r="T75" s="7"/>
      <c r="X75" s="7"/>
      <c r="AB75" s="81"/>
      <c r="AC75" s="81"/>
      <c r="AD75" s="81"/>
    </row>
    <row r="76">
      <c r="A76" s="191"/>
      <c r="C76" s="7"/>
      <c r="H76" s="7"/>
      <c r="L76" s="7"/>
      <c r="P76" s="7"/>
      <c r="T76" s="7"/>
      <c r="X76" s="7"/>
      <c r="AB76" s="81"/>
      <c r="AC76" s="81"/>
      <c r="AD76" s="81"/>
    </row>
    <row r="77">
      <c r="A77" s="191"/>
      <c r="C77" s="7"/>
      <c r="H77" s="7"/>
      <c r="L77" s="7"/>
      <c r="P77" s="7"/>
      <c r="T77" s="7"/>
      <c r="X77" s="7"/>
      <c r="AB77" s="81"/>
      <c r="AC77" s="81"/>
      <c r="AD77" s="81"/>
    </row>
    <row r="78">
      <c r="A78" s="191"/>
      <c r="C78" s="7"/>
      <c r="H78" s="7"/>
      <c r="L78" s="7"/>
      <c r="P78" s="7"/>
      <c r="T78" s="7"/>
      <c r="X78" s="7"/>
      <c r="AB78" s="81"/>
      <c r="AC78" s="81"/>
      <c r="AD78" s="81"/>
    </row>
    <row r="79">
      <c r="A79" s="191"/>
      <c r="C79" s="7"/>
      <c r="H79" s="7"/>
      <c r="L79" s="7"/>
      <c r="P79" s="7"/>
      <c r="T79" s="7"/>
      <c r="X79" s="7"/>
      <c r="AB79" s="81"/>
      <c r="AC79" s="81"/>
      <c r="AD79" s="81"/>
    </row>
    <row r="80">
      <c r="A80" s="191"/>
      <c r="C80" s="7"/>
      <c r="H80" s="7"/>
      <c r="L80" s="7"/>
      <c r="P80" s="7"/>
      <c r="T80" s="7"/>
      <c r="X80" s="7"/>
      <c r="AB80" s="81"/>
      <c r="AC80" s="81"/>
      <c r="AD80" s="81"/>
    </row>
    <row r="81">
      <c r="A81" s="191"/>
      <c r="C81" s="7"/>
      <c r="H81" s="7"/>
      <c r="L81" s="7"/>
      <c r="P81" s="7"/>
      <c r="T81" s="7"/>
      <c r="X81" s="7"/>
      <c r="AB81" s="81"/>
      <c r="AC81" s="81"/>
      <c r="AD81" s="81"/>
    </row>
    <row r="82">
      <c r="A82" s="191"/>
      <c r="C82" s="7"/>
      <c r="H82" s="7"/>
      <c r="L82" s="7"/>
      <c r="P82" s="7"/>
      <c r="T82" s="7"/>
      <c r="X82" s="7"/>
      <c r="AB82" s="81"/>
      <c r="AC82" s="81"/>
      <c r="AD82" s="81"/>
    </row>
    <row r="83">
      <c r="A83" s="191"/>
      <c r="C83" s="7"/>
      <c r="H83" s="7"/>
      <c r="L83" s="7"/>
      <c r="P83" s="7"/>
      <c r="T83" s="7"/>
      <c r="X83" s="7"/>
      <c r="AB83" s="81"/>
      <c r="AC83" s="81"/>
      <c r="AD83" s="81"/>
    </row>
    <row r="84">
      <c r="A84" s="191"/>
      <c r="C84" s="7"/>
      <c r="H84" s="7"/>
      <c r="L84" s="7"/>
      <c r="P84" s="7"/>
      <c r="T84" s="7"/>
      <c r="X84" s="7"/>
      <c r="AB84" s="81"/>
      <c r="AC84" s="81"/>
      <c r="AD84" s="81"/>
    </row>
    <row r="85">
      <c r="A85" s="191"/>
      <c r="C85" s="7"/>
      <c r="H85" s="7"/>
      <c r="L85" s="7"/>
      <c r="P85" s="7"/>
      <c r="T85" s="7"/>
      <c r="X85" s="7"/>
      <c r="AB85" s="81"/>
      <c r="AC85" s="81"/>
      <c r="AD85" s="81"/>
    </row>
    <row r="86">
      <c r="A86" s="191"/>
      <c r="C86" s="7"/>
      <c r="H86" s="7"/>
      <c r="L86" s="7"/>
      <c r="P86" s="7"/>
      <c r="T86" s="7"/>
      <c r="X86" s="7"/>
      <c r="AB86" s="81"/>
      <c r="AC86" s="81"/>
      <c r="AD86" s="81"/>
    </row>
    <row r="87">
      <c r="A87" s="191"/>
      <c r="C87" s="7"/>
      <c r="H87" s="7"/>
      <c r="L87" s="7"/>
      <c r="P87" s="7"/>
      <c r="T87" s="7"/>
      <c r="X87" s="7"/>
      <c r="AB87" s="81"/>
      <c r="AC87" s="81"/>
      <c r="AD87" s="81"/>
    </row>
    <row r="88">
      <c r="A88" s="191"/>
      <c r="C88" s="7"/>
      <c r="H88" s="7"/>
      <c r="L88" s="7"/>
      <c r="P88" s="7"/>
      <c r="T88" s="7"/>
      <c r="X88" s="7"/>
      <c r="AB88" s="81"/>
      <c r="AC88" s="81"/>
      <c r="AD88" s="81"/>
    </row>
    <row r="89">
      <c r="A89" s="191"/>
      <c r="C89" s="7"/>
      <c r="H89" s="7"/>
      <c r="L89" s="7"/>
      <c r="P89" s="7"/>
      <c r="T89" s="7"/>
      <c r="X89" s="7"/>
      <c r="AB89" s="81"/>
      <c r="AC89" s="81"/>
      <c r="AD89" s="81"/>
    </row>
    <row r="90">
      <c r="A90" s="191"/>
      <c r="C90" s="7"/>
      <c r="H90" s="7"/>
      <c r="L90" s="7"/>
      <c r="P90" s="7"/>
      <c r="T90" s="7"/>
      <c r="X90" s="7"/>
      <c r="AB90" s="81"/>
      <c r="AC90" s="81"/>
      <c r="AD90" s="81"/>
    </row>
    <row r="91">
      <c r="A91" s="191"/>
      <c r="C91" s="7"/>
      <c r="H91" s="7"/>
      <c r="L91" s="7"/>
      <c r="P91" s="7"/>
      <c r="T91" s="7"/>
      <c r="X91" s="7"/>
      <c r="AB91" s="81"/>
      <c r="AC91" s="81"/>
      <c r="AD91" s="81"/>
    </row>
    <row r="92">
      <c r="A92" s="191"/>
      <c r="C92" s="7"/>
      <c r="H92" s="7"/>
      <c r="L92" s="7"/>
      <c r="P92" s="7"/>
      <c r="T92" s="7"/>
      <c r="X92" s="7"/>
      <c r="AB92" s="81"/>
      <c r="AC92" s="81"/>
      <c r="AD92" s="81"/>
    </row>
    <row r="93">
      <c r="A93" s="191"/>
      <c r="C93" s="7"/>
      <c r="H93" s="7"/>
      <c r="L93" s="7"/>
      <c r="P93" s="7"/>
      <c r="T93" s="7"/>
      <c r="X93" s="7"/>
      <c r="AB93" s="81"/>
      <c r="AC93" s="81"/>
      <c r="AD93" s="81"/>
    </row>
    <row r="94">
      <c r="A94" s="191"/>
      <c r="C94" s="7"/>
      <c r="H94" s="7"/>
      <c r="L94" s="7"/>
      <c r="P94" s="7"/>
      <c r="T94" s="7"/>
      <c r="X94" s="7"/>
      <c r="AB94" s="81"/>
      <c r="AC94" s="81"/>
      <c r="AD94" s="81"/>
    </row>
    <row r="95">
      <c r="A95" s="191"/>
      <c r="C95" s="7"/>
      <c r="H95" s="7"/>
      <c r="L95" s="7"/>
      <c r="P95" s="7"/>
      <c r="T95" s="7"/>
      <c r="X95" s="7"/>
      <c r="AB95" s="81"/>
      <c r="AC95" s="81"/>
      <c r="AD95" s="81"/>
    </row>
    <row r="96">
      <c r="A96" s="191"/>
      <c r="C96" s="7"/>
      <c r="H96" s="7"/>
      <c r="L96" s="7"/>
      <c r="P96" s="7"/>
      <c r="T96" s="7"/>
      <c r="X96" s="7"/>
      <c r="AB96" s="81"/>
      <c r="AC96" s="81"/>
      <c r="AD96" s="81"/>
    </row>
    <row r="97">
      <c r="A97" s="191"/>
      <c r="C97" s="7"/>
      <c r="H97" s="7"/>
      <c r="L97" s="7"/>
      <c r="P97" s="7"/>
      <c r="T97" s="7"/>
      <c r="X97" s="7"/>
      <c r="AB97" s="81"/>
      <c r="AC97" s="81"/>
      <c r="AD97" s="81"/>
    </row>
    <row r="98">
      <c r="A98" s="191"/>
      <c r="C98" s="7"/>
      <c r="H98" s="7"/>
      <c r="L98" s="7"/>
      <c r="P98" s="7"/>
      <c r="T98" s="7"/>
      <c r="X98" s="7"/>
      <c r="AB98" s="81"/>
      <c r="AC98" s="81"/>
      <c r="AD98" s="81"/>
    </row>
    <row r="99">
      <c r="A99" s="191"/>
      <c r="C99" s="7"/>
      <c r="H99" s="7"/>
      <c r="L99" s="7"/>
      <c r="P99" s="7"/>
      <c r="T99" s="7"/>
      <c r="X99" s="7"/>
      <c r="AB99" s="81"/>
      <c r="AC99" s="81"/>
      <c r="AD99" s="81"/>
    </row>
    <row r="100">
      <c r="A100" s="191"/>
      <c r="C100" s="7"/>
      <c r="H100" s="7"/>
      <c r="L100" s="7"/>
      <c r="P100" s="7"/>
      <c r="T100" s="7"/>
      <c r="X100" s="7"/>
      <c r="AB100" s="81"/>
      <c r="AC100" s="81"/>
      <c r="AD100" s="81"/>
    </row>
    <row r="101">
      <c r="A101" s="191"/>
      <c r="C101" s="7"/>
      <c r="H101" s="7"/>
      <c r="L101" s="7"/>
      <c r="P101" s="7"/>
      <c r="T101" s="7"/>
      <c r="X101" s="7"/>
      <c r="AB101" s="81"/>
      <c r="AC101" s="81"/>
      <c r="AD101" s="81"/>
    </row>
    <row r="102">
      <c r="A102" s="191"/>
      <c r="C102" s="7"/>
      <c r="H102" s="7"/>
      <c r="L102" s="7"/>
      <c r="P102" s="7"/>
      <c r="T102" s="7"/>
      <c r="X102" s="7"/>
      <c r="AB102" s="81"/>
      <c r="AC102" s="81"/>
      <c r="AD102" s="81"/>
    </row>
    <row r="103">
      <c r="A103" s="191"/>
      <c r="C103" s="7"/>
      <c r="H103" s="7"/>
      <c r="L103" s="7"/>
      <c r="P103" s="7"/>
      <c r="T103" s="7"/>
      <c r="X103" s="7"/>
      <c r="AB103" s="81"/>
      <c r="AC103" s="81"/>
      <c r="AD103" s="81"/>
    </row>
    <row r="104">
      <c r="A104" s="191"/>
      <c r="C104" s="7"/>
      <c r="H104" s="7"/>
      <c r="L104" s="7"/>
      <c r="P104" s="7"/>
      <c r="T104" s="7"/>
      <c r="X104" s="7"/>
      <c r="AB104" s="81"/>
      <c r="AC104" s="81"/>
      <c r="AD104" s="81"/>
    </row>
    <row r="105">
      <c r="A105" s="191"/>
      <c r="C105" s="7"/>
      <c r="H105" s="7"/>
      <c r="L105" s="7"/>
      <c r="P105" s="7"/>
      <c r="T105" s="7"/>
      <c r="X105" s="7"/>
      <c r="AB105" s="81"/>
      <c r="AC105" s="81"/>
      <c r="AD105" s="81"/>
    </row>
    <row r="106">
      <c r="A106" s="191"/>
      <c r="C106" s="7"/>
      <c r="H106" s="7"/>
      <c r="L106" s="7"/>
      <c r="P106" s="7"/>
      <c r="T106" s="7"/>
      <c r="X106" s="7"/>
      <c r="AB106" s="81"/>
      <c r="AC106" s="81"/>
      <c r="AD106" s="81"/>
    </row>
    <row r="107">
      <c r="A107" s="191"/>
      <c r="C107" s="7"/>
      <c r="H107" s="7"/>
      <c r="L107" s="7"/>
      <c r="P107" s="7"/>
      <c r="T107" s="7"/>
      <c r="X107" s="7"/>
      <c r="AB107" s="81"/>
      <c r="AC107" s="81"/>
      <c r="AD107" s="81"/>
    </row>
    <row r="108">
      <c r="A108" s="191"/>
      <c r="C108" s="7"/>
      <c r="H108" s="7"/>
      <c r="L108" s="7"/>
      <c r="P108" s="7"/>
      <c r="T108" s="7"/>
      <c r="X108" s="7"/>
      <c r="AB108" s="81"/>
      <c r="AC108" s="81"/>
      <c r="AD108" s="81"/>
    </row>
    <row r="109">
      <c r="A109" s="191"/>
      <c r="C109" s="7"/>
      <c r="H109" s="7"/>
      <c r="L109" s="7"/>
      <c r="P109" s="7"/>
      <c r="T109" s="7"/>
      <c r="X109" s="7"/>
      <c r="AB109" s="81"/>
      <c r="AC109" s="81"/>
      <c r="AD109" s="81"/>
    </row>
    <row r="110">
      <c r="A110" s="191"/>
      <c r="C110" s="7"/>
      <c r="H110" s="7"/>
      <c r="L110" s="7"/>
      <c r="P110" s="7"/>
      <c r="T110" s="7"/>
      <c r="X110" s="7"/>
      <c r="AB110" s="81"/>
      <c r="AC110" s="81"/>
      <c r="AD110" s="81"/>
    </row>
    <row r="111">
      <c r="A111" s="191"/>
      <c r="C111" s="7"/>
      <c r="H111" s="7"/>
      <c r="L111" s="7"/>
      <c r="P111" s="7"/>
      <c r="T111" s="7"/>
      <c r="X111" s="7"/>
      <c r="AB111" s="81"/>
      <c r="AC111" s="81"/>
      <c r="AD111" s="81"/>
    </row>
    <row r="112">
      <c r="A112" s="191"/>
      <c r="C112" s="7"/>
      <c r="H112" s="7"/>
      <c r="L112" s="7"/>
      <c r="P112" s="7"/>
      <c r="T112" s="7"/>
      <c r="X112" s="7"/>
      <c r="AB112" s="81"/>
      <c r="AC112" s="81"/>
      <c r="AD112" s="81"/>
    </row>
    <row r="113">
      <c r="A113" s="191"/>
      <c r="C113" s="7"/>
      <c r="H113" s="7"/>
      <c r="L113" s="7"/>
      <c r="P113" s="7"/>
      <c r="T113" s="7"/>
      <c r="X113" s="7"/>
      <c r="AB113" s="81"/>
      <c r="AC113" s="81"/>
      <c r="AD113" s="81"/>
    </row>
    <row r="114">
      <c r="A114" s="191"/>
      <c r="C114" s="7"/>
      <c r="H114" s="7"/>
      <c r="L114" s="7"/>
      <c r="P114" s="7"/>
      <c r="T114" s="7"/>
      <c r="X114" s="7"/>
      <c r="AB114" s="81"/>
      <c r="AC114" s="81"/>
      <c r="AD114" s="81"/>
    </row>
    <row r="115">
      <c r="A115" s="191"/>
      <c r="C115" s="7"/>
      <c r="H115" s="7"/>
      <c r="L115" s="7"/>
      <c r="P115" s="7"/>
      <c r="T115" s="7"/>
      <c r="X115" s="7"/>
      <c r="AB115" s="81"/>
      <c r="AC115" s="81"/>
      <c r="AD115" s="81"/>
    </row>
    <row r="116">
      <c r="A116" s="191"/>
      <c r="C116" s="7"/>
      <c r="H116" s="7"/>
      <c r="L116" s="7"/>
      <c r="P116" s="7"/>
      <c r="T116" s="7"/>
      <c r="X116" s="7"/>
      <c r="AB116" s="81"/>
      <c r="AC116" s="81"/>
      <c r="AD116" s="81"/>
    </row>
    <row r="117">
      <c r="A117" s="191"/>
      <c r="C117" s="7"/>
      <c r="H117" s="7"/>
      <c r="L117" s="7"/>
      <c r="P117" s="7"/>
      <c r="T117" s="7"/>
      <c r="X117" s="7"/>
      <c r="AB117" s="81"/>
      <c r="AC117" s="81"/>
      <c r="AD117" s="81"/>
    </row>
    <row r="118">
      <c r="A118" s="191"/>
      <c r="C118" s="7"/>
      <c r="H118" s="7"/>
      <c r="L118" s="7"/>
      <c r="P118" s="7"/>
      <c r="T118" s="7"/>
      <c r="X118" s="7"/>
      <c r="AB118" s="81"/>
      <c r="AC118" s="81"/>
      <c r="AD118" s="81"/>
    </row>
    <row r="119">
      <c r="A119" s="191"/>
      <c r="C119" s="7"/>
      <c r="H119" s="7"/>
      <c r="L119" s="7"/>
      <c r="P119" s="7"/>
      <c r="T119" s="7"/>
      <c r="X119" s="7"/>
      <c r="AB119" s="81"/>
      <c r="AC119" s="81"/>
      <c r="AD119" s="81"/>
    </row>
    <row r="120">
      <c r="A120" s="191"/>
      <c r="C120" s="7"/>
      <c r="H120" s="7"/>
      <c r="L120" s="7"/>
      <c r="P120" s="7"/>
      <c r="T120" s="7"/>
      <c r="X120" s="7"/>
      <c r="AB120" s="81"/>
      <c r="AC120" s="81"/>
      <c r="AD120" s="81"/>
    </row>
    <row r="121">
      <c r="A121" s="191"/>
      <c r="C121" s="7"/>
      <c r="H121" s="7"/>
      <c r="L121" s="7"/>
      <c r="P121" s="7"/>
      <c r="T121" s="7"/>
      <c r="X121" s="7"/>
      <c r="AB121" s="81"/>
      <c r="AC121" s="81"/>
      <c r="AD121" s="81"/>
    </row>
    <row r="122">
      <c r="A122" s="191"/>
      <c r="C122" s="7"/>
      <c r="H122" s="7"/>
      <c r="L122" s="7"/>
      <c r="P122" s="7"/>
      <c r="T122" s="7"/>
      <c r="X122" s="7"/>
      <c r="AB122" s="81"/>
      <c r="AC122" s="81"/>
      <c r="AD122" s="81"/>
    </row>
    <row r="123">
      <c r="A123" s="191"/>
      <c r="C123" s="7"/>
      <c r="H123" s="7"/>
      <c r="L123" s="7"/>
      <c r="P123" s="7"/>
      <c r="T123" s="7"/>
      <c r="X123" s="7"/>
      <c r="AB123" s="81"/>
      <c r="AC123" s="81"/>
      <c r="AD123" s="81"/>
    </row>
    <row r="124">
      <c r="A124" s="191"/>
      <c r="C124" s="7"/>
      <c r="H124" s="7"/>
      <c r="L124" s="7"/>
      <c r="P124" s="7"/>
      <c r="T124" s="7"/>
      <c r="X124" s="7"/>
      <c r="AB124" s="81"/>
      <c r="AC124" s="81"/>
      <c r="AD124" s="81"/>
    </row>
    <row r="125">
      <c r="A125" s="191"/>
      <c r="C125" s="7"/>
      <c r="H125" s="7"/>
      <c r="L125" s="7"/>
      <c r="P125" s="7"/>
      <c r="T125" s="7"/>
      <c r="X125" s="7"/>
      <c r="AB125" s="81"/>
      <c r="AC125" s="81"/>
      <c r="AD125" s="81"/>
    </row>
    <row r="126">
      <c r="A126" s="191"/>
      <c r="C126" s="7"/>
      <c r="H126" s="7"/>
      <c r="L126" s="7"/>
      <c r="P126" s="7"/>
      <c r="T126" s="7"/>
      <c r="X126" s="7"/>
      <c r="AB126" s="81"/>
      <c r="AC126" s="81"/>
      <c r="AD126" s="81"/>
    </row>
    <row r="127">
      <c r="A127" s="191"/>
      <c r="C127" s="7"/>
      <c r="H127" s="7"/>
      <c r="L127" s="7"/>
      <c r="P127" s="7"/>
      <c r="T127" s="7"/>
      <c r="X127" s="7"/>
      <c r="AB127" s="81"/>
      <c r="AC127" s="81"/>
      <c r="AD127" s="81"/>
    </row>
    <row r="128">
      <c r="A128" s="191"/>
      <c r="C128" s="7"/>
      <c r="H128" s="7"/>
      <c r="L128" s="7"/>
      <c r="P128" s="7"/>
      <c r="T128" s="7"/>
      <c r="X128" s="7"/>
      <c r="AB128" s="81"/>
      <c r="AC128" s="81"/>
      <c r="AD128" s="81"/>
    </row>
    <row r="129">
      <c r="A129" s="191"/>
      <c r="C129" s="7"/>
      <c r="H129" s="7"/>
      <c r="L129" s="7"/>
      <c r="P129" s="7"/>
      <c r="T129" s="7"/>
      <c r="X129" s="7"/>
      <c r="AB129" s="81"/>
      <c r="AC129" s="81"/>
      <c r="AD129" s="81"/>
    </row>
    <row r="130">
      <c r="A130" s="191"/>
      <c r="C130" s="7"/>
      <c r="H130" s="7"/>
      <c r="L130" s="7"/>
      <c r="P130" s="7"/>
      <c r="T130" s="7"/>
      <c r="X130" s="7"/>
      <c r="AB130" s="81"/>
      <c r="AC130" s="81"/>
      <c r="AD130" s="81"/>
    </row>
    <row r="131">
      <c r="A131" s="191"/>
      <c r="C131" s="7"/>
      <c r="H131" s="7"/>
      <c r="L131" s="7"/>
      <c r="P131" s="7"/>
      <c r="T131" s="7"/>
      <c r="X131" s="7"/>
      <c r="AB131" s="81"/>
      <c r="AC131" s="81"/>
      <c r="AD131" s="81"/>
    </row>
    <row r="132">
      <c r="A132" s="191"/>
      <c r="C132" s="7"/>
      <c r="H132" s="7"/>
      <c r="L132" s="7"/>
      <c r="P132" s="7"/>
      <c r="T132" s="7"/>
      <c r="X132" s="7"/>
      <c r="AB132" s="81"/>
      <c r="AC132" s="81"/>
      <c r="AD132" s="81"/>
    </row>
    <row r="133">
      <c r="A133" s="191"/>
      <c r="C133" s="7"/>
      <c r="H133" s="7"/>
      <c r="L133" s="7"/>
      <c r="P133" s="7"/>
      <c r="T133" s="7"/>
      <c r="X133" s="7"/>
      <c r="AB133" s="81"/>
      <c r="AC133" s="81"/>
      <c r="AD133" s="81"/>
    </row>
    <row r="134">
      <c r="A134" s="191"/>
      <c r="C134" s="7"/>
      <c r="H134" s="7"/>
      <c r="L134" s="7"/>
      <c r="P134" s="7"/>
      <c r="T134" s="7"/>
      <c r="X134" s="7"/>
      <c r="AB134" s="81"/>
      <c r="AC134" s="81"/>
      <c r="AD134" s="81"/>
    </row>
    <row r="135">
      <c r="A135" s="191"/>
      <c r="C135" s="7"/>
      <c r="H135" s="7"/>
      <c r="L135" s="7"/>
      <c r="P135" s="7"/>
      <c r="T135" s="7"/>
      <c r="X135" s="7"/>
      <c r="AB135" s="81"/>
      <c r="AC135" s="81"/>
      <c r="AD135" s="81"/>
    </row>
    <row r="136">
      <c r="A136" s="191"/>
      <c r="C136" s="7"/>
      <c r="H136" s="7"/>
      <c r="L136" s="7"/>
      <c r="P136" s="7"/>
      <c r="T136" s="7"/>
      <c r="X136" s="7"/>
      <c r="AB136" s="81"/>
      <c r="AC136" s="81"/>
      <c r="AD136" s="81"/>
    </row>
    <row r="137">
      <c r="A137" s="191"/>
      <c r="C137" s="7"/>
      <c r="H137" s="7"/>
      <c r="L137" s="7"/>
      <c r="P137" s="7"/>
      <c r="T137" s="7"/>
      <c r="X137" s="7"/>
      <c r="AB137" s="81"/>
      <c r="AC137" s="81"/>
      <c r="AD137" s="81"/>
    </row>
    <row r="138">
      <c r="A138" s="191"/>
      <c r="C138" s="7"/>
      <c r="H138" s="7"/>
      <c r="L138" s="7"/>
      <c r="P138" s="7"/>
      <c r="T138" s="7"/>
      <c r="X138" s="7"/>
      <c r="AB138" s="81"/>
      <c r="AC138" s="81"/>
      <c r="AD138" s="81"/>
    </row>
    <row r="139">
      <c r="A139" s="191"/>
      <c r="C139" s="7"/>
      <c r="H139" s="7"/>
      <c r="L139" s="7"/>
      <c r="P139" s="7"/>
      <c r="T139" s="7"/>
      <c r="X139" s="7"/>
      <c r="AB139" s="81"/>
      <c r="AC139" s="81"/>
      <c r="AD139" s="81"/>
    </row>
    <row r="140">
      <c r="A140" s="191"/>
      <c r="C140" s="7"/>
      <c r="H140" s="7"/>
      <c r="L140" s="7"/>
      <c r="P140" s="7"/>
      <c r="T140" s="7"/>
      <c r="X140" s="7"/>
      <c r="AB140" s="81"/>
      <c r="AC140" s="81"/>
      <c r="AD140" s="81"/>
    </row>
    <row r="141">
      <c r="A141" s="191"/>
      <c r="C141" s="7"/>
      <c r="H141" s="7"/>
      <c r="L141" s="7"/>
      <c r="P141" s="7"/>
      <c r="T141" s="7"/>
      <c r="X141" s="7"/>
      <c r="AB141" s="81"/>
      <c r="AC141" s="81"/>
      <c r="AD141" s="81"/>
    </row>
    <row r="142">
      <c r="A142" s="191"/>
      <c r="C142" s="7"/>
      <c r="H142" s="7"/>
      <c r="L142" s="7"/>
      <c r="P142" s="7"/>
      <c r="T142" s="7"/>
      <c r="X142" s="7"/>
      <c r="AB142" s="81"/>
      <c r="AC142" s="81"/>
      <c r="AD142" s="81"/>
    </row>
    <row r="143">
      <c r="A143" s="191"/>
      <c r="C143" s="7"/>
      <c r="H143" s="7"/>
      <c r="L143" s="7"/>
      <c r="P143" s="7"/>
      <c r="T143" s="7"/>
      <c r="X143" s="7"/>
      <c r="AB143" s="81"/>
      <c r="AC143" s="81"/>
      <c r="AD143" s="81"/>
    </row>
    <row r="144">
      <c r="A144" s="191"/>
      <c r="C144" s="7"/>
      <c r="H144" s="7"/>
      <c r="L144" s="7"/>
      <c r="P144" s="7"/>
      <c r="T144" s="7"/>
      <c r="X144" s="7"/>
      <c r="AB144" s="81"/>
      <c r="AC144" s="81"/>
      <c r="AD144" s="81"/>
    </row>
    <row r="145">
      <c r="A145" s="191"/>
      <c r="C145" s="7"/>
      <c r="H145" s="7"/>
      <c r="L145" s="7"/>
      <c r="P145" s="7"/>
      <c r="T145" s="7"/>
      <c r="X145" s="7"/>
      <c r="AB145" s="81"/>
      <c r="AC145" s="81"/>
      <c r="AD145" s="81"/>
    </row>
    <row r="146">
      <c r="A146" s="191"/>
      <c r="C146" s="7"/>
      <c r="H146" s="7"/>
      <c r="L146" s="7"/>
      <c r="P146" s="7"/>
      <c r="T146" s="7"/>
      <c r="X146" s="7"/>
      <c r="AB146" s="81"/>
      <c r="AC146" s="81"/>
      <c r="AD146" s="81"/>
    </row>
    <row r="147">
      <c r="A147" s="191"/>
      <c r="C147" s="7"/>
      <c r="H147" s="7"/>
      <c r="L147" s="7"/>
      <c r="P147" s="7"/>
      <c r="T147" s="7"/>
      <c r="X147" s="7"/>
      <c r="AB147" s="81"/>
      <c r="AC147" s="81"/>
      <c r="AD147" s="81"/>
    </row>
    <row r="148">
      <c r="A148" s="191"/>
      <c r="C148" s="7"/>
      <c r="H148" s="7"/>
      <c r="L148" s="7"/>
      <c r="P148" s="7"/>
      <c r="T148" s="7"/>
      <c r="X148" s="7"/>
      <c r="AB148" s="81"/>
      <c r="AC148" s="81"/>
      <c r="AD148" s="81"/>
    </row>
    <row r="149">
      <c r="A149" s="191"/>
      <c r="C149" s="7"/>
      <c r="H149" s="7"/>
      <c r="L149" s="7"/>
      <c r="P149" s="7"/>
      <c r="T149" s="7"/>
      <c r="X149" s="7"/>
      <c r="AB149" s="81"/>
      <c r="AC149" s="81"/>
      <c r="AD149" s="81"/>
    </row>
    <row r="150">
      <c r="A150" s="191"/>
      <c r="C150" s="7"/>
      <c r="H150" s="7"/>
      <c r="L150" s="7"/>
      <c r="P150" s="7"/>
      <c r="T150" s="7"/>
      <c r="X150" s="7"/>
      <c r="AB150" s="81"/>
      <c r="AC150" s="81"/>
      <c r="AD150" s="81"/>
    </row>
    <row r="151">
      <c r="A151" s="191"/>
      <c r="C151" s="7"/>
      <c r="H151" s="7"/>
      <c r="L151" s="7"/>
      <c r="P151" s="7"/>
      <c r="T151" s="7"/>
      <c r="X151" s="7"/>
      <c r="AB151" s="81"/>
      <c r="AC151" s="81"/>
      <c r="AD151" s="81"/>
    </row>
    <row r="152">
      <c r="A152" s="191"/>
      <c r="C152" s="7"/>
      <c r="H152" s="7"/>
      <c r="L152" s="7"/>
      <c r="P152" s="7"/>
      <c r="T152" s="7"/>
      <c r="X152" s="7"/>
      <c r="AB152" s="81"/>
      <c r="AC152" s="81"/>
      <c r="AD152" s="81"/>
    </row>
    <row r="153">
      <c r="A153" s="191"/>
      <c r="C153" s="7"/>
      <c r="H153" s="7"/>
      <c r="L153" s="7"/>
      <c r="P153" s="7"/>
      <c r="T153" s="7"/>
      <c r="X153" s="7"/>
      <c r="AB153" s="81"/>
      <c r="AC153" s="81"/>
      <c r="AD153" s="81"/>
    </row>
    <row r="154">
      <c r="A154" s="191"/>
      <c r="C154" s="7"/>
      <c r="H154" s="7"/>
      <c r="L154" s="7"/>
      <c r="P154" s="7"/>
      <c r="T154" s="7"/>
      <c r="X154" s="7"/>
      <c r="AB154" s="81"/>
      <c r="AC154" s="81"/>
      <c r="AD154" s="81"/>
    </row>
    <row r="155">
      <c r="A155" s="191"/>
      <c r="C155" s="7"/>
      <c r="H155" s="7"/>
      <c r="L155" s="7"/>
      <c r="P155" s="7"/>
      <c r="T155" s="7"/>
      <c r="X155" s="7"/>
      <c r="AB155" s="81"/>
      <c r="AC155" s="81"/>
      <c r="AD155" s="81"/>
    </row>
    <row r="156">
      <c r="A156" s="191"/>
      <c r="C156" s="7"/>
      <c r="H156" s="7"/>
      <c r="L156" s="7"/>
      <c r="P156" s="7"/>
      <c r="T156" s="7"/>
      <c r="X156" s="7"/>
      <c r="AB156" s="81"/>
      <c r="AC156" s="81"/>
      <c r="AD156" s="81"/>
    </row>
    <row r="157">
      <c r="A157" s="191"/>
      <c r="C157" s="7"/>
      <c r="H157" s="7"/>
      <c r="L157" s="7"/>
      <c r="P157" s="7"/>
      <c r="T157" s="7"/>
      <c r="X157" s="7"/>
      <c r="AB157" s="81"/>
      <c r="AC157" s="81"/>
      <c r="AD157" s="81"/>
    </row>
    <row r="158">
      <c r="A158" s="191"/>
      <c r="C158" s="7"/>
      <c r="H158" s="7"/>
      <c r="L158" s="7"/>
      <c r="P158" s="7"/>
      <c r="T158" s="7"/>
      <c r="X158" s="7"/>
      <c r="AB158" s="81"/>
      <c r="AC158" s="81"/>
      <c r="AD158" s="81"/>
    </row>
    <row r="159">
      <c r="A159" s="191"/>
      <c r="C159" s="7"/>
      <c r="H159" s="7"/>
      <c r="L159" s="7"/>
      <c r="P159" s="7"/>
      <c r="T159" s="7"/>
      <c r="X159" s="7"/>
      <c r="AB159" s="81"/>
      <c r="AC159" s="81"/>
      <c r="AD159" s="81"/>
    </row>
    <row r="160">
      <c r="A160" s="191"/>
      <c r="C160" s="7"/>
      <c r="H160" s="7"/>
      <c r="L160" s="7"/>
      <c r="P160" s="7"/>
      <c r="T160" s="7"/>
      <c r="X160" s="7"/>
      <c r="AB160" s="81"/>
      <c r="AC160" s="81"/>
      <c r="AD160" s="81"/>
    </row>
    <row r="161">
      <c r="A161" s="191"/>
      <c r="C161" s="7"/>
      <c r="H161" s="7"/>
      <c r="L161" s="7"/>
      <c r="P161" s="7"/>
      <c r="T161" s="7"/>
      <c r="X161" s="7"/>
      <c r="AB161" s="81"/>
      <c r="AC161" s="81"/>
      <c r="AD161" s="81"/>
    </row>
    <row r="162">
      <c r="A162" s="191"/>
      <c r="C162" s="7"/>
      <c r="H162" s="7"/>
      <c r="L162" s="7"/>
      <c r="P162" s="7"/>
      <c r="T162" s="7"/>
      <c r="X162" s="7"/>
      <c r="AB162" s="81"/>
      <c r="AC162" s="81"/>
      <c r="AD162" s="81"/>
    </row>
    <row r="163">
      <c r="A163" s="191"/>
      <c r="C163" s="7"/>
      <c r="H163" s="7"/>
      <c r="L163" s="7"/>
      <c r="P163" s="7"/>
      <c r="T163" s="7"/>
      <c r="X163" s="7"/>
      <c r="AB163" s="81"/>
      <c r="AC163" s="81"/>
      <c r="AD163" s="81"/>
    </row>
    <row r="164">
      <c r="A164" s="191"/>
      <c r="C164" s="7"/>
      <c r="H164" s="7"/>
      <c r="L164" s="7"/>
      <c r="P164" s="7"/>
      <c r="T164" s="7"/>
      <c r="X164" s="7"/>
      <c r="AB164" s="81"/>
      <c r="AC164" s="81"/>
      <c r="AD164" s="81"/>
    </row>
    <row r="165">
      <c r="A165" s="191"/>
      <c r="C165" s="7"/>
      <c r="H165" s="7"/>
      <c r="L165" s="7"/>
      <c r="P165" s="7"/>
      <c r="T165" s="7"/>
      <c r="X165" s="7"/>
      <c r="AB165" s="81"/>
      <c r="AC165" s="81"/>
      <c r="AD165" s="81"/>
    </row>
    <row r="166">
      <c r="A166" s="191"/>
      <c r="C166" s="7"/>
      <c r="H166" s="7"/>
      <c r="L166" s="7"/>
      <c r="P166" s="7"/>
      <c r="T166" s="7"/>
      <c r="X166" s="7"/>
      <c r="AB166" s="81"/>
      <c r="AC166" s="81"/>
      <c r="AD166" s="81"/>
    </row>
    <row r="167">
      <c r="A167" s="191"/>
      <c r="C167" s="7"/>
      <c r="H167" s="7"/>
      <c r="L167" s="7"/>
      <c r="P167" s="7"/>
      <c r="T167" s="7"/>
      <c r="X167" s="7"/>
      <c r="AB167" s="81"/>
      <c r="AC167" s="81"/>
      <c r="AD167" s="81"/>
    </row>
    <row r="168">
      <c r="A168" s="191"/>
      <c r="C168" s="7"/>
      <c r="H168" s="7"/>
      <c r="L168" s="7"/>
      <c r="P168" s="7"/>
      <c r="T168" s="7"/>
      <c r="X168" s="7"/>
      <c r="AB168" s="81"/>
      <c r="AC168" s="81"/>
      <c r="AD168" s="81"/>
    </row>
    <row r="169">
      <c r="A169" s="191"/>
      <c r="C169" s="7"/>
      <c r="H169" s="7"/>
      <c r="L169" s="7"/>
      <c r="P169" s="7"/>
      <c r="T169" s="7"/>
      <c r="X169" s="7"/>
      <c r="AB169" s="81"/>
      <c r="AC169" s="81"/>
      <c r="AD169" s="81"/>
    </row>
    <row r="170">
      <c r="A170" s="191"/>
      <c r="C170" s="7"/>
      <c r="H170" s="7"/>
      <c r="L170" s="7"/>
      <c r="P170" s="7"/>
      <c r="T170" s="7"/>
      <c r="X170" s="7"/>
      <c r="AB170" s="81"/>
      <c r="AC170" s="81"/>
      <c r="AD170" s="81"/>
    </row>
    <row r="171">
      <c r="A171" s="191"/>
      <c r="C171" s="7"/>
      <c r="H171" s="7"/>
      <c r="L171" s="7"/>
      <c r="P171" s="7"/>
      <c r="T171" s="7"/>
      <c r="X171" s="7"/>
      <c r="AB171" s="81"/>
      <c r="AC171" s="81"/>
      <c r="AD171" s="81"/>
    </row>
    <row r="172">
      <c r="A172" s="191"/>
      <c r="C172" s="7"/>
      <c r="H172" s="7"/>
      <c r="L172" s="7"/>
      <c r="P172" s="7"/>
      <c r="T172" s="7"/>
      <c r="X172" s="7"/>
      <c r="AB172" s="81"/>
      <c r="AC172" s="81"/>
      <c r="AD172" s="81"/>
    </row>
    <row r="173">
      <c r="A173" s="191"/>
      <c r="C173" s="7"/>
      <c r="H173" s="7"/>
      <c r="L173" s="7"/>
      <c r="P173" s="7"/>
      <c r="T173" s="7"/>
      <c r="X173" s="7"/>
      <c r="AB173" s="81"/>
      <c r="AC173" s="81"/>
      <c r="AD173" s="81"/>
    </row>
    <row r="174">
      <c r="A174" s="191"/>
      <c r="C174" s="7"/>
      <c r="H174" s="7"/>
      <c r="L174" s="7"/>
      <c r="P174" s="7"/>
      <c r="T174" s="7"/>
      <c r="X174" s="7"/>
      <c r="AB174" s="81"/>
      <c r="AC174" s="81"/>
      <c r="AD174" s="81"/>
    </row>
    <row r="175">
      <c r="A175" s="191"/>
      <c r="C175" s="7"/>
      <c r="H175" s="7"/>
      <c r="L175" s="7"/>
      <c r="P175" s="7"/>
      <c r="T175" s="7"/>
      <c r="X175" s="7"/>
      <c r="AB175" s="81"/>
      <c r="AC175" s="81"/>
      <c r="AD175" s="81"/>
    </row>
    <row r="176">
      <c r="A176" s="191"/>
      <c r="C176" s="7"/>
      <c r="H176" s="7"/>
      <c r="L176" s="7"/>
      <c r="P176" s="7"/>
      <c r="T176" s="7"/>
      <c r="X176" s="7"/>
      <c r="AB176" s="81"/>
      <c r="AC176" s="81"/>
      <c r="AD176" s="81"/>
    </row>
    <row r="177">
      <c r="A177" s="191"/>
      <c r="C177" s="7"/>
      <c r="H177" s="7"/>
      <c r="L177" s="7"/>
      <c r="P177" s="7"/>
      <c r="T177" s="7"/>
      <c r="X177" s="7"/>
      <c r="AB177" s="81"/>
      <c r="AC177" s="81"/>
      <c r="AD177" s="81"/>
    </row>
    <row r="178">
      <c r="A178" s="191"/>
      <c r="C178" s="7"/>
      <c r="H178" s="7"/>
      <c r="L178" s="7"/>
      <c r="P178" s="7"/>
      <c r="T178" s="7"/>
      <c r="X178" s="7"/>
      <c r="AB178" s="81"/>
      <c r="AC178" s="81"/>
      <c r="AD178" s="81"/>
    </row>
    <row r="179">
      <c r="A179" s="191"/>
      <c r="C179" s="7"/>
      <c r="H179" s="7"/>
      <c r="L179" s="7"/>
      <c r="P179" s="7"/>
      <c r="T179" s="7"/>
      <c r="X179" s="7"/>
      <c r="AB179" s="81"/>
      <c r="AC179" s="81"/>
      <c r="AD179" s="81"/>
    </row>
    <row r="180">
      <c r="A180" s="191"/>
      <c r="C180" s="7"/>
      <c r="H180" s="7"/>
      <c r="L180" s="7"/>
      <c r="P180" s="7"/>
      <c r="T180" s="7"/>
      <c r="X180" s="7"/>
      <c r="AB180" s="81"/>
      <c r="AC180" s="81"/>
      <c r="AD180" s="81"/>
    </row>
    <row r="181">
      <c r="A181" s="191"/>
      <c r="C181" s="7"/>
      <c r="H181" s="7"/>
      <c r="L181" s="7"/>
      <c r="P181" s="7"/>
      <c r="T181" s="7"/>
      <c r="X181" s="7"/>
      <c r="AB181" s="81"/>
      <c r="AC181" s="81"/>
      <c r="AD181" s="81"/>
    </row>
    <row r="182">
      <c r="A182" s="191"/>
      <c r="C182" s="7"/>
      <c r="H182" s="7"/>
      <c r="L182" s="7"/>
      <c r="P182" s="7"/>
      <c r="T182" s="7"/>
      <c r="X182" s="7"/>
      <c r="AB182" s="81"/>
      <c r="AC182" s="81"/>
      <c r="AD182" s="81"/>
    </row>
    <row r="183">
      <c r="A183" s="191"/>
      <c r="C183" s="7"/>
      <c r="H183" s="7"/>
      <c r="L183" s="7"/>
      <c r="P183" s="7"/>
      <c r="T183" s="7"/>
      <c r="X183" s="7"/>
      <c r="AB183" s="81"/>
      <c r="AC183" s="81"/>
      <c r="AD183" s="81"/>
    </row>
    <row r="184">
      <c r="A184" s="191"/>
      <c r="C184" s="7"/>
      <c r="H184" s="7"/>
      <c r="L184" s="7"/>
      <c r="P184" s="7"/>
      <c r="T184" s="7"/>
      <c r="X184" s="7"/>
      <c r="AB184" s="81"/>
      <c r="AC184" s="81"/>
      <c r="AD184" s="81"/>
    </row>
    <row r="185">
      <c r="A185" s="191"/>
      <c r="C185" s="7"/>
      <c r="H185" s="7"/>
      <c r="L185" s="7"/>
      <c r="P185" s="7"/>
      <c r="T185" s="7"/>
      <c r="X185" s="7"/>
      <c r="AB185" s="81"/>
      <c r="AC185" s="81"/>
      <c r="AD185" s="81"/>
    </row>
    <row r="186">
      <c r="A186" s="191"/>
      <c r="C186" s="7"/>
      <c r="H186" s="7"/>
      <c r="L186" s="7"/>
      <c r="P186" s="7"/>
      <c r="T186" s="7"/>
      <c r="X186" s="7"/>
      <c r="AB186" s="81"/>
      <c r="AC186" s="81"/>
      <c r="AD186" s="81"/>
    </row>
    <row r="187">
      <c r="A187" s="191"/>
      <c r="C187" s="7"/>
      <c r="H187" s="7"/>
      <c r="L187" s="7"/>
      <c r="P187" s="7"/>
      <c r="T187" s="7"/>
      <c r="X187" s="7"/>
      <c r="AB187" s="81"/>
      <c r="AC187" s="81"/>
      <c r="AD187" s="81"/>
    </row>
    <row r="188">
      <c r="A188" s="191"/>
      <c r="C188" s="7"/>
      <c r="H188" s="7"/>
      <c r="L188" s="7"/>
      <c r="P188" s="7"/>
      <c r="T188" s="7"/>
      <c r="X188" s="7"/>
      <c r="AB188" s="81"/>
      <c r="AC188" s="81"/>
      <c r="AD188" s="81"/>
    </row>
    <row r="189">
      <c r="A189" s="191"/>
      <c r="C189" s="7"/>
      <c r="H189" s="7"/>
      <c r="L189" s="7"/>
      <c r="P189" s="7"/>
      <c r="T189" s="7"/>
      <c r="X189" s="7"/>
      <c r="AB189" s="81"/>
      <c r="AC189" s="81"/>
      <c r="AD189" s="81"/>
    </row>
    <row r="190">
      <c r="A190" s="191"/>
      <c r="C190" s="7"/>
      <c r="H190" s="7"/>
      <c r="L190" s="7"/>
      <c r="P190" s="7"/>
      <c r="T190" s="7"/>
      <c r="X190" s="7"/>
      <c r="AB190" s="81"/>
      <c r="AC190" s="81"/>
      <c r="AD190" s="81"/>
    </row>
    <row r="191">
      <c r="A191" s="191"/>
      <c r="C191" s="7"/>
      <c r="H191" s="7"/>
      <c r="L191" s="7"/>
      <c r="P191" s="7"/>
      <c r="T191" s="7"/>
      <c r="X191" s="7"/>
      <c r="AB191" s="81"/>
      <c r="AC191" s="81"/>
      <c r="AD191" s="81"/>
    </row>
    <row r="192">
      <c r="A192" s="191"/>
      <c r="C192" s="7"/>
      <c r="H192" s="7"/>
      <c r="L192" s="7"/>
      <c r="P192" s="7"/>
      <c r="T192" s="7"/>
      <c r="X192" s="7"/>
      <c r="AB192" s="81"/>
      <c r="AC192" s="81"/>
      <c r="AD192" s="81"/>
    </row>
    <row r="193">
      <c r="A193" s="191"/>
      <c r="C193" s="7"/>
      <c r="H193" s="7"/>
      <c r="L193" s="7"/>
      <c r="P193" s="7"/>
      <c r="T193" s="7"/>
      <c r="X193" s="7"/>
      <c r="AB193" s="81"/>
      <c r="AC193" s="81"/>
      <c r="AD193" s="81"/>
    </row>
    <row r="194">
      <c r="A194" s="191"/>
      <c r="C194" s="7"/>
      <c r="H194" s="7"/>
      <c r="L194" s="7"/>
      <c r="P194" s="7"/>
      <c r="T194" s="7"/>
      <c r="X194" s="7"/>
      <c r="AB194" s="81"/>
      <c r="AC194" s="81"/>
      <c r="AD194" s="81"/>
    </row>
    <row r="195">
      <c r="A195" s="191"/>
      <c r="C195" s="7"/>
      <c r="H195" s="7"/>
      <c r="L195" s="7"/>
      <c r="P195" s="7"/>
      <c r="T195" s="7"/>
      <c r="X195" s="7"/>
      <c r="AB195" s="81"/>
      <c r="AC195" s="81"/>
      <c r="AD195" s="81"/>
    </row>
    <row r="196">
      <c r="A196" s="191"/>
      <c r="C196" s="7"/>
      <c r="H196" s="7"/>
      <c r="L196" s="7"/>
      <c r="P196" s="7"/>
      <c r="T196" s="7"/>
      <c r="X196" s="7"/>
      <c r="AB196" s="81"/>
      <c r="AC196" s="81"/>
      <c r="AD196" s="81"/>
    </row>
    <row r="197">
      <c r="A197" s="191"/>
      <c r="C197" s="7"/>
      <c r="H197" s="7"/>
      <c r="L197" s="7"/>
      <c r="P197" s="7"/>
      <c r="T197" s="7"/>
      <c r="X197" s="7"/>
      <c r="AB197" s="81"/>
      <c r="AC197" s="81"/>
      <c r="AD197" s="81"/>
    </row>
    <row r="198">
      <c r="A198" s="191"/>
      <c r="C198" s="7"/>
      <c r="H198" s="7"/>
      <c r="L198" s="7"/>
      <c r="P198" s="7"/>
      <c r="T198" s="7"/>
      <c r="X198" s="7"/>
      <c r="AB198" s="81"/>
      <c r="AC198" s="81"/>
      <c r="AD198" s="81"/>
    </row>
    <row r="199">
      <c r="A199" s="191"/>
      <c r="C199" s="7"/>
      <c r="H199" s="7"/>
      <c r="L199" s="7"/>
      <c r="P199" s="7"/>
      <c r="T199" s="7"/>
      <c r="X199" s="7"/>
      <c r="AB199" s="81"/>
      <c r="AC199" s="81"/>
      <c r="AD199" s="81"/>
    </row>
    <row r="200">
      <c r="A200" s="191"/>
      <c r="C200" s="7"/>
      <c r="H200" s="7"/>
      <c r="L200" s="7"/>
      <c r="P200" s="7"/>
      <c r="T200" s="7"/>
      <c r="X200" s="7"/>
      <c r="AB200" s="81"/>
      <c r="AC200" s="81"/>
      <c r="AD200" s="81"/>
    </row>
    <row r="201">
      <c r="A201" s="191"/>
      <c r="C201" s="7"/>
      <c r="H201" s="7"/>
      <c r="L201" s="7"/>
      <c r="P201" s="7"/>
      <c r="T201" s="7"/>
      <c r="X201" s="7"/>
      <c r="AB201" s="81"/>
      <c r="AC201" s="81"/>
      <c r="AD201" s="81"/>
    </row>
    <row r="202">
      <c r="A202" s="191"/>
      <c r="C202" s="7"/>
      <c r="H202" s="7"/>
      <c r="L202" s="7"/>
      <c r="P202" s="7"/>
      <c r="T202" s="7"/>
      <c r="X202" s="7"/>
      <c r="AB202" s="81"/>
      <c r="AC202" s="81"/>
      <c r="AD202" s="81"/>
    </row>
    <row r="203">
      <c r="A203" s="191"/>
      <c r="C203" s="7"/>
      <c r="H203" s="7"/>
      <c r="L203" s="7"/>
      <c r="P203" s="7"/>
      <c r="T203" s="7"/>
      <c r="X203" s="7"/>
      <c r="AB203" s="81"/>
      <c r="AC203" s="81"/>
      <c r="AD203" s="81"/>
    </row>
    <row r="204">
      <c r="A204" s="191"/>
      <c r="C204" s="7"/>
      <c r="H204" s="7"/>
      <c r="L204" s="7"/>
      <c r="P204" s="7"/>
      <c r="T204" s="7"/>
      <c r="X204" s="7"/>
      <c r="AB204" s="81"/>
      <c r="AC204" s="81"/>
      <c r="AD204" s="81"/>
    </row>
    <row r="205">
      <c r="A205" s="191"/>
      <c r="C205" s="7"/>
      <c r="H205" s="7"/>
      <c r="L205" s="7"/>
      <c r="P205" s="7"/>
      <c r="T205" s="7"/>
      <c r="X205" s="7"/>
      <c r="AB205" s="81"/>
      <c r="AC205" s="81"/>
      <c r="AD205" s="81"/>
    </row>
    <row r="206">
      <c r="A206" s="191"/>
      <c r="C206" s="7"/>
      <c r="H206" s="7"/>
      <c r="L206" s="7"/>
      <c r="P206" s="7"/>
      <c r="T206" s="7"/>
      <c r="X206" s="7"/>
      <c r="AB206" s="81"/>
      <c r="AC206" s="81"/>
      <c r="AD206" s="81"/>
    </row>
    <row r="207">
      <c r="A207" s="191"/>
      <c r="C207" s="7"/>
      <c r="H207" s="7"/>
      <c r="L207" s="7"/>
      <c r="P207" s="7"/>
      <c r="T207" s="7"/>
      <c r="X207" s="7"/>
      <c r="AB207" s="81"/>
      <c r="AC207" s="81"/>
      <c r="AD207" s="81"/>
    </row>
    <row r="208">
      <c r="A208" s="191"/>
      <c r="C208" s="7"/>
      <c r="H208" s="7"/>
      <c r="L208" s="7"/>
      <c r="P208" s="7"/>
      <c r="T208" s="7"/>
      <c r="X208" s="7"/>
      <c r="AB208" s="81"/>
      <c r="AC208" s="81"/>
      <c r="AD208" s="81"/>
    </row>
    <row r="209">
      <c r="A209" s="191"/>
      <c r="C209" s="7"/>
      <c r="H209" s="7"/>
      <c r="L209" s="7"/>
      <c r="P209" s="7"/>
      <c r="T209" s="7"/>
      <c r="X209" s="7"/>
      <c r="AB209" s="81"/>
      <c r="AC209" s="81"/>
      <c r="AD209" s="81"/>
    </row>
    <row r="210">
      <c r="A210" s="191"/>
      <c r="C210" s="7"/>
      <c r="H210" s="7"/>
      <c r="L210" s="7"/>
      <c r="P210" s="7"/>
      <c r="T210" s="7"/>
      <c r="X210" s="7"/>
      <c r="AB210" s="81"/>
      <c r="AC210" s="81"/>
      <c r="AD210" s="81"/>
    </row>
    <row r="211">
      <c r="A211" s="191"/>
      <c r="C211" s="7"/>
      <c r="H211" s="7"/>
      <c r="L211" s="7"/>
      <c r="P211" s="7"/>
      <c r="T211" s="7"/>
      <c r="X211" s="7"/>
      <c r="AB211" s="81"/>
      <c r="AC211" s="81"/>
      <c r="AD211" s="81"/>
    </row>
    <row r="212">
      <c r="A212" s="191"/>
      <c r="C212" s="7"/>
      <c r="H212" s="7"/>
      <c r="L212" s="7"/>
      <c r="P212" s="7"/>
      <c r="T212" s="7"/>
      <c r="X212" s="7"/>
      <c r="AB212" s="81"/>
      <c r="AC212" s="81"/>
      <c r="AD212" s="81"/>
    </row>
    <row r="213">
      <c r="A213" s="191"/>
      <c r="C213" s="7"/>
      <c r="H213" s="7"/>
      <c r="L213" s="7"/>
      <c r="P213" s="7"/>
      <c r="T213" s="7"/>
      <c r="X213" s="7"/>
      <c r="AB213" s="81"/>
      <c r="AC213" s="81"/>
      <c r="AD213" s="81"/>
    </row>
    <row r="214">
      <c r="A214" s="191"/>
      <c r="C214" s="7"/>
      <c r="H214" s="7"/>
      <c r="L214" s="7"/>
      <c r="P214" s="7"/>
      <c r="T214" s="7"/>
      <c r="X214" s="7"/>
      <c r="AB214" s="81"/>
      <c r="AC214" s="81"/>
      <c r="AD214" s="81"/>
    </row>
    <row r="215">
      <c r="A215" s="191"/>
      <c r="C215" s="7"/>
      <c r="H215" s="7"/>
      <c r="L215" s="7"/>
      <c r="P215" s="7"/>
      <c r="T215" s="7"/>
      <c r="X215" s="7"/>
      <c r="AB215" s="81"/>
      <c r="AC215" s="81"/>
      <c r="AD215" s="81"/>
    </row>
    <row r="216">
      <c r="A216" s="191"/>
      <c r="C216" s="7"/>
      <c r="H216" s="7"/>
      <c r="L216" s="7"/>
      <c r="P216" s="7"/>
      <c r="T216" s="7"/>
      <c r="X216" s="7"/>
      <c r="AB216" s="81"/>
      <c r="AC216" s="81"/>
      <c r="AD216" s="81"/>
    </row>
    <row r="217">
      <c r="A217" s="191"/>
      <c r="C217" s="7"/>
      <c r="H217" s="7"/>
      <c r="L217" s="7"/>
      <c r="P217" s="7"/>
      <c r="T217" s="7"/>
      <c r="X217" s="7"/>
      <c r="AB217" s="81"/>
      <c r="AC217" s="81"/>
      <c r="AD217" s="81"/>
    </row>
    <row r="218">
      <c r="A218" s="191"/>
      <c r="C218" s="7"/>
      <c r="H218" s="7"/>
      <c r="L218" s="7"/>
      <c r="P218" s="7"/>
      <c r="T218" s="7"/>
      <c r="X218" s="7"/>
      <c r="AB218" s="81"/>
      <c r="AC218" s="81"/>
      <c r="AD218" s="81"/>
    </row>
    <row r="219">
      <c r="A219" s="191"/>
      <c r="C219" s="7"/>
      <c r="H219" s="7"/>
      <c r="L219" s="7"/>
      <c r="P219" s="7"/>
      <c r="T219" s="7"/>
      <c r="X219" s="7"/>
      <c r="AB219" s="81"/>
      <c r="AC219" s="81"/>
      <c r="AD219" s="81"/>
    </row>
    <row r="220">
      <c r="A220" s="191"/>
      <c r="C220" s="7"/>
      <c r="H220" s="7"/>
      <c r="L220" s="7"/>
      <c r="P220" s="7"/>
      <c r="T220" s="7"/>
      <c r="X220" s="7"/>
      <c r="AB220" s="81"/>
      <c r="AC220" s="81"/>
      <c r="AD220" s="81"/>
    </row>
    <row r="221">
      <c r="A221" s="191"/>
      <c r="C221" s="7"/>
      <c r="H221" s="7"/>
      <c r="L221" s="7"/>
      <c r="P221" s="7"/>
      <c r="T221" s="7"/>
      <c r="X221" s="7"/>
      <c r="AB221" s="81"/>
      <c r="AC221" s="81"/>
      <c r="AD221" s="81"/>
    </row>
    <row r="222">
      <c r="A222" s="191"/>
      <c r="C222" s="7"/>
      <c r="H222" s="7"/>
      <c r="L222" s="7"/>
      <c r="P222" s="7"/>
      <c r="T222" s="7"/>
      <c r="X222" s="7"/>
      <c r="AB222" s="81"/>
      <c r="AC222" s="81"/>
      <c r="AD222" s="81"/>
    </row>
    <row r="223">
      <c r="A223" s="191"/>
      <c r="C223" s="7"/>
      <c r="H223" s="7"/>
      <c r="L223" s="7"/>
      <c r="P223" s="7"/>
      <c r="T223" s="7"/>
      <c r="X223" s="7"/>
      <c r="AB223" s="81"/>
      <c r="AC223" s="81"/>
      <c r="AD223" s="81"/>
    </row>
    <row r="224">
      <c r="A224" s="191"/>
      <c r="C224" s="7"/>
      <c r="H224" s="7"/>
      <c r="L224" s="7"/>
      <c r="P224" s="7"/>
      <c r="T224" s="7"/>
      <c r="X224" s="7"/>
      <c r="AB224" s="81"/>
      <c r="AC224" s="81"/>
      <c r="AD224" s="81"/>
    </row>
    <row r="225">
      <c r="A225" s="191"/>
      <c r="C225" s="7"/>
      <c r="H225" s="7"/>
      <c r="L225" s="7"/>
      <c r="P225" s="7"/>
      <c r="T225" s="7"/>
      <c r="X225" s="7"/>
      <c r="AB225" s="81"/>
      <c r="AC225" s="81"/>
      <c r="AD225" s="81"/>
    </row>
    <row r="226">
      <c r="A226" s="191"/>
      <c r="C226" s="7"/>
      <c r="H226" s="7"/>
      <c r="L226" s="7"/>
      <c r="P226" s="7"/>
      <c r="T226" s="7"/>
      <c r="X226" s="7"/>
      <c r="AB226" s="81"/>
      <c r="AC226" s="81"/>
      <c r="AD226" s="81"/>
    </row>
    <row r="227">
      <c r="A227" s="191"/>
      <c r="C227" s="7"/>
      <c r="H227" s="7"/>
      <c r="L227" s="7"/>
      <c r="P227" s="7"/>
      <c r="T227" s="7"/>
      <c r="X227" s="7"/>
      <c r="AB227" s="81"/>
      <c r="AC227" s="81"/>
      <c r="AD227" s="81"/>
    </row>
    <row r="228">
      <c r="A228" s="191"/>
      <c r="C228" s="7"/>
      <c r="H228" s="7"/>
      <c r="L228" s="7"/>
      <c r="P228" s="7"/>
      <c r="T228" s="7"/>
      <c r="X228" s="7"/>
      <c r="AB228" s="81"/>
      <c r="AC228" s="81"/>
      <c r="AD228" s="81"/>
    </row>
    <row r="229">
      <c r="A229" s="191"/>
      <c r="C229" s="7"/>
      <c r="H229" s="7"/>
      <c r="L229" s="7"/>
      <c r="P229" s="7"/>
      <c r="T229" s="7"/>
      <c r="X229" s="7"/>
      <c r="AB229" s="81"/>
      <c r="AC229" s="81"/>
      <c r="AD229" s="81"/>
    </row>
    <row r="230">
      <c r="A230" s="191"/>
      <c r="C230" s="7"/>
      <c r="H230" s="7"/>
      <c r="L230" s="7"/>
      <c r="P230" s="7"/>
      <c r="T230" s="7"/>
      <c r="X230" s="7"/>
      <c r="AB230" s="81"/>
      <c r="AC230" s="81"/>
      <c r="AD230" s="81"/>
    </row>
    <row r="231">
      <c r="A231" s="191"/>
      <c r="C231" s="7"/>
      <c r="H231" s="7"/>
      <c r="L231" s="7"/>
      <c r="P231" s="7"/>
      <c r="T231" s="7"/>
      <c r="X231" s="7"/>
      <c r="AB231" s="81"/>
      <c r="AC231" s="81"/>
      <c r="AD231" s="81"/>
    </row>
    <row r="232">
      <c r="A232" s="191"/>
      <c r="C232" s="7"/>
      <c r="H232" s="7"/>
      <c r="L232" s="7"/>
      <c r="P232" s="7"/>
      <c r="T232" s="7"/>
      <c r="X232" s="7"/>
      <c r="AB232" s="81"/>
      <c r="AC232" s="81"/>
      <c r="AD232" s="81"/>
    </row>
    <row r="233">
      <c r="A233" s="191"/>
      <c r="C233" s="7"/>
      <c r="H233" s="7"/>
      <c r="L233" s="7"/>
      <c r="P233" s="7"/>
      <c r="T233" s="7"/>
      <c r="X233" s="7"/>
      <c r="AB233" s="81"/>
      <c r="AC233" s="81"/>
      <c r="AD233" s="81"/>
    </row>
    <row r="234">
      <c r="A234" s="191"/>
      <c r="C234" s="7"/>
      <c r="H234" s="7"/>
      <c r="L234" s="7"/>
      <c r="P234" s="7"/>
      <c r="T234" s="7"/>
      <c r="X234" s="7"/>
      <c r="AB234" s="81"/>
      <c r="AC234" s="81"/>
      <c r="AD234" s="81"/>
    </row>
    <row r="235">
      <c r="A235" s="191"/>
      <c r="C235" s="7"/>
      <c r="H235" s="7"/>
      <c r="L235" s="7"/>
      <c r="P235" s="7"/>
      <c r="T235" s="7"/>
      <c r="X235" s="7"/>
      <c r="AB235" s="81"/>
      <c r="AC235" s="81"/>
      <c r="AD235" s="81"/>
    </row>
    <row r="236">
      <c r="A236" s="191"/>
      <c r="C236" s="7"/>
      <c r="H236" s="7"/>
      <c r="L236" s="7"/>
      <c r="P236" s="7"/>
      <c r="T236" s="7"/>
      <c r="X236" s="7"/>
      <c r="AB236" s="81"/>
      <c r="AC236" s="81"/>
      <c r="AD236" s="81"/>
    </row>
    <row r="237">
      <c r="A237" s="191"/>
      <c r="C237" s="7"/>
      <c r="H237" s="7"/>
      <c r="L237" s="7"/>
      <c r="P237" s="7"/>
      <c r="T237" s="7"/>
      <c r="X237" s="7"/>
      <c r="AB237" s="81"/>
      <c r="AC237" s="81"/>
      <c r="AD237" s="81"/>
    </row>
    <row r="238">
      <c r="A238" s="191"/>
      <c r="C238" s="7"/>
      <c r="H238" s="7"/>
      <c r="L238" s="7"/>
      <c r="P238" s="7"/>
      <c r="T238" s="7"/>
      <c r="X238" s="7"/>
      <c r="AB238" s="81"/>
      <c r="AC238" s="81"/>
      <c r="AD238" s="81"/>
    </row>
    <row r="239">
      <c r="A239" s="191"/>
      <c r="C239" s="7"/>
      <c r="H239" s="7"/>
      <c r="L239" s="7"/>
      <c r="P239" s="7"/>
      <c r="T239" s="7"/>
      <c r="X239" s="7"/>
      <c r="AB239" s="81"/>
      <c r="AC239" s="81"/>
      <c r="AD239" s="81"/>
    </row>
    <row r="240">
      <c r="A240" s="191"/>
      <c r="C240" s="7"/>
      <c r="H240" s="7"/>
      <c r="L240" s="7"/>
      <c r="P240" s="7"/>
      <c r="T240" s="7"/>
      <c r="X240" s="7"/>
      <c r="AB240" s="81"/>
      <c r="AC240" s="81"/>
      <c r="AD240" s="81"/>
    </row>
    <row r="241">
      <c r="A241" s="191"/>
      <c r="C241" s="7"/>
      <c r="H241" s="7"/>
      <c r="L241" s="7"/>
      <c r="P241" s="7"/>
      <c r="T241" s="7"/>
      <c r="X241" s="7"/>
      <c r="AB241" s="81"/>
      <c r="AC241" s="81"/>
      <c r="AD241" s="81"/>
    </row>
    <row r="242">
      <c r="A242" s="191"/>
      <c r="C242" s="7"/>
      <c r="H242" s="7"/>
      <c r="L242" s="7"/>
      <c r="P242" s="7"/>
      <c r="T242" s="7"/>
      <c r="X242" s="7"/>
      <c r="AB242" s="81"/>
      <c r="AC242" s="81"/>
      <c r="AD242" s="81"/>
    </row>
    <row r="243">
      <c r="A243" s="191"/>
      <c r="C243" s="7"/>
      <c r="H243" s="7"/>
      <c r="L243" s="7"/>
      <c r="P243" s="7"/>
      <c r="T243" s="7"/>
      <c r="X243" s="7"/>
      <c r="AB243" s="81"/>
      <c r="AC243" s="81"/>
      <c r="AD243" s="81"/>
    </row>
    <row r="244">
      <c r="A244" s="191"/>
      <c r="C244" s="7"/>
      <c r="H244" s="7"/>
      <c r="L244" s="7"/>
      <c r="P244" s="7"/>
      <c r="T244" s="7"/>
      <c r="X244" s="7"/>
      <c r="AB244" s="81"/>
      <c r="AC244" s="81"/>
      <c r="AD244" s="81"/>
    </row>
    <row r="245">
      <c r="A245" s="191"/>
      <c r="C245" s="7"/>
      <c r="H245" s="7"/>
      <c r="L245" s="7"/>
      <c r="P245" s="7"/>
      <c r="T245" s="7"/>
      <c r="X245" s="7"/>
      <c r="AB245" s="81"/>
      <c r="AC245" s="81"/>
      <c r="AD245" s="81"/>
    </row>
    <row r="246">
      <c r="A246" s="191"/>
      <c r="C246" s="7"/>
      <c r="H246" s="7"/>
      <c r="L246" s="7"/>
      <c r="P246" s="7"/>
      <c r="T246" s="7"/>
      <c r="X246" s="7"/>
      <c r="AB246" s="81"/>
      <c r="AC246" s="81"/>
      <c r="AD246" s="81"/>
    </row>
    <row r="247">
      <c r="A247" s="191"/>
      <c r="C247" s="7"/>
      <c r="H247" s="7"/>
      <c r="L247" s="7"/>
      <c r="P247" s="7"/>
      <c r="T247" s="7"/>
      <c r="X247" s="7"/>
      <c r="AB247" s="81"/>
      <c r="AC247" s="81"/>
      <c r="AD247" s="81"/>
    </row>
    <row r="248">
      <c r="A248" s="191"/>
      <c r="C248" s="7"/>
      <c r="H248" s="7"/>
      <c r="L248" s="7"/>
      <c r="P248" s="7"/>
      <c r="T248" s="7"/>
      <c r="X248" s="7"/>
      <c r="AB248" s="81"/>
      <c r="AC248" s="81"/>
      <c r="AD248" s="81"/>
    </row>
    <row r="249">
      <c r="A249" s="191"/>
      <c r="C249" s="7"/>
      <c r="H249" s="7"/>
      <c r="L249" s="7"/>
      <c r="P249" s="7"/>
      <c r="T249" s="7"/>
      <c r="X249" s="7"/>
      <c r="AB249" s="81"/>
      <c r="AC249" s="81"/>
      <c r="AD249" s="81"/>
    </row>
    <row r="250">
      <c r="A250" s="191"/>
      <c r="C250" s="7"/>
      <c r="H250" s="7"/>
      <c r="L250" s="7"/>
      <c r="P250" s="7"/>
      <c r="T250" s="7"/>
      <c r="X250" s="7"/>
      <c r="AB250" s="81"/>
      <c r="AC250" s="81"/>
      <c r="AD250" s="81"/>
    </row>
    <row r="251">
      <c r="A251" s="191"/>
      <c r="C251" s="7"/>
      <c r="H251" s="7"/>
      <c r="L251" s="7"/>
      <c r="P251" s="7"/>
      <c r="T251" s="7"/>
      <c r="X251" s="7"/>
      <c r="AB251" s="81"/>
      <c r="AC251" s="81"/>
      <c r="AD251" s="81"/>
    </row>
    <row r="252">
      <c r="A252" s="191"/>
      <c r="C252" s="7"/>
      <c r="H252" s="7"/>
      <c r="L252" s="7"/>
      <c r="P252" s="7"/>
      <c r="T252" s="7"/>
      <c r="X252" s="7"/>
      <c r="AB252" s="81"/>
      <c r="AC252" s="81"/>
      <c r="AD252" s="81"/>
    </row>
    <row r="253">
      <c r="A253" s="191"/>
      <c r="C253" s="7"/>
      <c r="H253" s="7"/>
      <c r="L253" s="7"/>
      <c r="P253" s="7"/>
      <c r="T253" s="7"/>
      <c r="X253" s="7"/>
      <c r="AB253" s="81"/>
      <c r="AC253" s="81"/>
      <c r="AD253" s="81"/>
    </row>
    <row r="254">
      <c r="A254" s="191"/>
      <c r="C254" s="7"/>
      <c r="H254" s="7"/>
      <c r="L254" s="7"/>
      <c r="P254" s="7"/>
      <c r="T254" s="7"/>
      <c r="X254" s="7"/>
      <c r="AB254" s="81"/>
      <c r="AC254" s="81"/>
      <c r="AD254" s="81"/>
    </row>
    <row r="255">
      <c r="A255" s="191"/>
      <c r="C255" s="7"/>
      <c r="H255" s="7"/>
      <c r="L255" s="7"/>
      <c r="P255" s="7"/>
      <c r="T255" s="7"/>
      <c r="X255" s="7"/>
      <c r="AB255" s="81"/>
      <c r="AC255" s="81"/>
      <c r="AD255" s="81"/>
    </row>
    <row r="256">
      <c r="A256" s="191"/>
      <c r="C256" s="7"/>
      <c r="H256" s="7"/>
      <c r="L256" s="7"/>
      <c r="P256" s="7"/>
      <c r="T256" s="7"/>
      <c r="X256" s="7"/>
      <c r="AB256" s="81"/>
      <c r="AC256" s="81"/>
      <c r="AD256" s="81"/>
    </row>
    <row r="257">
      <c r="A257" s="191"/>
      <c r="C257" s="7"/>
      <c r="H257" s="7"/>
      <c r="L257" s="7"/>
      <c r="P257" s="7"/>
      <c r="T257" s="7"/>
      <c r="X257" s="7"/>
      <c r="AB257" s="81"/>
      <c r="AC257" s="81"/>
      <c r="AD257" s="81"/>
    </row>
    <row r="258">
      <c r="A258" s="191"/>
      <c r="C258" s="7"/>
      <c r="H258" s="7"/>
      <c r="L258" s="7"/>
      <c r="P258" s="7"/>
      <c r="T258" s="7"/>
      <c r="X258" s="7"/>
      <c r="AB258" s="81"/>
      <c r="AC258" s="81"/>
      <c r="AD258" s="81"/>
    </row>
    <row r="259">
      <c r="A259" s="191"/>
      <c r="C259" s="7"/>
      <c r="H259" s="7"/>
      <c r="L259" s="7"/>
      <c r="P259" s="7"/>
      <c r="T259" s="7"/>
      <c r="X259" s="7"/>
      <c r="AB259" s="81"/>
      <c r="AC259" s="81"/>
      <c r="AD259" s="81"/>
    </row>
    <row r="260">
      <c r="A260" s="191"/>
      <c r="C260" s="7"/>
      <c r="H260" s="7"/>
      <c r="L260" s="7"/>
      <c r="P260" s="7"/>
      <c r="T260" s="7"/>
      <c r="X260" s="7"/>
      <c r="AB260" s="81"/>
      <c r="AC260" s="81"/>
      <c r="AD260" s="81"/>
    </row>
    <row r="261">
      <c r="A261" s="191"/>
      <c r="C261" s="7"/>
      <c r="H261" s="7"/>
      <c r="L261" s="7"/>
      <c r="P261" s="7"/>
      <c r="T261" s="7"/>
      <c r="X261" s="7"/>
      <c r="AB261" s="81"/>
      <c r="AC261" s="81"/>
      <c r="AD261" s="81"/>
    </row>
    <row r="262">
      <c r="A262" s="191"/>
      <c r="C262" s="7"/>
      <c r="H262" s="7"/>
      <c r="L262" s="7"/>
      <c r="P262" s="7"/>
      <c r="T262" s="7"/>
      <c r="X262" s="7"/>
      <c r="AB262" s="81"/>
      <c r="AC262" s="81"/>
      <c r="AD262" s="81"/>
    </row>
    <row r="263">
      <c r="A263" s="191"/>
      <c r="C263" s="7"/>
      <c r="H263" s="7"/>
      <c r="L263" s="7"/>
      <c r="P263" s="7"/>
      <c r="T263" s="7"/>
      <c r="X263" s="7"/>
      <c r="AB263" s="81"/>
      <c r="AC263" s="81"/>
      <c r="AD263" s="81"/>
    </row>
    <row r="264">
      <c r="A264" s="191"/>
      <c r="C264" s="7"/>
      <c r="H264" s="7"/>
      <c r="L264" s="7"/>
      <c r="P264" s="7"/>
      <c r="T264" s="7"/>
      <c r="X264" s="7"/>
      <c r="AB264" s="81"/>
      <c r="AC264" s="81"/>
      <c r="AD264" s="81"/>
    </row>
    <row r="265">
      <c r="A265" s="191"/>
      <c r="C265" s="7"/>
      <c r="H265" s="7"/>
      <c r="L265" s="7"/>
      <c r="P265" s="7"/>
      <c r="T265" s="7"/>
      <c r="X265" s="7"/>
      <c r="AB265" s="81"/>
      <c r="AC265" s="81"/>
      <c r="AD265" s="81"/>
    </row>
    <row r="266">
      <c r="A266" s="191"/>
      <c r="C266" s="7"/>
      <c r="H266" s="7"/>
      <c r="L266" s="7"/>
      <c r="P266" s="7"/>
      <c r="T266" s="7"/>
      <c r="X266" s="7"/>
      <c r="AB266" s="81"/>
      <c r="AC266" s="81"/>
      <c r="AD266" s="81"/>
    </row>
    <row r="267">
      <c r="A267" s="191"/>
      <c r="C267" s="7"/>
      <c r="H267" s="7"/>
      <c r="L267" s="7"/>
      <c r="P267" s="7"/>
      <c r="T267" s="7"/>
      <c r="X267" s="7"/>
      <c r="AB267" s="81"/>
      <c r="AC267" s="81"/>
      <c r="AD267" s="81"/>
    </row>
    <row r="268">
      <c r="A268" s="191"/>
      <c r="C268" s="7"/>
      <c r="H268" s="7"/>
      <c r="L268" s="7"/>
      <c r="P268" s="7"/>
      <c r="T268" s="7"/>
      <c r="X268" s="7"/>
      <c r="AB268" s="81"/>
      <c r="AC268" s="81"/>
      <c r="AD268" s="81"/>
    </row>
    <row r="269">
      <c r="A269" s="191"/>
      <c r="C269" s="7"/>
      <c r="H269" s="7"/>
      <c r="L269" s="7"/>
      <c r="P269" s="7"/>
      <c r="T269" s="7"/>
      <c r="X269" s="7"/>
      <c r="AB269" s="81"/>
      <c r="AC269" s="81"/>
      <c r="AD269" s="81"/>
    </row>
    <row r="270">
      <c r="A270" s="191"/>
      <c r="C270" s="7"/>
      <c r="H270" s="7"/>
      <c r="L270" s="7"/>
      <c r="P270" s="7"/>
      <c r="T270" s="7"/>
      <c r="X270" s="7"/>
      <c r="AB270" s="81"/>
      <c r="AC270" s="81"/>
      <c r="AD270" s="81"/>
    </row>
    <row r="271">
      <c r="A271" s="191"/>
      <c r="C271" s="7"/>
      <c r="H271" s="7"/>
      <c r="L271" s="7"/>
      <c r="P271" s="7"/>
      <c r="T271" s="7"/>
      <c r="X271" s="7"/>
      <c r="AB271" s="81"/>
      <c r="AC271" s="81"/>
      <c r="AD271" s="81"/>
    </row>
    <row r="272">
      <c r="A272" s="191"/>
      <c r="C272" s="7"/>
      <c r="H272" s="7"/>
      <c r="L272" s="7"/>
      <c r="P272" s="7"/>
      <c r="T272" s="7"/>
      <c r="X272" s="7"/>
      <c r="AB272" s="81"/>
      <c r="AC272" s="81"/>
      <c r="AD272" s="81"/>
    </row>
    <row r="273">
      <c r="A273" s="191"/>
      <c r="C273" s="7"/>
      <c r="H273" s="7"/>
      <c r="L273" s="7"/>
      <c r="P273" s="7"/>
      <c r="T273" s="7"/>
      <c r="X273" s="7"/>
      <c r="AB273" s="81"/>
      <c r="AC273" s="81"/>
      <c r="AD273" s="81"/>
    </row>
    <row r="274">
      <c r="A274" s="191"/>
      <c r="C274" s="7"/>
      <c r="H274" s="7"/>
      <c r="L274" s="7"/>
      <c r="P274" s="7"/>
      <c r="T274" s="7"/>
      <c r="X274" s="7"/>
      <c r="AB274" s="81"/>
      <c r="AC274" s="81"/>
      <c r="AD274" s="81"/>
    </row>
    <row r="275">
      <c r="A275" s="191"/>
      <c r="C275" s="7"/>
      <c r="H275" s="7"/>
      <c r="L275" s="7"/>
      <c r="P275" s="7"/>
      <c r="T275" s="7"/>
      <c r="X275" s="7"/>
      <c r="AB275" s="81"/>
      <c r="AC275" s="81"/>
      <c r="AD275" s="81"/>
    </row>
    <row r="276">
      <c r="A276" s="191"/>
      <c r="C276" s="7"/>
      <c r="H276" s="7"/>
      <c r="L276" s="7"/>
      <c r="P276" s="7"/>
      <c r="T276" s="7"/>
      <c r="X276" s="7"/>
      <c r="AB276" s="81"/>
      <c r="AC276" s="81"/>
      <c r="AD276" s="81"/>
    </row>
    <row r="277">
      <c r="A277" s="191"/>
      <c r="C277" s="7"/>
      <c r="H277" s="7"/>
      <c r="L277" s="7"/>
      <c r="P277" s="7"/>
      <c r="T277" s="7"/>
      <c r="X277" s="7"/>
      <c r="AB277" s="81"/>
      <c r="AC277" s="81"/>
      <c r="AD277" s="81"/>
    </row>
    <row r="278">
      <c r="A278" s="191"/>
      <c r="C278" s="7"/>
      <c r="H278" s="7"/>
      <c r="L278" s="7"/>
      <c r="P278" s="7"/>
      <c r="T278" s="7"/>
      <c r="X278" s="7"/>
      <c r="AB278" s="81"/>
      <c r="AC278" s="81"/>
      <c r="AD278" s="81"/>
    </row>
    <row r="279">
      <c r="A279" s="191"/>
      <c r="C279" s="7"/>
      <c r="H279" s="7"/>
      <c r="L279" s="7"/>
      <c r="P279" s="7"/>
      <c r="T279" s="7"/>
      <c r="X279" s="7"/>
      <c r="AB279" s="81"/>
      <c r="AC279" s="81"/>
      <c r="AD279" s="81"/>
    </row>
    <row r="280">
      <c r="A280" s="191"/>
      <c r="C280" s="7"/>
      <c r="H280" s="7"/>
      <c r="L280" s="7"/>
      <c r="P280" s="7"/>
      <c r="T280" s="7"/>
      <c r="X280" s="7"/>
      <c r="AB280" s="81"/>
      <c r="AC280" s="81"/>
      <c r="AD280" s="81"/>
    </row>
    <row r="281">
      <c r="A281" s="191"/>
      <c r="C281" s="7"/>
      <c r="H281" s="7"/>
      <c r="L281" s="7"/>
      <c r="P281" s="7"/>
      <c r="T281" s="7"/>
      <c r="X281" s="7"/>
      <c r="AB281" s="81"/>
      <c r="AC281" s="81"/>
      <c r="AD281" s="81"/>
    </row>
    <row r="282">
      <c r="A282" s="191"/>
      <c r="C282" s="7"/>
      <c r="H282" s="7"/>
      <c r="L282" s="7"/>
      <c r="P282" s="7"/>
      <c r="T282" s="7"/>
      <c r="X282" s="7"/>
      <c r="AB282" s="81"/>
      <c r="AC282" s="81"/>
      <c r="AD282" s="81"/>
    </row>
    <row r="283">
      <c r="A283" s="191"/>
      <c r="C283" s="7"/>
      <c r="H283" s="7"/>
      <c r="L283" s="7"/>
      <c r="P283" s="7"/>
      <c r="T283" s="7"/>
      <c r="X283" s="7"/>
      <c r="AB283" s="81"/>
      <c r="AC283" s="81"/>
      <c r="AD283" s="81"/>
    </row>
    <row r="284">
      <c r="A284" s="191"/>
      <c r="C284" s="7"/>
      <c r="H284" s="7"/>
      <c r="L284" s="7"/>
      <c r="P284" s="7"/>
      <c r="T284" s="7"/>
      <c r="X284" s="7"/>
      <c r="AB284" s="81"/>
      <c r="AC284" s="81"/>
      <c r="AD284" s="81"/>
    </row>
    <row r="285">
      <c r="A285" s="191"/>
      <c r="C285" s="7"/>
      <c r="H285" s="7"/>
      <c r="L285" s="7"/>
      <c r="P285" s="7"/>
      <c r="T285" s="7"/>
      <c r="X285" s="7"/>
      <c r="AB285" s="81"/>
      <c r="AC285" s="81"/>
      <c r="AD285" s="81"/>
    </row>
    <row r="286">
      <c r="A286" s="191"/>
      <c r="C286" s="7"/>
      <c r="H286" s="7"/>
      <c r="L286" s="7"/>
      <c r="P286" s="7"/>
      <c r="T286" s="7"/>
      <c r="X286" s="7"/>
      <c r="AB286" s="81"/>
      <c r="AC286" s="81"/>
      <c r="AD286" s="81"/>
    </row>
    <row r="287">
      <c r="A287" s="191"/>
      <c r="C287" s="7"/>
      <c r="H287" s="7"/>
      <c r="L287" s="7"/>
      <c r="P287" s="7"/>
      <c r="T287" s="7"/>
      <c r="X287" s="7"/>
      <c r="AB287" s="81"/>
      <c r="AC287" s="81"/>
      <c r="AD287" s="81"/>
    </row>
    <row r="288">
      <c r="A288" s="191"/>
      <c r="C288" s="7"/>
      <c r="H288" s="7"/>
      <c r="L288" s="7"/>
      <c r="P288" s="7"/>
      <c r="T288" s="7"/>
      <c r="X288" s="7"/>
      <c r="AB288" s="81"/>
      <c r="AC288" s="81"/>
      <c r="AD288" s="81"/>
    </row>
    <row r="289">
      <c r="A289" s="191"/>
      <c r="C289" s="7"/>
      <c r="H289" s="7"/>
      <c r="L289" s="7"/>
      <c r="P289" s="7"/>
      <c r="T289" s="7"/>
      <c r="X289" s="7"/>
      <c r="AB289" s="81"/>
      <c r="AC289" s="81"/>
      <c r="AD289" s="81"/>
    </row>
    <row r="290">
      <c r="A290" s="191"/>
      <c r="C290" s="7"/>
      <c r="H290" s="7"/>
      <c r="L290" s="7"/>
      <c r="P290" s="7"/>
      <c r="T290" s="7"/>
      <c r="X290" s="7"/>
      <c r="AB290" s="81"/>
      <c r="AC290" s="81"/>
      <c r="AD290" s="81"/>
    </row>
    <row r="291">
      <c r="A291" s="191"/>
      <c r="C291" s="7"/>
      <c r="H291" s="7"/>
      <c r="L291" s="7"/>
      <c r="P291" s="7"/>
      <c r="T291" s="7"/>
      <c r="X291" s="7"/>
      <c r="AB291" s="81"/>
      <c r="AC291" s="81"/>
      <c r="AD291" s="81"/>
    </row>
    <row r="292">
      <c r="A292" s="191"/>
      <c r="C292" s="7"/>
      <c r="H292" s="7"/>
      <c r="L292" s="7"/>
      <c r="P292" s="7"/>
      <c r="T292" s="7"/>
      <c r="X292" s="7"/>
      <c r="AB292" s="81"/>
      <c r="AC292" s="81"/>
      <c r="AD292" s="81"/>
    </row>
    <row r="293">
      <c r="A293" s="191"/>
      <c r="C293" s="7"/>
      <c r="H293" s="7"/>
      <c r="L293" s="7"/>
      <c r="P293" s="7"/>
      <c r="T293" s="7"/>
      <c r="X293" s="7"/>
      <c r="AB293" s="81"/>
      <c r="AC293" s="81"/>
      <c r="AD293" s="81"/>
    </row>
    <row r="294">
      <c r="A294" s="191"/>
      <c r="C294" s="7"/>
      <c r="H294" s="7"/>
      <c r="L294" s="7"/>
      <c r="P294" s="7"/>
      <c r="T294" s="7"/>
      <c r="X294" s="7"/>
      <c r="AB294" s="81"/>
      <c r="AC294" s="81"/>
      <c r="AD294" s="81"/>
    </row>
    <row r="295">
      <c r="A295" s="191"/>
      <c r="C295" s="7"/>
      <c r="H295" s="7"/>
      <c r="L295" s="7"/>
      <c r="P295" s="7"/>
      <c r="T295" s="7"/>
      <c r="X295" s="7"/>
      <c r="AB295" s="81"/>
      <c r="AC295" s="81"/>
      <c r="AD295" s="81"/>
    </row>
    <row r="296">
      <c r="A296" s="191"/>
      <c r="C296" s="7"/>
      <c r="H296" s="7"/>
      <c r="L296" s="7"/>
      <c r="P296" s="7"/>
      <c r="T296" s="7"/>
      <c r="X296" s="7"/>
      <c r="AB296" s="81"/>
      <c r="AC296" s="81"/>
      <c r="AD296" s="81"/>
    </row>
    <row r="297">
      <c r="A297" s="191"/>
      <c r="C297" s="7"/>
      <c r="H297" s="7"/>
      <c r="L297" s="7"/>
      <c r="P297" s="7"/>
      <c r="T297" s="7"/>
      <c r="X297" s="7"/>
      <c r="AB297" s="81"/>
      <c r="AC297" s="81"/>
      <c r="AD297" s="81"/>
    </row>
    <row r="298">
      <c r="A298" s="191"/>
      <c r="C298" s="7"/>
      <c r="H298" s="7"/>
      <c r="L298" s="7"/>
      <c r="P298" s="7"/>
      <c r="T298" s="7"/>
      <c r="X298" s="7"/>
      <c r="AB298" s="81"/>
      <c r="AC298" s="81"/>
      <c r="AD298" s="81"/>
    </row>
    <row r="299">
      <c r="A299" s="191"/>
      <c r="C299" s="7"/>
      <c r="H299" s="7"/>
      <c r="L299" s="7"/>
      <c r="P299" s="7"/>
      <c r="T299" s="7"/>
      <c r="X299" s="7"/>
      <c r="AB299" s="81"/>
      <c r="AC299" s="81"/>
      <c r="AD299" s="81"/>
    </row>
    <row r="300">
      <c r="A300" s="191"/>
      <c r="C300" s="7"/>
      <c r="H300" s="7"/>
      <c r="L300" s="7"/>
      <c r="P300" s="7"/>
      <c r="T300" s="7"/>
      <c r="X300" s="7"/>
      <c r="AB300" s="81"/>
      <c r="AC300" s="81"/>
      <c r="AD300" s="81"/>
    </row>
    <row r="301">
      <c r="A301" s="191"/>
      <c r="C301" s="7"/>
      <c r="H301" s="7"/>
      <c r="L301" s="7"/>
      <c r="P301" s="7"/>
      <c r="T301" s="7"/>
      <c r="X301" s="7"/>
      <c r="AB301" s="81"/>
      <c r="AC301" s="81"/>
      <c r="AD301" s="81"/>
    </row>
    <row r="302">
      <c r="A302" s="191"/>
      <c r="C302" s="7"/>
      <c r="H302" s="7"/>
      <c r="L302" s="7"/>
      <c r="P302" s="7"/>
      <c r="T302" s="7"/>
      <c r="X302" s="7"/>
      <c r="AB302" s="81"/>
      <c r="AC302" s="81"/>
      <c r="AD302" s="81"/>
    </row>
    <row r="303">
      <c r="A303" s="191"/>
      <c r="C303" s="7"/>
      <c r="H303" s="7"/>
      <c r="L303" s="7"/>
      <c r="P303" s="7"/>
      <c r="T303" s="7"/>
      <c r="X303" s="7"/>
      <c r="AB303" s="81"/>
      <c r="AC303" s="81"/>
      <c r="AD303" s="81"/>
    </row>
    <row r="304">
      <c r="A304" s="191"/>
      <c r="C304" s="7"/>
      <c r="H304" s="7"/>
      <c r="L304" s="7"/>
      <c r="P304" s="7"/>
      <c r="T304" s="7"/>
      <c r="X304" s="7"/>
      <c r="AB304" s="81"/>
      <c r="AC304" s="81"/>
      <c r="AD304" s="81"/>
    </row>
    <row r="305">
      <c r="A305" s="191"/>
      <c r="C305" s="7"/>
      <c r="H305" s="7"/>
      <c r="L305" s="7"/>
      <c r="P305" s="7"/>
      <c r="T305" s="7"/>
      <c r="X305" s="7"/>
      <c r="AB305" s="81"/>
      <c r="AC305" s="81"/>
      <c r="AD305" s="81"/>
    </row>
    <row r="306">
      <c r="A306" s="191"/>
      <c r="C306" s="7"/>
      <c r="H306" s="7"/>
      <c r="L306" s="7"/>
      <c r="P306" s="7"/>
      <c r="T306" s="7"/>
      <c r="X306" s="7"/>
      <c r="AB306" s="81"/>
      <c r="AC306" s="81"/>
      <c r="AD306" s="81"/>
    </row>
    <row r="307">
      <c r="A307" s="191"/>
      <c r="C307" s="7"/>
      <c r="H307" s="7"/>
      <c r="L307" s="7"/>
      <c r="P307" s="7"/>
      <c r="T307" s="7"/>
      <c r="X307" s="7"/>
      <c r="AB307" s="81"/>
      <c r="AC307" s="81"/>
      <c r="AD307" s="81"/>
    </row>
    <row r="308">
      <c r="A308" s="191"/>
      <c r="C308" s="7"/>
      <c r="H308" s="7"/>
      <c r="L308" s="7"/>
      <c r="P308" s="7"/>
      <c r="T308" s="7"/>
      <c r="X308" s="7"/>
      <c r="AB308" s="81"/>
      <c r="AC308" s="81"/>
      <c r="AD308" s="81"/>
    </row>
    <row r="309">
      <c r="A309" s="191"/>
      <c r="C309" s="7"/>
      <c r="H309" s="7"/>
      <c r="L309" s="7"/>
      <c r="P309" s="7"/>
      <c r="T309" s="7"/>
      <c r="X309" s="7"/>
      <c r="AB309" s="81"/>
      <c r="AC309" s="81"/>
      <c r="AD309" s="81"/>
    </row>
    <row r="310">
      <c r="A310" s="191"/>
      <c r="C310" s="7"/>
      <c r="H310" s="7"/>
      <c r="L310" s="7"/>
      <c r="P310" s="7"/>
      <c r="T310" s="7"/>
      <c r="X310" s="7"/>
      <c r="AB310" s="81"/>
      <c r="AC310" s="81"/>
      <c r="AD310" s="81"/>
    </row>
    <row r="311">
      <c r="A311" s="191"/>
      <c r="C311" s="7"/>
      <c r="H311" s="7"/>
      <c r="L311" s="7"/>
      <c r="P311" s="7"/>
      <c r="T311" s="7"/>
      <c r="X311" s="7"/>
      <c r="AB311" s="81"/>
      <c r="AC311" s="81"/>
      <c r="AD311" s="81"/>
    </row>
    <row r="312">
      <c r="A312" s="191"/>
      <c r="C312" s="7"/>
      <c r="H312" s="7"/>
      <c r="L312" s="7"/>
      <c r="P312" s="7"/>
      <c r="T312" s="7"/>
      <c r="X312" s="7"/>
      <c r="AB312" s="81"/>
      <c r="AC312" s="81"/>
      <c r="AD312" s="81"/>
    </row>
    <row r="313">
      <c r="A313" s="191"/>
      <c r="C313" s="7"/>
      <c r="H313" s="7"/>
      <c r="L313" s="7"/>
      <c r="P313" s="7"/>
      <c r="T313" s="7"/>
      <c r="X313" s="7"/>
      <c r="AB313" s="81"/>
      <c r="AC313" s="81"/>
      <c r="AD313" s="81"/>
    </row>
    <row r="314">
      <c r="A314" s="191"/>
      <c r="C314" s="7"/>
      <c r="H314" s="7"/>
      <c r="L314" s="7"/>
      <c r="P314" s="7"/>
      <c r="T314" s="7"/>
      <c r="X314" s="7"/>
      <c r="AB314" s="81"/>
      <c r="AC314" s="81"/>
      <c r="AD314" s="81"/>
    </row>
    <row r="315">
      <c r="A315" s="191"/>
      <c r="C315" s="7"/>
      <c r="H315" s="7"/>
      <c r="L315" s="7"/>
      <c r="P315" s="7"/>
      <c r="T315" s="7"/>
      <c r="X315" s="7"/>
      <c r="AB315" s="81"/>
      <c r="AC315" s="81"/>
      <c r="AD315" s="81"/>
    </row>
    <row r="316">
      <c r="A316" s="191"/>
      <c r="C316" s="7"/>
      <c r="H316" s="7"/>
      <c r="L316" s="7"/>
      <c r="P316" s="7"/>
      <c r="T316" s="7"/>
      <c r="X316" s="7"/>
      <c r="AB316" s="81"/>
      <c r="AC316" s="81"/>
      <c r="AD316" s="81"/>
    </row>
    <row r="317">
      <c r="A317" s="191"/>
      <c r="C317" s="7"/>
      <c r="H317" s="7"/>
      <c r="L317" s="7"/>
      <c r="P317" s="7"/>
      <c r="T317" s="7"/>
      <c r="X317" s="7"/>
      <c r="AB317" s="81"/>
      <c r="AC317" s="81"/>
      <c r="AD317" s="81"/>
    </row>
    <row r="318">
      <c r="A318" s="191"/>
      <c r="C318" s="7"/>
      <c r="H318" s="7"/>
      <c r="L318" s="7"/>
      <c r="P318" s="7"/>
      <c r="T318" s="7"/>
      <c r="X318" s="7"/>
      <c r="AB318" s="81"/>
      <c r="AC318" s="81"/>
      <c r="AD318" s="81"/>
    </row>
    <row r="319">
      <c r="A319" s="191"/>
      <c r="C319" s="7"/>
      <c r="H319" s="7"/>
      <c r="L319" s="7"/>
      <c r="P319" s="7"/>
      <c r="T319" s="7"/>
      <c r="X319" s="7"/>
      <c r="AB319" s="81"/>
      <c r="AC319" s="81"/>
      <c r="AD319" s="81"/>
    </row>
    <row r="320">
      <c r="A320" s="191"/>
      <c r="C320" s="7"/>
      <c r="H320" s="7"/>
      <c r="L320" s="7"/>
      <c r="P320" s="7"/>
      <c r="T320" s="7"/>
      <c r="X320" s="7"/>
      <c r="AB320" s="81"/>
      <c r="AC320" s="81"/>
      <c r="AD320" s="81"/>
    </row>
    <row r="321">
      <c r="A321" s="191"/>
      <c r="C321" s="7"/>
      <c r="H321" s="7"/>
      <c r="L321" s="7"/>
      <c r="P321" s="7"/>
      <c r="T321" s="7"/>
      <c r="X321" s="7"/>
      <c r="AB321" s="81"/>
      <c r="AC321" s="81"/>
      <c r="AD321" s="81"/>
    </row>
    <row r="322">
      <c r="A322" s="191"/>
      <c r="C322" s="7"/>
      <c r="H322" s="7"/>
      <c r="L322" s="7"/>
      <c r="P322" s="7"/>
      <c r="T322" s="7"/>
      <c r="X322" s="7"/>
      <c r="AB322" s="81"/>
      <c r="AC322" s="81"/>
      <c r="AD322" s="81"/>
    </row>
    <row r="323">
      <c r="A323" s="191"/>
      <c r="C323" s="7"/>
      <c r="H323" s="7"/>
      <c r="L323" s="7"/>
      <c r="P323" s="7"/>
      <c r="T323" s="7"/>
      <c r="X323" s="7"/>
      <c r="AB323" s="81"/>
      <c r="AC323" s="81"/>
      <c r="AD323" s="81"/>
    </row>
    <row r="324">
      <c r="A324" s="191"/>
      <c r="C324" s="7"/>
      <c r="H324" s="7"/>
      <c r="L324" s="7"/>
      <c r="P324" s="7"/>
      <c r="T324" s="7"/>
      <c r="X324" s="7"/>
      <c r="AB324" s="81"/>
      <c r="AC324" s="81"/>
      <c r="AD324" s="81"/>
    </row>
    <row r="325">
      <c r="A325" s="191"/>
      <c r="C325" s="7"/>
      <c r="H325" s="7"/>
      <c r="L325" s="7"/>
      <c r="P325" s="7"/>
      <c r="T325" s="7"/>
      <c r="X325" s="7"/>
      <c r="AB325" s="81"/>
      <c r="AC325" s="81"/>
      <c r="AD325" s="81"/>
    </row>
    <row r="326">
      <c r="A326" s="191"/>
      <c r="C326" s="7"/>
      <c r="H326" s="7"/>
      <c r="L326" s="7"/>
      <c r="P326" s="7"/>
      <c r="T326" s="7"/>
      <c r="X326" s="7"/>
      <c r="AB326" s="81"/>
      <c r="AC326" s="81"/>
      <c r="AD326" s="81"/>
    </row>
    <row r="327">
      <c r="A327" s="191"/>
      <c r="C327" s="7"/>
      <c r="H327" s="7"/>
      <c r="L327" s="7"/>
      <c r="P327" s="7"/>
      <c r="T327" s="7"/>
      <c r="X327" s="7"/>
      <c r="AB327" s="81"/>
      <c r="AC327" s="81"/>
      <c r="AD327" s="81"/>
    </row>
    <row r="328">
      <c r="A328" s="191"/>
      <c r="C328" s="7"/>
      <c r="H328" s="7"/>
      <c r="L328" s="7"/>
      <c r="P328" s="7"/>
      <c r="T328" s="7"/>
      <c r="X328" s="7"/>
      <c r="AB328" s="81"/>
      <c r="AC328" s="81"/>
      <c r="AD328" s="81"/>
    </row>
    <row r="329">
      <c r="A329" s="191"/>
      <c r="C329" s="7"/>
      <c r="H329" s="7"/>
      <c r="L329" s="7"/>
      <c r="P329" s="7"/>
      <c r="T329" s="7"/>
      <c r="X329" s="7"/>
      <c r="AB329" s="81"/>
      <c r="AC329" s="81"/>
      <c r="AD329" s="81"/>
    </row>
    <row r="330">
      <c r="A330" s="191"/>
      <c r="C330" s="7"/>
      <c r="H330" s="7"/>
      <c r="L330" s="7"/>
      <c r="P330" s="7"/>
      <c r="T330" s="7"/>
      <c r="X330" s="7"/>
      <c r="AB330" s="81"/>
      <c r="AC330" s="81"/>
      <c r="AD330" s="81"/>
    </row>
    <row r="331">
      <c r="A331" s="191"/>
      <c r="C331" s="7"/>
      <c r="H331" s="7"/>
      <c r="L331" s="7"/>
      <c r="P331" s="7"/>
      <c r="T331" s="7"/>
      <c r="X331" s="7"/>
      <c r="AB331" s="81"/>
      <c r="AC331" s="81"/>
      <c r="AD331" s="81"/>
    </row>
    <row r="332">
      <c r="A332" s="191"/>
      <c r="C332" s="7"/>
      <c r="H332" s="7"/>
      <c r="L332" s="7"/>
      <c r="P332" s="7"/>
      <c r="T332" s="7"/>
      <c r="X332" s="7"/>
      <c r="AB332" s="81"/>
      <c r="AC332" s="81"/>
      <c r="AD332" s="81"/>
    </row>
    <row r="333">
      <c r="A333" s="191"/>
      <c r="C333" s="7"/>
      <c r="H333" s="7"/>
      <c r="L333" s="7"/>
      <c r="P333" s="7"/>
      <c r="T333" s="7"/>
      <c r="X333" s="7"/>
      <c r="AB333" s="81"/>
      <c r="AC333" s="81"/>
      <c r="AD333" s="81"/>
    </row>
    <row r="334">
      <c r="A334" s="191"/>
      <c r="C334" s="7"/>
      <c r="H334" s="7"/>
      <c r="L334" s="7"/>
      <c r="P334" s="7"/>
      <c r="T334" s="7"/>
      <c r="X334" s="7"/>
      <c r="AB334" s="81"/>
      <c r="AC334" s="81"/>
      <c r="AD334" s="81"/>
    </row>
    <row r="335">
      <c r="A335" s="191"/>
      <c r="C335" s="7"/>
      <c r="H335" s="7"/>
      <c r="L335" s="7"/>
      <c r="P335" s="7"/>
      <c r="T335" s="7"/>
      <c r="X335" s="7"/>
      <c r="AB335" s="81"/>
      <c r="AC335" s="81"/>
      <c r="AD335" s="81"/>
    </row>
    <row r="336">
      <c r="A336" s="191"/>
      <c r="C336" s="7"/>
      <c r="H336" s="7"/>
      <c r="L336" s="7"/>
      <c r="P336" s="7"/>
      <c r="T336" s="7"/>
      <c r="X336" s="7"/>
      <c r="AB336" s="81"/>
      <c r="AC336" s="81"/>
      <c r="AD336" s="81"/>
    </row>
    <row r="337">
      <c r="A337" s="191"/>
      <c r="C337" s="7"/>
      <c r="H337" s="7"/>
      <c r="L337" s="7"/>
      <c r="P337" s="7"/>
      <c r="T337" s="7"/>
      <c r="X337" s="7"/>
      <c r="AB337" s="81"/>
      <c r="AC337" s="81"/>
      <c r="AD337" s="81"/>
    </row>
    <row r="338">
      <c r="A338" s="191"/>
      <c r="C338" s="7"/>
      <c r="H338" s="7"/>
      <c r="L338" s="7"/>
      <c r="P338" s="7"/>
      <c r="T338" s="7"/>
      <c r="X338" s="7"/>
      <c r="AB338" s="81"/>
      <c r="AC338" s="81"/>
      <c r="AD338" s="81"/>
    </row>
    <row r="339">
      <c r="A339" s="191"/>
      <c r="C339" s="7"/>
      <c r="H339" s="7"/>
      <c r="L339" s="7"/>
      <c r="P339" s="7"/>
      <c r="T339" s="7"/>
      <c r="X339" s="7"/>
      <c r="AB339" s="81"/>
      <c r="AC339" s="81"/>
      <c r="AD339" s="81"/>
    </row>
    <row r="340">
      <c r="A340" s="191"/>
      <c r="C340" s="7"/>
      <c r="H340" s="7"/>
      <c r="L340" s="7"/>
      <c r="P340" s="7"/>
      <c r="T340" s="7"/>
      <c r="X340" s="7"/>
      <c r="AB340" s="81"/>
      <c r="AC340" s="81"/>
      <c r="AD340" s="81"/>
    </row>
    <row r="341">
      <c r="A341" s="191"/>
      <c r="C341" s="7"/>
      <c r="H341" s="7"/>
      <c r="L341" s="7"/>
      <c r="P341" s="7"/>
      <c r="T341" s="7"/>
      <c r="X341" s="7"/>
      <c r="AB341" s="81"/>
      <c r="AC341" s="81"/>
      <c r="AD341" s="81"/>
    </row>
    <row r="342">
      <c r="A342" s="191"/>
      <c r="C342" s="7"/>
      <c r="H342" s="7"/>
      <c r="L342" s="7"/>
      <c r="P342" s="7"/>
      <c r="T342" s="7"/>
      <c r="X342" s="7"/>
      <c r="AB342" s="81"/>
      <c r="AC342" s="81"/>
      <c r="AD342" s="81"/>
    </row>
    <row r="343">
      <c r="A343" s="191"/>
      <c r="C343" s="7"/>
      <c r="H343" s="7"/>
      <c r="L343" s="7"/>
      <c r="P343" s="7"/>
      <c r="T343" s="7"/>
      <c r="X343" s="7"/>
      <c r="AB343" s="81"/>
      <c r="AC343" s="81"/>
      <c r="AD343" s="81"/>
    </row>
    <row r="344">
      <c r="A344" s="191"/>
      <c r="C344" s="7"/>
      <c r="H344" s="7"/>
      <c r="L344" s="7"/>
      <c r="P344" s="7"/>
      <c r="T344" s="7"/>
      <c r="X344" s="7"/>
      <c r="AB344" s="81"/>
      <c r="AC344" s="81"/>
      <c r="AD344" s="81"/>
    </row>
    <row r="345">
      <c r="A345" s="191"/>
      <c r="C345" s="7"/>
      <c r="H345" s="7"/>
      <c r="L345" s="7"/>
      <c r="P345" s="7"/>
      <c r="T345" s="7"/>
      <c r="X345" s="7"/>
      <c r="AB345" s="81"/>
      <c r="AC345" s="81"/>
      <c r="AD345" s="81"/>
    </row>
    <row r="346">
      <c r="A346" s="191"/>
      <c r="C346" s="7"/>
      <c r="H346" s="7"/>
      <c r="L346" s="7"/>
      <c r="P346" s="7"/>
      <c r="T346" s="7"/>
      <c r="X346" s="7"/>
      <c r="AB346" s="81"/>
      <c r="AC346" s="81"/>
      <c r="AD346" s="81"/>
    </row>
    <row r="347">
      <c r="A347" s="191"/>
      <c r="C347" s="7"/>
      <c r="H347" s="7"/>
      <c r="L347" s="7"/>
      <c r="P347" s="7"/>
      <c r="T347" s="7"/>
      <c r="X347" s="7"/>
      <c r="AB347" s="81"/>
      <c r="AC347" s="81"/>
      <c r="AD347" s="81"/>
    </row>
    <row r="348">
      <c r="A348" s="191"/>
      <c r="C348" s="7"/>
      <c r="H348" s="7"/>
      <c r="L348" s="7"/>
      <c r="P348" s="7"/>
      <c r="T348" s="7"/>
      <c r="X348" s="7"/>
      <c r="AB348" s="81"/>
      <c r="AC348" s="81"/>
      <c r="AD348" s="81"/>
    </row>
    <row r="349">
      <c r="A349" s="191"/>
      <c r="C349" s="7"/>
      <c r="H349" s="7"/>
      <c r="L349" s="7"/>
      <c r="P349" s="7"/>
      <c r="T349" s="7"/>
      <c r="X349" s="7"/>
      <c r="AB349" s="81"/>
      <c r="AC349" s="81"/>
      <c r="AD349" s="81"/>
    </row>
    <row r="350">
      <c r="A350" s="191"/>
      <c r="C350" s="7"/>
      <c r="H350" s="7"/>
      <c r="L350" s="7"/>
      <c r="P350" s="7"/>
      <c r="T350" s="7"/>
      <c r="X350" s="7"/>
      <c r="AB350" s="81"/>
      <c r="AC350" s="81"/>
      <c r="AD350" s="81"/>
    </row>
    <row r="351">
      <c r="A351" s="191"/>
      <c r="C351" s="7"/>
      <c r="H351" s="7"/>
      <c r="L351" s="7"/>
      <c r="P351" s="7"/>
      <c r="T351" s="7"/>
      <c r="X351" s="7"/>
      <c r="AB351" s="81"/>
      <c r="AC351" s="81"/>
      <c r="AD351" s="81"/>
    </row>
    <row r="352">
      <c r="A352" s="191"/>
      <c r="C352" s="7"/>
      <c r="H352" s="7"/>
      <c r="L352" s="7"/>
      <c r="P352" s="7"/>
      <c r="T352" s="7"/>
      <c r="X352" s="7"/>
      <c r="AB352" s="81"/>
      <c r="AC352" s="81"/>
      <c r="AD352" s="81"/>
    </row>
    <row r="353">
      <c r="A353" s="191"/>
      <c r="C353" s="7"/>
      <c r="H353" s="7"/>
      <c r="L353" s="7"/>
      <c r="P353" s="7"/>
      <c r="T353" s="7"/>
      <c r="X353" s="7"/>
      <c r="AB353" s="81"/>
      <c r="AC353" s="81"/>
      <c r="AD353" s="81"/>
    </row>
    <row r="354">
      <c r="A354" s="191"/>
      <c r="C354" s="7"/>
      <c r="H354" s="7"/>
      <c r="L354" s="7"/>
      <c r="P354" s="7"/>
      <c r="T354" s="7"/>
      <c r="X354" s="7"/>
      <c r="AB354" s="81"/>
      <c r="AC354" s="81"/>
      <c r="AD354" s="81"/>
    </row>
    <row r="355">
      <c r="A355" s="191"/>
      <c r="C355" s="7"/>
      <c r="H355" s="7"/>
      <c r="L355" s="7"/>
      <c r="P355" s="7"/>
      <c r="T355" s="7"/>
      <c r="X355" s="7"/>
      <c r="AB355" s="81"/>
      <c r="AC355" s="81"/>
      <c r="AD355" s="81"/>
    </row>
    <row r="356">
      <c r="A356" s="191"/>
      <c r="C356" s="7"/>
      <c r="H356" s="7"/>
      <c r="L356" s="7"/>
      <c r="P356" s="7"/>
      <c r="T356" s="7"/>
      <c r="X356" s="7"/>
      <c r="AB356" s="81"/>
      <c r="AC356" s="81"/>
      <c r="AD356" s="81"/>
    </row>
    <row r="357">
      <c r="A357" s="191"/>
      <c r="C357" s="7"/>
      <c r="H357" s="7"/>
      <c r="L357" s="7"/>
      <c r="P357" s="7"/>
      <c r="T357" s="7"/>
      <c r="X357" s="7"/>
      <c r="AB357" s="81"/>
      <c r="AC357" s="81"/>
      <c r="AD357" s="81"/>
    </row>
    <row r="358">
      <c r="A358" s="191"/>
      <c r="C358" s="7"/>
      <c r="H358" s="7"/>
      <c r="L358" s="7"/>
      <c r="P358" s="7"/>
      <c r="T358" s="7"/>
      <c r="X358" s="7"/>
      <c r="AB358" s="81"/>
      <c r="AC358" s="81"/>
      <c r="AD358" s="81"/>
    </row>
    <row r="359">
      <c r="A359" s="191"/>
      <c r="C359" s="7"/>
      <c r="H359" s="7"/>
      <c r="L359" s="7"/>
      <c r="P359" s="7"/>
      <c r="T359" s="7"/>
      <c r="X359" s="7"/>
      <c r="AB359" s="81"/>
      <c r="AC359" s="81"/>
      <c r="AD359" s="81"/>
    </row>
    <row r="360">
      <c r="A360" s="191"/>
      <c r="C360" s="7"/>
      <c r="H360" s="7"/>
      <c r="L360" s="7"/>
      <c r="P360" s="7"/>
      <c r="T360" s="7"/>
      <c r="X360" s="7"/>
      <c r="AB360" s="81"/>
      <c r="AC360" s="81"/>
      <c r="AD360" s="81"/>
    </row>
    <row r="361">
      <c r="A361" s="191"/>
      <c r="C361" s="7"/>
      <c r="H361" s="7"/>
      <c r="L361" s="7"/>
      <c r="P361" s="7"/>
      <c r="T361" s="7"/>
      <c r="X361" s="7"/>
      <c r="AB361" s="81"/>
      <c r="AC361" s="81"/>
      <c r="AD361" s="81"/>
    </row>
    <row r="362">
      <c r="A362" s="191"/>
      <c r="C362" s="7"/>
      <c r="H362" s="7"/>
      <c r="L362" s="7"/>
      <c r="P362" s="7"/>
      <c r="T362" s="7"/>
      <c r="X362" s="7"/>
      <c r="AB362" s="81"/>
      <c r="AC362" s="81"/>
      <c r="AD362" s="81"/>
    </row>
    <row r="363">
      <c r="A363" s="191"/>
      <c r="C363" s="7"/>
      <c r="H363" s="7"/>
      <c r="L363" s="7"/>
      <c r="P363" s="7"/>
      <c r="T363" s="7"/>
      <c r="X363" s="7"/>
      <c r="AB363" s="81"/>
      <c r="AC363" s="81"/>
      <c r="AD363" s="81"/>
    </row>
    <row r="364">
      <c r="A364" s="191"/>
      <c r="C364" s="7"/>
      <c r="H364" s="7"/>
      <c r="L364" s="7"/>
      <c r="P364" s="7"/>
      <c r="T364" s="7"/>
      <c r="X364" s="7"/>
      <c r="AB364" s="81"/>
      <c r="AC364" s="81"/>
      <c r="AD364" s="81"/>
    </row>
    <row r="365">
      <c r="A365" s="191"/>
      <c r="C365" s="7"/>
      <c r="H365" s="7"/>
      <c r="L365" s="7"/>
      <c r="P365" s="7"/>
      <c r="T365" s="7"/>
      <c r="X365" s="7"/>
      <c r="AB365" s="81"/>
      <c r="AC365" s="81"/>
      <c r="AD365" s="81"/>
    </row>
    <row r="366">
      <c r="A366" s="191"/>
      <c r="C366" s="7"/>
      <c r="H366" s="7"/>
      <c r="L366" s="7"/>
      <c r="P366" s="7"/>
      <c r="T366" s="7"/>
      <c r="X366" s="7"/>
      <c r="AB366" s="81"/>
      <c r="AC366" s="81"/>
      <c r="AD366" s="81"/>
    </row>
    <row r="367">
      <c r="A367" s="191"/>
      <c r="C367" s="7"/>
      <c r="H367" s="7"/>
      <c r="L367" s="7"/>
      <c r="P367" s="7"/>
      <c r="T367" s="7"/>
      <c r="X367" s="7"/>
      <c r="AB367" s="81"/>
      <c r="AC367" s="81"/>
      <c r="AD367" s="81"/>
    </row>
    <row r="368">
      <c r="A368" s="191"/>
      <c r="C368" s="7"/>
      <c r="H368" s="7"/>
      <c r="L368" s="7"/>
      <c r="P368" s="7"/>
      <c r="T368" s="7"/>
      <c r="X368" s="7"/>
      <c r="AB368" s="81"/>
      <c r="AC368" s="81"/>
      <c r="AD368" s="81"/>
    </row>
    <row r="369">
      <c r="A369" s="191"/>
      <c r="C369" s="7"/>
      <c r="H369" s="7"/>
      <c r="L369" s="7"/>
      <c r="P369" s="7"/>
      <c r="T369" s="7"/>
      <c r="X369" s="7"/>
      <c r="AB369" s="81"/>
      <c r="AC369" s="81"/>
      <c r="AD369" s="81"/>
    </row>
    <row r="370">
      <c r="A370" s="191"/>
      <c r="C370" s="7"/>
      <c r="H370" s="7"/>
      <c r="L370" s="7"/>
      <c r="P370" s="7"/>
      <c r="T370" s="7"/>
      <c r="X370" s="7"/>
      <c r="AB370" s="81"/>
      <c r="AC370" s="81"/>
      <c r="AD370" s="81"/>
    </row>
    <row r="371">
      <c r="A371" s="191"/>
      <c r="C371" s="7"/>
      <c r="H371" s="7"/>
      <c r="L371" s="7"/>
      <c r="P371" s="7"/>
      <c r="T371" s="7"/>
      <c r="X371" s="7"/>
      <c r="AB371" s="81"/>
      <c r="AC371" s="81"/>
      <c r="AD371" s="81"/>
    </row>
    <row r="372">
      <c r="A372" s="191"/>
      <c r="C372" s="7"/>
      <c r="H372" s="7"/>
      <c r="L372" s="7"/>
      <c r="P372" s="7"/>
      <c r="T372" s="7"/>
      <c r="X372" s="7"/>
      <c r="AB372" s="81"/>
      <c r="AC372" s="81"/>
      <c r="AD372" s="81"/>
    </row>
    <row r="373">
      <c r="A373" s="191"/>
      <c r="C373" s="7"/>
      <c r="H373" s="7"/>
      <c r="L373" s="7"/>
      <c r="P373" s="7"/>
      <c r="T373" s="7"/>
      <c r="X373" s="7"/>
      <c r="AB373" s="81"/>
      <c r="AC373" s="81"/>
      <c r="AD373" s="81"/>
    </row>
    <row r="374">
      <c r="A374" s="191"/>
      <c r="C374" s="7"/>
      <c r="H374" s="7"/>
      <c r="L374" s="7"/>
      <c r="P374" s="7"/>
      <c r="T374" s="7"/>
      <c r="X374" s="7"/>
      <c r="AB374" s="81"/>
      <c r="AC374" s="81"/>
      <c r="AD374" s="81"/>
    </row>
    <row r="375">
      <c r="A375" s="191"/>
      <c r="C375" s="7"/>
      <c r="H375" s="7"/>
      <c r="L375" s="7"/>
      <c r="P375" s="7"/>
      <c r="T375" s="7"/>
      <c r="X375" s="7"/>
      <c r="AB375" s="81"/>
      <c r="AC375" s="81"/>
      <c r="AD375" s="81"/>
    </row>
    <row r="376">
      <c r="A376" s="191"/>
      <c r="C376" s="7"/>
      <c r="H376" s="7"/>
      <c r="L376" s="7"/>
      <c r="P376" s="7"/>
      <c r="T376" s="7"/>
      <c r="X376" s="7"/>
      <c r="AB376" s="81"/>
      <c r="AC376" s="81"/>
      <c r="AD376" s="81"/>
    </row>
    <row r="377">
      <c r="A377" s="191"/>
      <c r="C377" s="7"/>
      <c r="H377" s="7"/>
      <c r="L377" s="7"/>
      <c r="P377" s="7"/>
      <c r="T377" s="7"/>
      <c r="X377" s="7"/>
      <c r="AB377" s="81"/>
      <c r="AC377" s="81"/>
      <c r="AD377" s="81"/>
    </row>
    <row r="378">
      <c r="A378" s="191"/>
      <c r="C378" s="7"/>
      <c r="H378" s="7"/>
      <c r="L378" s="7"/>
      <c r="P378" s="7"/>
      <c r="T378" s="7"/>
      <c r="X378" s="7"/>
      <c r="AB378" s="81"/>
      <c r="AC378" s="81"/>
      <c r="AD378" s="81"/>
    </row>
    <row r="379">
      <c r="A379" s="191"/>
      <c r="C379" s="7"/>
      <c r="H379" s="7"/>
      <c r="L379" s="7"/>
      <c r="P379" s="7"/>
      <c r="T379" s="7"/>
      <c r="X379" s="7"/>
      <c r="AB379" s="81"/>
      <c r="AC379" s="81"/>
      <c r="AD379" s="81"/>
    </row>
    <row r="380">
      <c r="A380" s="191"/>
      <c r="C380" s="7"/>
      <c r="H380" s="7"/>
      <c r="L380" s="7"/>
      <c r="P380" s="7"/>
      <c r="T380" s="7"/>
      <c r="X380" s="7"/>
      <c r="AB380" s="81"/>
      <c r="AC380" s="81"/>
      <c r="AD380" s="81"/>
    </row>
    <row r="381">
      <c r="A381" s="191"/>
      <c r="C381" s="7"/>
      <c r="H381" s="7"/>
      <c r="L381" s="7"/>
      <c r="P381" s="7"/>
      <c r="T381" s="7"/>
      <c r="X381" s="7"/>
      <c r="AB381" s="81"/>
      <c r="AC381" s="81"/>
      <c r="AD381" s="81"/>
    </row>
    <row r="382">
      <c r="A382" s="191"/>
      <c r="C382" s="7"/>
      <c r="H382" s="7"/>
      <c r="L382" s="7"/>
      <c r="P382" s="7"/>
      <c r="T382" s="7"/>
      <c r="X382" s="7"/>
      <c r="AB382" s="81"/>
      <c r="AC382" s="81"/>
      <c r="AD382" s="81"/>
    </row>
    <row r="383">
      <c r="A383" s="191"/>
      <c r="C383" s="7"/>
      <c r="H383" s="7"/>
      <c r="L383" s="7"/>
      <c r="P383" s="7"/>
      <c r="T383" s="7"/>
      <c r="X383" s="7"/>
      <c r="AB383" s="81"/>
      <c r="AC383" s="81"/>
      <c r="AD383" s="81"/>
    </row>
    <row r="384">
      <c r="A384" s="191"/>
      <c r="C384" s="7"/>
      <c r="H384" s="7"/>
      <c r="L384" s="7"/>
      <c r="P384" s="7"/>
      <c r="T384" s="7"/>
      <c r="X384" s="7"/>
      <c r="AB384" s="81"/>
      <c r="AC384" s="81"/>
      <c r="AD384" s="81"/>
    </row>
    <row r="385">
      <c r="A385" s="191"/>
      <c r="C385" s="7"/>
      <c r="H385" s="7"/>
      <c r="L385" s="7"/>
      <c r="P385" s="7"/>
      <c r="T385" s="7"/>
      <c r="X385" s="7"/>
      <c r="AB385" s="81"/>
      <c r="AC385" s="81"/>
      <c r="AD385" s="81"/>
    </row>
    <row r="386">
      <c r="A386" s="191"/>
      <c r="C386" s="7"/>
      <c r="H386" s="7"/>
      <c r="L386" s="7"/>
      <c r="P386" s="7"/>
      <c r="T386" s="7"/>
      <c r="X386" s="7"/>
      <c r="AB386" s="81"/>
      <c r="AC386" s="81"/>
      <c r="AD386" s="81"/>
    </row>
    <row r="387">
      <c r="A387" s="191"/>
      <c r="C387" s="7"/>
      <c r="H387" s="7"/>
      <c r="L387" s="7"/>
      <c r="P387" s="7"/>
      <c r="T387" s="7"/>
      <c r="X387" s="7"/>
      <c r="AB387" s="81"/>
      <c r="AC387" s="81"/>
      <c r="AD387" s="81"/>
    </row>
    <row r="388">
      <c r="A388" s="191"/>
      <c r="C388" s="7"/>
      <c r="H388" s="7"/>
      <c r="L388" s="7"/>
      <c r="P388" s="7"/>
      <c r="T388" s="7"/>
      <c r="X388" s="7"/>
      <c r="AB388" s="81"/>
      <c r="AC388" s="81"/>
      <c r="AD388" s="81"/>
    </row>
    <row r="389">
      <c r="A389" s="191"/>
      <c r="C389" s="7"/>
      <c r="H389" s="7"/>
      <c r="L389" s="7"/>
      <c r="P389" s="7"/>
      <c r="T389" s="7"/>
      <c r="X389" s="7"/>
      <c r="AB389" s="81"/>
      <c r="AC389" s="81"/>
      <c r="AD389" s="81"/>
    </row>
    <row r="390">
      <c r="A390" s="191"/>
      <c r="C390" s="7"/>
      <c r="H390" s="7"/>
      <c r="L390" s="7"/>
      <c r="P390" s="7"/>
      <c r="T390" s="7"/>
      <c r="X390" s="7"/>
      <c r="AB390" s="81"/>
      <c r="AC390" s="81"/>
      <c r="AD390" s="81"/>
    </row>
    <row r="391">
      <c r="A391" s="191"/>
      <c r="C391" s="7"/>
      <c r="H391" s="7"/>
      <c r="L391" s="7"/>
      <c r="P391" s="7"/>
      <c r="T391" s="7"/>
      <c r="X391" s="7"/>
      <c r="AB391" s="81"/>
      <c r="AC391" s="81"/>
      <c r="AD391" s="81"/>
    </row>
    <row r="392">
      <c r="A392" s="191"/>
      <c r="C392" s="7"/>
      <c r="H392" s="7"/>
      <c r="L392" s="7"/>
      <c r="P392" s="7"/>
      <c r="T392" s="7"/>
      <c r="X392" s="7"/>
      <c r="AB392" s="81"/>
      <c r="AC392" s="81"/>
      <c r="AD392" s="81"/>
    </row>
    <row r="393">
      <c r="A393" s="191"/>
      <c r="C393" s="7"/>
      <c r="H393" s="7"/>
      <c r="L393" s="7"/>
      <c r="P393" s="7"/>
      <c r="T393" s="7"/>
      <c r="X393" s="7"/>
      <c r="AB393" s="81"/>
      <c r="AC393" s="81"/>
      <c r="AD393" s="81"/>
    </row>
    <row r="394">
      <c r="A394" s="191"/>
      <c r="C394" s="7"/>
      <c r="H394" s="7"/>
      <c r="L394" s="7"/>
      <c r="P394" s="7"/>
      <c r="T394" s="7"/>
      <c r="X394" s="7"/>
      <c r="AB394" s="81"/>
      <c r="AC394" s="81"/>
      <c r="AD394" s="81"/>
    </row>
    <row r="395">
      <c r="A395" s="191"/>
      <c r="C395" s="7"/>
      <c r="H395" s="7"/>
      <c r="L395" s="7"/>
      <c r="P395" s="7"/>
      <c r="T395" s="7"/>
      <c r="X395" s="7"/>
      <c r="AB395" s="81"/>
      <c r="AC395" s="81"/>
      <c r="AD395" s="81"/>
    </row>
    <row r="396">
      <c r="A396" s="191"/>
      <c r="C396" s="7"/>
      <c r="H396" s="7"/>
      <c r="L396" s="7"/>
      <c r="P396" s="7"/>
      <c r="T396" s="7"/>
      <c r="X396" s="7"/>
      <c r="AB396" s="81"/>
      <c r="AC396" s="81"/>
      <c r="AD396" s="81"/>
    </row>
    <row r="397">
      <c r="A397" s="191"/>
      <c r="C397" s="7"/>
      <c r="H397" s="7"/>
      <c r="L397" s="7"/>
      <c r="P397" s="7"/>
      <c r="T397" s="7"/>
      <c r="X397" s="7"/>
      <c r="AB397" s="81"/>
      <c r="AC397" s="81"/>
      <c r="AD397" s="81"/>
    </row>
    <row r="398">
      <c r="A398" s="191"/>
      <c r="C398" s="7"/>
      <c r="H398" s="7"/>
      <c r="L398" s="7"/>
      <c r="P398" s="7"/>
      <c r="T398" s="7"/>
      <c r="X398" s="7"/>
      <c r="AB398" s="81"/>
      <c r="AC398" s="81"/>
      <c r="AD398" s="81"/>
    </row>
    <row r="399">
      <c r="A399" s="191"/>
      <c r="C399" s="7"/>
      <c r="H399" s="7"/>
      <c r="L399" s="7"/>
      <c r="P399" s="7"/>
      <c r="T399" s="7"/>
      <c r="X399" s="7"/>
      <c r="AB399" s="81"/>
      <c r="AC399" s="81"/>
      <c r="AD399" s="81"/>
    </row>
    <row r="400">
      <c r="A400" s="191"/>
      <c r="C400" s="7"/>
      <c r="H400" s="7"/>
      <c r="L400" s="7"/>
      <c r="P400" s="7"/>
      <c r="T400" s="7"/>
      <c r="X400" s="7"/>
      <c r="AB400" s="81"/>
      <c r="AC400" s="81"/>
      <c r="AD400" s="81"/>
    </row>
    <row r="401">
      <c r="A401" s="191"/>
      <c r="C401" s="7"/>
      <c r="H401" s="7"/>
      <c r="L401" s="7"/>
      <c r="P401" s="7"/>
      <c r="T401" s="7"/>
      <c r="X401" s="7"/>
      <c r="AB401" s="81"/>
      <c r="AC401" s="81"/>
      <c r="AD401" s="81"/>
    </row>
    <row r="402">
      <c r="A402" s="191"/>
      <c r="C402" s="7"/>
      <c r="H402" s="7"/>
      <c r="L402" s="7"/>
      <c r="P402" s="7"/>
      <c r="T402" s="7"/>
      <c r="X402" s="7"/>
      <c r="AB402" s="81"/>
      <c r="AC402" s="81"/>
      <c r="AD402" s="81"/>
    </row>
    <row r="403">
      <c r="A403" s="191"/>
      <c r="C403" s="7"/>
      <c r="H403" s="7"/>
      <c r="L403" s="7"/>
      <c r="P403" s="7"/>
      <c r="T403" s="7"/>
      <c r="X403" s="7"/>
      <c r="AB403" s="81"/>
      <c r="AC403" s="81"/>
      <c r="AD403" s="81"/>
    </row>
    <row r="404">
      <c r="A404" s="191"/>
      <c r="C404" s="7"/>
      <c r="H404" s="7"/>
      <c r="L404" s="7"/>
      <c r="P404" s="7"/>
      <c r="T404" s="7"/>
      <c r="X404" s="7"/>
      <c r="AB404" s="81"/>
      <c r="AC404" s="81"/>
      <c r="AD404" s="81"/>
    </row>
    <row r="405">
      <c r="A405" s="191"/>
      <c r="C405" s="7"/>
      <c r="H405" s="7"/>
      <c r="L405" s="7"/>
      <c r="P405" s="7"/>
      <c r="T405" s="7"/>
      <c r="X405" s="7"/>
      <c r="AB405" s="81"/>
      <c r="AC405" s="81"/>
      <c r="AD405" s="81"/>
    </row>
    <row r="406">
      <c r="A406" s="191"/>
      <c r="C406" s="7"/>
      <c r="H406" s="7"/>
      <c r="L406" s="7"/>
      <c r="P406" s="7"/>
      <c r="T406" s="7"/>
      <c r="X406" s="7"/>
      <c r="AB406" s="81"/>
      <c r="AC406" s="81"/>
      <c r="AD406" s="81"/>
    </row>
    <row r="407">
      <c r="A407" s="191"/>
      <c r="C407" s="7"/>
      <c r="H407" s="7"/>
      <c r="L407" s="7"/>
      <c r="P407" s="7"/>
      <c r="T407" s="7"/>
      <c r="X407" s="7"/>
      <c r="AB407" s="81"/>
      <c r="AC407" s="81"/>
      <c r="AD407" s="81"/>
    </row>
    <row r="408">
      <c r="A408" s="191"/>
      <c r="C408" s="7"/>
      <c r="H408" s="7"/>
      <c r="L408" s="7"/>
      <c r="P408" s="7"/>
      <c r="T408" s="7"/>
      <c r="X408" s="7"/>
      <c r="AB408" s="81"/>
      <c r="AC408" s="81"/>
      <c r="AD408" s="81"/>
    </row>
    <row r="409">
      <c r="A409" s="191"/>
      <c r="C409" s="7"/>
      <c r="H409" s="7"/>
      <c r="L409" s="7"/>
      <c r="P409" s="7"/>
      <c r="T409" s="7"/>
      <c r="X409" s="7"/>
      <c r="AB409" s="81"/>
      <c r="AC409" s="81"/>
      <c r="AD409" s="81"/>
    </row>
    <row r="410">
      <c r="A410" s="191"/>
      <c r="C410" s="7"/>
      <c r="H410" s="7"/>
      <c r="L410" s="7"/>
      <c r="P410" s="7"/>
      <c r="T410" s="7"/>
      <c r="X410" s="7"/>
      <c r="AB410" s="81"/>
      <c r="AC410" s="81"/>
      <c r="AD410" s="81"/>
    </row>
    <row r="411">
      <c r="A411" s="191"/>
      <c r="C411" s="7"/>
      <c r="H411" s="7"/>
      <c r="L411" s="7"/>
      <c r="P411" s="7"/>
      <c r="T411" s="7"/>
      <c r="X411" s="7"/>
      <c r="AB411" s="81"/>
      <c r="AC411" s="81"/>
      <c r="AD411" s="81"/>
    </row>
    <row r="412">
      <c r="A412" s="191"/>
      <c r="C412" s="7"/>
      <c r="H412" s="7"/>
      <c r="L412" s="7"/>
      <c r="P412" s="7"/>
      <c r="T412" s="7"/>
      <c r="X412" s="7"/>
      <c r="AB412" s="81"/>
      <c r="AC412" s="81"/>
      <c r="AD412" s="81"/>
    </row>
    <row r="413">
      <c r="A413" s="191"/>
      <c r="C413" s="7"/>
      <c r="H413" s="7"/>
      <c r="L413" s="7"/>
      <c r="P413" s="7"/>
      <c r="T413" s="7"/>
      <c r="X413" s="7"/>
      <c r="AB413" s="81"/>
      <c r="AC413" s="81"/>
      <c r="AD413" s="81"/>
    </row>
    <row r="414">
      <c r="A414" s="191"/>
      <c r="C414" s="7"/>
      <c r="H414" s="7"/>
      <c r="L414" s="7"/>
      <c r="P414" s="7"/>
      <c r="T414" s="7"/>
      <c r="X414" s="7"/>
      <c r="AB414" s="81"/>
      <c r="AC414" s="81"/>
      <c r="AD414" s="81"/>
    </row>
    <row r="415">
      <c r="A415" s="191"/>
      <c r="C415" s="7"/>
      <c r="H415" s="7"/>
      <c r="L415" s="7"/>
      <c r="P415" s="7"/>
      <c r="T415" s="7"/>
      <c r="X415" s="7"/>
      <c r="AB415" s="81"/>
      <c r="AC415" s="81"/>
      <c r="AD415" s="81"/>
    </row>
    <row r="416">
      <c r="A416" s="191"/>
      <c r="C416" s="7"/>
      <c r="H416" s="7"/>
      <c r="L416" s="7"/>
      <c r="P416" s="7"/>
      <c r="T416" s="7"/>
      <c r="X416" s="7"/>
      <c r="AB416" s="81"/>
      <c r="AC416" s="81"/>
      <c r="AD416" s="81"/>
    </row>
    <row r="417">
      <c r="A417" s="191"/>
      <c r="C417" s="7"/>
      <c r="H417" s="7"/>
      <c r="L417" s="7"/>
      <c r="P417" s="7"/>
      <c r="T417" s="7"/>
      <c r="X417" s="7"/>
      <c r="AB417" s="81"/>
      <c r="AC417" s="81"/>
      <c r="AD417" s="81"/>
    </row>
    <row r="418">
      <c r="A418" s="191"/>
      <c r="C418" s="7"/>
      <c r="H418" s="7"/>
      <c r="L418" s="7"/>
      <c r="P418" s="7"/>
      <c r="T418" s="7"/>
      <c r="X418" s="7"/>
      <c r="AB418" s="81"/>
      <c r="AC418" s="81"/>
      <c r="AD418" s="81"/>
    </row>
    <row r="419">
      <c r="A419" s="191"/>
      <c r="C419" s="7"/>
      <c r="H419" s="7"/>
      <c r="L419" s="7"/>
      <c r="P419" s="7"/>
      <c r="T419" s="7"/>
      <c r="X419" s="7"/>
      <c r="AB419" s="81"/>
      <c r="AC419" s="81"/>
      <c r="AD419" s="81"/>
    </row>
    <row r="420">
      <c r="A420" s="191"/>
      <c r="C420" s="7"/>
      <c r="H420" s="7"/>
      <c r="L420" s="7"/>
      <c r="P420" s="7"/>
      <c r="T420" s="7"/>
      <c r="X420" s="7"/>
      <c r="AB420" s="81"/>
      <c r="AC420" s="81"/>
      <c r="AD420" s="81"/>
    </row>
    <row r="421">
      <c r="A421" s="191"/>
      <c r="C421" s="7"/>
      <c r="H421" s="7"/>
      <c r="L421" s="7"/>
      <c r="P421" s="7"/>
      <c r="T421" s="7"/>
      <c r="X421" s="7"/>
      <c r="AB421" s="81"/>
      <c r="AC421" s="81"/>
      <c r="AD421" s="81"/>
    </row>
    <row r="422">
      <c r="A422" s="191"/>
      <c r="C422" s="7"/>
      <c r="H422" s="7"/>
      <c r="L422" s="7"/>
      <c r="P422" s="7"/>
      <c r="T422" s="7"/>
      <c r="X422" s="7"/>
      <c r="AB422" s="81"/>
      <c r="AC422" s="81"/>
      <c r="AD422" s="81"/>
    </row>
    <row r="423">
      <c r="A423" s="191"/>
      <c r="C423" s="7"/>
      <c r="H423" s="7"/>
      <c r="L423" s="7"/>
      <c r="P423" s="7"/>
      <c r="T423" s="7"/>
      <c r="X423" s="7"/>
      <c r="AB423" s="81"/>
      <c r="AC423" s="81"/>
      <c r="AD423" s="81"/>
    </row>
    <row r="424">
      <c r="A424" s="191"/>
      <c r="C424" s="7"/>
      <c r="H424" s="7"/>
      <c r="L424" s="7"/>
      <c r="P424" s="7"/>
      <c r="T424" s="7"/>
      <c r="X424" s="7"/>
      <c r="AB424" s="81"/>
      <c r="AC424" s="81"/>
      <c r="AD424" s="81"/>
    </row>
    <row r="425">
      <c r="A425" s="191"/>
      <c r="C425" s="7"/>
      <c r="H425" s="7"/>
      <c r="L425" s="7"/>
      <c r="P425" s="7"/>
      <c r="T425" s="7"/>
      <c r="X425" s="7"/>
      <c r="AB425" s="81"/>
      <c r="AC425" s="81"/>
      <c r="AD425" s="81"/>
    </row>
    <row r="426">
      <c r="A426" s="191"/>
      <c r="C426" s="7"/>
      <c r="H426" s="7"/>
      <c r="L426" s="7"/>
      <c r="P426" s="7"/>
      <c r="T426" s="7"/>
      <c r="X426" s="7"/>
      <c r="AB426" s="81"/>
      <c r="AC426" s="81"/>
      <c r="AD426" s="81"/>
    </row>
    <row r="427">
      <c r="A427" s="191"/>
      <c r="C427" s="7"/>
      <c r="H427" s="7"/>
      <c r="L427" s="7"/>
      <c r="P427" s="7"/>
      <c r="T427" s="7"/>
      <c r="X427" s="7"/>
      <c r="AB427" s="81"/>
      <c r="AC427" s="81"/>
      <c r="AD427" s="81"/>
    </row>
    <row r="428">
      <c r="A428" s="191"/>
      <c r="C428" s="7"/>
      <c r="H428" s="7"/>
      <c r="L428" s="7"/>
      <c r="P428" s="7"/>
      <c r="T428" s="7"/>
      <c r="X428" s="7"/>
      <c r="AB428" s="81"/>
      <c r="AC428" s="81"/>
      <c r="AD428" s="81"/>
    </row>
    <row r="429">
      <c r="A429" s="191"/>
      <c r="C429" s="7"/>
      <c r="H429" s="7"/>
      <c r="L429" s="7"/>
      <c r="P429" s="7"/>
      <c r="T429" s="7"/>
      <c r="X429" s="7"/>
      <c r="AB429" s="81"/>
      <c r="AC429" s="81"/>
      <c r="AD429" s="81"/>
    </row>
    <row r="430">
      <c r="A430" s="191"/>
      <c r="C430" s="7"/>
      <c r="H430" s="7"/>
      <c r="L430" s="7"/>
      <c r="P430" s="7"/>
      <c r="T430" s="7"/>
      <c r="X430" s="7"/>
      <c r="AB430" s="81"/>
      <c r="AC430" s="81"/>
      <c r="AD430" s="81"/>
    </row>
    <row r="431">
      <c r="A431" s="191"/>
      <c r="C431" s="7"/>
      <c r="H431" s="7"/>
      <c r="L431" s="7"/>
      <c r="P431" s="7"/>
      <c r="T431" s="7"/>
      <c r="X431" s="7"/>
      <c r="AB431" s="81"/>
      <c r="AC431" s="81"/>
      <c r="AD431" s="81"/>
    </row>
    <row r="432">
      <c r="A432" s="191"/>
      <c r="C432" s="7"/>
      <c r="H432" s="7"/>
      <c r="L432" s="7"/>
      <c r="P432" s="7"/>
      <c r="T432" s="7"/>
      <c r="X432" s="7"/>
      <c r="AB432" s="81"/>
      <c r="AC432" s="81"/>
      <c r="AD432" s="81"/>
    </row>
    <row r="433">
      <c r="A433" s="191"/>
      <c r="C433" s="7"/>
      <c r="H433" s="7"/>
      <c r="L433" s="7"/>
      <c r="P433" s="7"/>
      <c r="T433" s="7"/>
      <c r="X433" s="7"/>
      <c r="AB433" s="81"/>
      <c r="AC433" s="81"/>
      <c r="AD433" s="81"/>
    </row>
    <row r="434">
      <c r="A434" s="191"/>
      <c r="C434" s="7"/>
      <c r="H434" s="7"/>
      <c r="L434" s="7"/>
      <c r="P434" s="7"/>
      <c r="T434" s="7"/>
      <c r="X434" s="7"/>
      <c r="AB434" s="81"/>
      <c r="AC434" s="81"/>
      <c r="AD434" s="81"/>
    </row>
    <row r="435">
      <c r="A435" s="191"/>
      <c r="C435" s="7"/>
      <c r="H435" s="7"/>
      <c r="L435" s="7"/>
      <c r="P435" s="7"/>
      <c r="T435" s="7"/>
      <c r="X435" s="7"/>
      <c r="AB435" s="81"/>
      <c r="AC435" s="81"/>
      <c r="AD435" s="81"/>
    </row>
    <row r="436">
      <c r="A436" s="191"/>
      <c r="C436" s="7"/>
      <c r="H436" s="7"/>
      <c r="L436" s="7"/>
      <c r="P436" s="7"/>
      <c r="T436" s="7"/>
      <c r="X436" s="7"/>
      <c r="AB436" s="81"/>
      <c r="AC436" s="81"/>
      <c r="AD436" s="81"/>
    </row>
    <row r="437">
      <c r="A437" s="191"/>
      <c r="C437" s="7"/>
      <c r="H437" s="7"/>
      <c r="L437" s="7"/>
      <c r="P437" s="7"/>
      <c r="T437" s="7"/>
      <c r="X437" s="7"/>
      <c r="AB437" s="81"/>
      <c r="AC437" s="81"/>
      <c r="AD437" s="81"/>
    </row>
    <row r="438">
      <c r="A438" s="191"/>
      <c r="C438" s="7"/>
      <c r="H438" s="7"/>
      <c r="L438" s="7"/>
      <c r="P438" s="7"/>
      <c r="T438" s="7"/>
      <c r="X438" s="7"/>
      <c r="AB438" s="81"/>
      <c r="AC438" s="81"/>
      <c r="AD438" s="81"/>
    </row>
    <row r="439">
      <c r="A439" s="191"/>
      <c r="C439" s="7"/>
      <c r="H439" s="7"/>
      <c r="L439" s="7"/>
      <c r="P439" s="7"/>
      <c r="T439" s="7"/>
      <c r="X439" s="7"/>
      <c r="AB439" s="81"/>
      <c r="AC439" s="81"/>
      <c r="AD439" s="81"/>
    </row>
    <row r="440">
      <c r="A440" s="191"/>
      <c r="C440" s="7"/>
      <c r="H440" s="7"/>
      <c r="L440" s="7"/>
      <c r="P440" s="7"/>
      <c r="T440" s="7"/>
      <c r="X440" s="7"/>
      <c r="AB440" s="81"/>
      <c r="AC440" s="81"/>
      <c r="AD440" s="81"/>
    </row>
    <row r="441">
      <c r="A441" s="191"/>
      <c r="C441" s="7"/>
      <c r="H441" s="7"/>
      <c r="L441" s="7"/>
      <c r="P441" s="7"/>
      <c r="T441" s="7"/>
      <c r="X441" s="7"/>
      <c r="AB441" s="81"/>
      <c r="AC441" s="81"/>
      <c r="AD441" s="81"/>
    </row>
    <row r="442">
      <c r="A442" s="191"/>
      <c r="C442" s="7"/>
      <c r="H442" s="7"/>
      <c r="L442" s="7"/>
      <c r="P442" s="7"/>
      <c r="T442" s="7"/>
      <c r="X442" s="7"/>
      <c r="AB442" s="81"/>
      <c r="AC442" s="81"/>
      <c r="AD442" s="81"/>
    </row>
    <row r="443">
      <c r="A443" s="191"/>
      <c r="C443" s="7"/>
      <c r="H443" s="7"/>
      <c r="L443" s="7"/>
      <c r="P443" s="7"/>
      <c r="T443" s="7"/>
      <c r="X443" s="7"/>
      <c r="AB443" s="81"/>
      <c r="AC443" s="81"/>
      <c r="AD443" s="81"/>
    </row>
    <row r="444">
      <c r="A444" s="191"/>
      <c r="C444" s="7"/>
      <c r="H444" s="7"/>
      <c r="L444" s="7"/>
      <c r="P444" s="7"/>
      <c r="T444" s="7"/>
      <c r="X444" s="7"/>
      <c r="AB444" s="81"/>
      <c r="AC444" s="81"/>
      <c r="AD444" s="81"/>
    </row>
    <row r="445">
      <c r="A445" s="191"/>
      <c r="C445" s="7"/>
      <c r="H445" s="7"/>
      <c r="L445" s="7"/>
      <c r="P445" s="7"/>
      <c r="T445" s="7"/>
      <c r="X445" s="7"/>
      <c r="AB445" s="81"/>
      <c r="AC445" s="81"/>
      <c r="AD445" s="81"/>
    </row>
    <row r="446">
      <c r="A446" s="191"/>
      <c r="C446" s="7"/>
      <c r="H446" s="7"/>
      <c r="L446" s="7"/>
      <c r="P446" s="7"/>
      <c r="T446" s="7"/>
      <c r="X446" s="7"/>
      <c r="AB446" s="81"/>
      <c r="AC446" s="81"/>
      <c r="AD446" s="81"/>
    </row>
    <row r="447">
      <c r="A447" s="191"/>
      <c r="C447" s="7"/>
      <c r="H447" s="7"/>
      <c r="L447" s="7"/>
      <c r="P447" s="7"/>
      <c r="T447" s="7"/>
      <c r="X447" s="7"/>
      <c r="AB447" s="81"/>
      <c r="AC447" s="81"/>
      <c r="AD447" s="81"/>
    </row>
    <row r="448">
      <c r="A448" s="191"/>
      <c r="C448" s="7"/>
      <c r="H448" s="7"/>
      <c r="L448" s="7"/>
      <c r="P448" s="7"/>
      <c r="T448" s="7"/>
      <c r="X448" s="7"/>
      <c r="AB448" s="81"/>
      <c r="AC448" s="81"/>
      <c r="AD448" s="81"/>
    </row>
    <row r="449">
      <c r="A449" s="191"/>
      <c r="C449" s="7"/>
      <c r="H449" s="7"/>
      <c r="L449" s="7"/>
      <c r="P449" s="7"/>
      <c r="T449" s="7"/>
      <c r="X449" s="7"/>
      <c r="AB449" s="81"/>
      <c r="AC449" s="81"/>
      <c r="AD449" s="81"/>
    </row>
    <row r="450">
      <c r="A450" s="191"/>
      <c r="C450" s="7"/>
      <c r="H450" s="7"/>
      <c r="L450" s="7"/>
      <c r="P450" s="7"/>
      <c r="T450" s="7"/>
      <c r="X450" s="7"/>
      <c r="AB450" s="81"/>
      <c r="AC450" s="81"/>
      <c r="AD450" s="81"/>
    </row>
    <row r="451">
      <c r="A451" s="191"/>
      <c r="C451" s="7"/>
      <c r="H451" s="7"/>
      <c r="L451" s="7"/>
      <c r="P451" s="7"/>
      <c r="T451" s="7"/>
      <c r="X451" s="7"/>
      <c r="AB451" s="81"/>
      <c r="AC451" s="81"/>
      <c r="AD451" s="81"/>
    </row>
    <row r="452">
      <c r="A452" s="191"/>
      <c r="C452" s="7"/>
      <c r="H452" s="7"/>
      <c r="L452" s="7"/>
      <c r="P452" s="7"/>
      <c r="T452" s="7"/>
      <c r="X452" s="7"/>
      <c r="AB452" s="81"/>
      <c r="AC452" s="81"/>
      <c r="AD452" s="81"/>
    </row>
    <row r="453">
      <c r="A453" s="191"/>
      <c r="C453" s="7"/>
      <c r="H453" s="7"/>
      <c r="L453" s="7"/>
      <c r="P453" s="7"/>
      <c r="T453" s="7"/>
      <c r="X453" s="7"/>
      <c r="AB453" s="81"/>
      <c r="AC453" s="81"/>
      <c r="AD453" s="81"/>
    </row>
    <row r="454">
      <c r="A454" s="191"/>
      <c r="C454" s="7"/>
      <c r="H454" s="7"/>
      <c r="L454" s="7"/>
      <c r="P454" s="7"/>
      <c r="T454" s="7"/>
      <c r="X454" s="7"/>
      <c r="AB454" s="81"/>
      <c r="AC454" s="81"/>
      <c r="AD454" s="81"/>
    </row>
    <row r="455">
      <c r="A455" s="191"/>
      <c r="C455" s="7"/>
      <c r="H455" s="7"/>
      <c r="L455" s="7"/>
      <c r="P455" s="7"/>
      <c r="T455" s="7"/>
      <c r="X455" s="7"/>
      <c r="AB455" s="81"/>
      <c r="AC455" s="81"/>
      <c r="AD455" s="81"/>
    </row>
    <row r="456">
      <c r="A456" s="191"/>
      <c r="C456" s="7"/>
      <c r="H456" s="7"/>
      <c r="L456" s="7"/>
      <c r="P456" s="7"/>
      <c r="T456" s="7"/>
      <c r="X456" s="7"/>
      <c r="AB456" s="81"/>
      <c r="AC456" s="81"/>
      <c r="AD456" s="81"/>
    </row>
    <row r="457">
      <c r="A457" s="191"/>
      <c r="C457" s="7"/>
      <c r="H457" s="7"/>
      <c r="L457" s="7"/>
      <c r="P457" s="7"/>
      <c r="T457" s="7"/>
      <c r="X457" s="7"/>
      <c r="AB457" s="81"/>
      <c r="AC457" s="81"/>
      <c r="AD457" s="81"/>
    </row>
    <row r="458">
      <c r="A458" s="191"/>
      <c r="C458" s="7"/>
      <c r="H458" s="7"/>
      <c r="L458" s="7"/>
      <c r="P458" s="7"/>
      <c r="T458" s="7"/>
      <c r="X458" s="7"/>
      <c r="AB458" s="81"/>
      <c r="AC458" s="81"/>
      <c r="AD458" s="81"/>
    </row>
    <row r="459">
      <c r="A459" s="191"/>
      <c r="C459" s="7"/>
      <c r="H459" s="7"/>
      <c r="L459" s="7"/>
      <c r="P459" s="7"/>
      <c r="T459" s="7"/>
      <c r="X459" s="7"/>
      <c r="AB459" s="81"/>
      <c r="AC459" s="81"/>
      <c r="AD459" s="81"/>
    </row>
    <row r="460">
      <c r="A460" s="191"/>
      <c r="C460" s="7"/>
      <c r="H460" s="7"/>
      <c r="L460" s="7"/>
      <c r="P460" s="7"/>
      <c r="T460" s="7"/>
      <c r="X460" s="7"/>
      <c r="AB460" s="81"/>
      <c r="AC460" s="81"/>
      <c r="AD460" s="81"/>
    </row>
    <row r="461">
      <c r="A461" s="191"/>
      <c r="C461" s="7"/>
      <c r="H461" s="7"/>
      <c r="L461" s="7"/>
      <c r="P461" s="7"/>
      <c r="T461" s="7"/>
      <c r="X461" s="7"/>
      <c r="AB461" s="81"/>
      <c r="AC461" s="81"/>
      <c r="AD461" s="81"/>
    </row>
    <row r="462">
      <c r="A462" s="191"/>
      <c r="C462" s="7"/>
      <c r="H462" s="7"/>
      <c r="L462" s="7"/>
      <c r="P462" s="7"/>
      <c r="T462" s="7"/>
      <c r="X462" s="7"/>
      <c r="AB462" s="81"/>
      <c r="AC462" s="81"/>
      <c r="AD462" s="81"/>
    </row>
    <row r="463">
      <c r="A463" s="191"/>
      <c r="C463" s="7"/>
      <c r="H463" s="7"/>
      <c r="L463" s="7"/>
      <c r="P463" s="7"/>
      <c r="T463" s="7"/>
      <c r="X463" s="7"/>
      <c r="AB463" s="81"/>
      <c r="AC463" s="81"/>
      <c r="AD463" s="81"/>
    </row>
    <row r="464">
      <c r="A464" s="191"/>
      <c r="C464" s="7"/>
      <c r="H464" s="7"/>
      <c r="L464" s="7"/>
      <c r="P464" s="7"/>
      <c r="T464" s="7"/>
      <c r="X464" s="7"/>
      <c r="AB464" s="81"/>
      <c r="AC464" s="81"/>
      <c r="AD464" s="81"/>
    </row>
    <row r="465">
      <c r="A465" s="191"/>
      <c r="C465" s="7"/>
      <c r="H465" s="7"/>
      <c r="L465" s="7"/>
      <c r="P465" s="7"/>
      <c r="T465" s="7"/>
      <c r="X465" s="7"/>
      <c r="AB465" s="81"/>
      <c r="AC465" s="81"/>
      <c r="AD465" s="81"/>
    </row>
    <row r="466">
      <c r="A466" s="191"/>
      <c r="C466" s="7"/>
      <c r="H466" s="7"/>
      <c r="L466" s="7"/>
      <c r="P466" s="7"/>
      <c r="T466" s="7"/>
      <c r="X466" s="7"/>
      <c r="AB466" s="81"/>
      <c r="AC466" s="81"/>
      <c r="AD466" s="81"/>
    </row>
    <row r="467">
      <c r="A467" s="191"/>
      <c r="C467" s="7"/>
      <c r="H467" s="7"/>
      <c r="L467" s="7"/>
      <c r="P467" s="7"/>
      <c r="T467" s="7"/>
      <c r="X467" s="7"/>
      <c r="AB467" s="81"/>
      <c r="AC467" s="81"/>
      <c r="AD467" s="81"/>
    </row>
    <row r="468">
      <c r="A468" s="191"/>
      <c r="C468" s="7"/>
      <c r="H468" s="7"/>
      <c r="L468" s="7"/>
      <c r="P468" s="7"/>
      <c r="T468" s="7"/>
      <c r="X468" s="7"/>
      <c r="AB468" s="81"/>
      <c r="AC468" s="81"/>
      <c r="AD468" s="81"/>
    </row>
    <row r="469">
      <c r="A469" s="191"/>
      <c r="C469" s="7"/>
      <c r="H469" s="7"/>
      <c r="L469" s="7"/>
      <c r="P469" s="7"/>
      <c r="T469" s="7"/>
      <c r="X469" s="7"/>
      <c r="AB469" s="81"/>
      <c r="AC469" s="81"/>
      <c r="AD469" s="81"/>
    </row>
    <row r="470">
      <c r="A470" s="191"/>
      <c r="C470" s="7"/>
      <c r="H470" s="7"/>
      <c r="L470" s="7"/>
      <c r="P470" s="7"/>
      <c r="T470" s="7"/>
      <c r="X470" s="7"/>
      <c r="AB470" s="81"/>
      <c r="AC470" s="81"/>
      <c r="AD470" s="81"/>
    </row>
    <row r="471">
      <c r="A471" s="191"/>
      <c r="C471" s="7"/>
      <c r="H471" s="7"/>
      <c r="L471" s="7"/>
      <c r="P471" s="7"/>
      <c r="T471" s="7"/>
      <c r="X471" s="7"/>
      <c r="AB471" s="81"/>
      <c r="AC471" s="81"/>
      <c r="AD471" s="81"/>
    </row>
    <row r="472">
      <c r="A472" s="191"/>
      <c r="C472" s="7"/>
      <c r="H472" s="7"/>
      <c r="L472" s="7"/>
      <c r="P472" s="7"/>
      <c r="T472" s="7"/>
      <c r="X472" s="7"/>
      <c r="AB472" s="81"/>
      <c r="AC472" s="81"/>
      <c r="AD472" s="81"/>
    </row>
    <row r="473">
      <c r="A473" s="191"/>
      <c r="C473" s="7"/>
      <c r="H473" s="7"/>
      <c r="L473" s="7"/>
      <c r="P473" s="7"/>
      <c r="T473" s="7"/>
      <c r="X473" s="7"/>
      <c r="AB473" s="81"/>
      <c r="AC473" s="81"/>
      <c r="AD473" s="81"/>
    </row>
    <row r="474">
      <c r="A474" s="191"/>
      <c r="C474" s="7"/>
      <c r="H474" s="7"/>
      <c r="L474" s="7"/>
      <c r="P474" s="7"/>
      <c r="T474" s="7"/>
      <c r="X474" s="7"/>
      <c r="AB474" s="81"/>
      <c r="AC474" s="81"/>
      <c r="AD474" s="81"/>
    </row>
    <row r="475">
      <c r="A475" s="191"/>
      <c r="C475" s="7"/>
      <c r="H475" s="7"/>
      <c r="L475" s="7"/>
      <c r="P475" s="7"/>
      <c r="T475" s="7"/>
      <c r="X475" s="7"/>
      <c r="AB475" s="81"/>
      <c r="AC475" s="81"/>
      <c r="AD475" s="81"/>
    </row>
    <row r="476">
      <c r="A476" s="191"/>
      <c r="C476" s="7"/>
      <c r="H476" s="7"/>
      <c r="L476" s="7"/>
      <c r="P476" s="7"/>
      <c r="T476" s="7"/>
      <c r="X476" s="7"/>
      <c r="AB476" s="81"/>
      <c r="AC476" s="81"/>
      <c r="AD476" s="81"/>
    </row>
    <row r="477">
      <c r="A477" s="191"/>
      <c r="C477" s="7"/>
      <c r="H477" s="7"/>
      <c r="L477" s="7"/>
      <c r="P477" s="7"/>
      <c r="T477" s="7"/>
      <c r="X477" s="7"/>
      <c r="AB477" s="81"/>
      <c r="AC477" s="81"/>
      <c r="AD477" s="81"/>
    </row>
    <row r="478">
      <c r="A478" s="191"/>
      <c r="C478" s="7"/>
      <c r="H478" s="7"/>
      <c r="L478" s="7"/>
      <c r="P478" s="7"/>
      <c r="T478" s="7"/>
      <c r="X478" s="7"/>
      <c r="AB478" s="81"/>
      <c r="AC478" s="81"/>
      <c r="AD478" s="81"/>
    </row>
    <row r="479">
      <c r="A479" s="191"/>
      <c r="C479" s="7"/>
      <c r="H479" s="7"/>
      <c r="L479" s="7"/>
      <c r="P479" s="7"/>
      <c r="T479" s="7"/>
      <c r="X479" s="7"/>
      <c r="AB479" s="81"/>
      <c r="AC479" s="81"/>
      <c r="AD479" s="81"/>
    </row>
    <row r="480">
      <c r="A480" s="191"/>
      <c r="C480" s="7"/>
      <c r="H480" s="7"/>
      <c r="L480" s="7"/>
      <c r="P480" s="7"/>
      <c r="T480" s="7"/>
      <c r="X480" s="7"/>
      <c r="AB480" s="81"/>
      <c r="AC480" s="81"/>
      <c r="AD480" s="81"/>
    </row>
    <row r="481">
      <c r="A481" s="191"/>
      <c r="C481" s="7"/>
      <c r="H481" s="7"/>
      <c r="L481" s="7"/>
      <c r="P481" s="7"/>
      <c r="T481" s="7"/>
      <c r="X481" s="7"/>
      <c r="AB481" s="81"/>
      <c r="AC481" s="81"/>
      <c r="AD481" s="81"/>
    </row>
    <row r="482">
      <c r="A482" s="191"/>
      <c r="C482" s="7"/>
      <c r="H482" s="7"/>
      <c r="L482" s="7"/>
      <c r="P482" s="7"/>
      <c r="T482" s="7"/>
      <c r="X482" s="7"/>
      <c r="AB482" s="81"/>
      <c r="AC482" s="81"/>
      <c r="AD482" s="81"/>
    </row>
    <row r="483">
      <c r="A483" s="191"/>
      <c r="C483" s="7"/>
      <c r="H483" s="7"/>
      <c r="L483" s="7"/>
      <c r="P483" s="7"/>
      <c r="T483" s="7"/>
      <c r="X483" s="7"/>
      <c r="AB483" s="81"/>
      <c r="AC483" s="81"/>
      <c r="AD483" s="81"/>
    </row>
    <row r="484">
      <c r="A484" s="191"/>
      <c r="C484" s="7"/>
      <c r="H484" s="7"/>
      <c r="L484" s="7"/>
      <c r="P484" s="7"/>
      <c r="T484" s="7"/>
      <c r="X484" s="7"/>
      <c r="AB484" s="81"/>
      <c r="AC484" s="81"/>
      <c r="AD484" s="81"/>
    </row>
    <row r="485">
      <c r="A485" s="191"/>
      <c r="C485" s="7"/>
      <c r="H485" s="7"/>
      <c r="L485" s="7"/>
      <c r="P485" s="7"/>
      <c r="T485" s="7"/>
      <c r="X485" s="7"/>
      <c r="AB485" s="81"/>
      <c r="AC485" s="81"/>
      <c r="AD485" s="81"/>
    </row>
    <row r="486">
      <c r="A486" s="191"/>
      <c r="C486" s="7"/>
      <c r="H486" s="7"/>
      <c r="L486" s="7"/>
      <c r="P486" s="7"/>
      <c r="T486" s="7"/>
      <c r="X486" s="7"/>
      <c r="AB486" s="81"/>
      <c r="AC486" s="81"/>
      <c r="AD486" s="81"/>
    </row>
    <row r="487">
      <c r="A487" s="191"/>
      <c r="C487" s="7"/>
      <c r="H487" s="7"/>
      <c r="L487" s="7"/>
      <c r="P487" s="7"/>
      <c r="T487" s="7"/>
      <c r="X487" s="7"/>
      <c r="AB487" s="81"/>
      <c r="AC487" s="81"/>
      <c r="AD487" s="81"/>
    </row>
    <row r="488">
      <c r="A488" s="191"/>
      <c r="C488" s="7"/>
      <c r="H488" s="7"/>
      <c r="L488" s="7"/>
      <c r="P488" s="7"/>
      <c r="T488" s="7"/>
      <c r="X488" s="7"/>
      <c r="AB488" s="81"/>
      <c r="AC488" s="81"/>
      <c r="AD488" s="81"/>
    </row>
    <row r="489">
      <c r="A489" s="191"/>
      <c r="C489" s="7"/>
      <c r="H489" s="7"/>
      <c r="L489" s="7"/>
      <c r="P489" s="7"/>
      <c r="T489" s="7"/>
      <c r="X489" s="7"/>
      <c r="AB489" s="81"/>
      <c r="AC489" s="81"/>
      <c r="AD489" s="81"/>
    </row>
    <row r="490">
      <c r="A490" s="191"/>
      <c r="C490" s="7"/>
      <c r="H490" s="7"/>
      <c r="L490" s="7"/>
      <c r="P490" s="7"/>
      <c r="T490" s="7"/>
      <c r="X490" s="7"/>
      <c r="AB490" s="81"/>
      <c r="AC490" s="81"/>
      <c r="AD490" s="81"/>
    </row>
    <row r="491">
      <c r="A491" s="191"/>
      <c r="C491" s="7"/>
      <c r="H491" s="7"/>
      <c r="L491" s="7"/>
      <c r="P491" s="7"/>
      <c r="T491" s="7"/>
      <c r="X491" s="7"/>
      <c r="AB491" s="81"/>
      <c r="AC491" s="81"/>
      <c r="AD491" s="81"/>
    </row>
    <row r="492">
      <c r="A492" s="191"/>
      <c r="C492" s="7"/>
      <c r="H492" s="7"/>
      <c r="L492" s="7"/>
      <c r="P492" s="7"/>
      <c r="T492" s="7"/>
      <c r="X492" s="7"/>
      <c r="AB492" s="81"/>
      <c r="AC492" s="81"/>
      <c r="AD492" s="81"/>
    </row>
    <row r="493">
      <c r="A493" s="191"/>
      <c r="C493" s="7"/>
      <c r="H493" s="7"/>
      <c r="L493" s="7"/>
      <c r="P493" s="7"/>
      <c r="T493" s="7"/>
      <c r="X493" s="7"/>
      <c r="AB493" s="81"/>
      <c r="AC493" s="81"/>
      <c r="AD493" s="81"/>
    </row>
    <row r="494">
      <c r="A494" s="191"/>
      <c r="C494" s="7"/>
      <c r="H494" s="7"/>
      <c r="L494" s="7"/>
      <c r="P494" s="7"/>
      <c r="T494" s="7"/>
      <c r="X494" s="7"/>
      <c r="AB494" s="81"/>
      <c r="AC494" s="81"/>
      <c r="AD494" s="81"/>
    </row>
    <row r="495">
      <c r="A495" s="191"/>
      <c r="C495" s="7"/>
      <c r="H495" s="7"/>
      <c r="L495" s="7"/>
      <c r="P495" s="7"/>
      <c r="T495" s="7"/>
      <c r="X495" s="7"/>
      <c r="AB495" s="81"/>
      <c r="AC495" s="81"/>
      <c r="AD495" s="81"/>
    </row>
    <row r="496">
      <c r="A496" s="191"/>
      <c r="C496" s="7"/>
      <c r="H496" s="7"/>
      <c r="L496" s="7"/>
      <c r="P496" s="7"/>
      <c r="T496" s="7"/>
      <c r="X496" s="7"/>
      <c r="AB496" s="81"/>
      <c r="AC496" s="81"/>
      <c r="AD496" s="81"/>
    </row>
    <row r="497">
      <c r="A497" s="191"/>
      <c r="C497" s="7"/>
      <c r="H497" s="7"/>
      <c r="L497" s="7"/>
      <c r="P497" s="7"/>
      <c r="T497" s="7"/>
      <c r="X497" s="7"/>
      <c r="AB497" s="81"/>
      <c r="AC497" s="81"/>
      <c r="AD497" s="81"/>
    </row>
    <row r="498">
      <c r="A498" s="191"/>
      <c r="C498" s="7"/>
      <c r="H498" s="7"/>
      <c r="L498" s="7"/>
      <c r="P498" s="7"/>
      <c r="T498" s="7"/>
      <c r="X498" s="7"/>
      <c r="AB498" s="81"/>
      <c r="AC498" s="81"/>
      <c r="AD498" s="81"/>
    </row>
    <row r="499">
      <c r="A499" s="191"/>
      <c r="C499" s="7"/>
      <c r="H499" s="7"/>
      <c r="L499" s="7"/>
      <c r="P499" s="7"/>
      <c r="T499" s="7"/>
      <c r="X499" s="7"/>
      <c r="AB499" s="81"/>
      <c r="AC499" s="81"/>
      <c r="AD499" s="81"/>
    </row>
    <row r="500">
      <c r="A500" s="191"/>
      <c r="C500" s="7"/>
      <c r="H500" s="7"/>
      <c r="L500" s="7"/>
      <c r="P500" s="7"/>
      <c r="T500" s="7"/>
      <c r="X500" s="7"/>
      <c r="AB500" s="81"/>
      <c r="AC500" s="81"/>
      <c r="AD500" s="81"/>
    </row>
    <row r="501">
      <c r="A501" s="191"/>
      <c r="C501" s="7"/>
      <c r="H501" s="7"/>
      <c r="L501" s="7"/>
      <c r="P501" s="7"/>
      <c r="T501" s="7"/>
      <c r="X501" s="7"/>
      <c r="AB501" s="81"/>
      <c r="AC501" s="81"/>
      <c r="AD501" s="81"/>
    </row>
    <row r="502">
      <c r="A502" s="191"/>
      <c r="C502" s="7"/>
      <c r="H502" s="7"/>
      <c r="L502" s="7"/>
      <c r="P502" s="7"/>
      <c r="T502" s="7"/>
      <c r="X502" s="7"/>
      <c r="AB502" s="81"/>
      <c r="AC502" s="81"/>
      <c r="AD502" s="81"/>
    </row>
    <row r="503">
      <c r="A503" s="191"/>
      <c r="C503" s="7"/>
      <c r="H503" s="7"/>
      <c r="L503" s="7"/>
      <c r="P503" s="7"/>
      <c r="T503" s="7"/>
      <c r="X503" s="7"/>
      <c r="AB503" s="81"/>
      <c r="AC503" s="81"/>
      <c r="AD503" s="81"/>
    </row>
    <row r="504">
      <c r="A504" s="191"/>
      <c r="C504" s="7"/>
      <c r="H504" s="7"/>
      <c r="L504" s="7"/>
      <c r="P504" s="7"/>
      <c r="T504" s="7"/>
      <c r="X504" s="7"/>
      <c r="AB504" s="81"/>
      <c r="AC504" s="81"/>
      <c r="AD504" s="81"/>
    </row>
    <row r="505">
      <c r="A505" s="191"/>
      <c r="C505" s="7"/>
      <c r="H505" s="7"/>
      <c r="L505" s="7"/>
      <c r="P505" s="7"/>
      <c r="T505" s="7"/>
      <c r="X505" s="7"/>
      <c r="AB505" s="81"/>
      <c r="AC505" s="81"/>
      <c r="AD505" s="81"/>
    </row>
    <row r="506">
      <c r="A506" s="191"/>
      <c r="C506" s="7"/>
      <c r="H506" s="7"/>
      <c r="L506" s="7"/>
      <c r="P506" s="7"/>
      <c r="T506" s="7"/>
      <c r="X506" s="7"/>
      <c r="AB506" s="81"/>
      <c r="AC506" s="81"/>
      <c r="AD506" s="81"/>
    </row>
    <row r="507">
      <c r="A507" s="191"/>
      <c r="C507" s="7"/>
      <c r="H507" s="7"/>
      <c r="L507" s="7"/>
      <c r="P507" s="7"/>
      <c r="T507" s="7"/>
      <c r="X507" s="7"/>
      <c r="AB507" s="81"/>
      <c r="AC507" s="81"/>
      <c r="AD507" s="81"/>
    </row>
    <row r="508">
      <c r="A508" s="191"/>
      <c r="C508" s="7"/>
      <c r="H508" s="7"/>
      <c r="L508" s="7"/>
      <c r="P508" s="7"/>
      <c r="T508" s="7"/>
      <c r="X508" s="7"/>
      <c r="AB508" s="81"/>
      <c r="AC508" s="81"/>
      <c r="AD508" s="81"/>
    </row>
    <row r="509">
      <c r="A509" s="191"/>
      <c r="C509" s="7"/>
      <c r="H509" s="7"/>
      <c r="L509" s="7"/>
      <c r="P509" s="7"/>
      <c r="T509" s="7"/>
      <c r="X509" s="7"/>
      <c r="AB509" s="81"/>
      <c r="AC509" s="81"/>
      <c r="AD509" s="81"/>
    </row>
    <row r="510">
      <c r="A510" s="191"/>
      <c r="C510" s="7"/>
      <c r="H510" s="7"/>
      <c r="L510" s="7"/>
      <c r="P510" s="7"/>
      <c r="T510" s="7"/>
      <c r="X510" s="7"/>
      <c r="AB510" s="81"/>
      <c r="AC510" s="81"/>
      <c r="AD510" s="81"/>
    </row>
    <row r="511">
      <c r="A511" s="191"/>
      <c r="C511" s="7"/>
      <c r="H511" s="7"/>
      <c r="L511" s="7"/>
      <c r="P511" s="7"/>
      <c r="T511" s="7"/>
      <c r="X511" s="7"/>
      <c r="AB511" s="81"/>
      <c r="AC511" s="81"/>
      <c r="AD511" s="81"/>
    </row>
    <row r="512">
      <c r="A512" s="191"/>
      <c r="C512" s="7"/>
      <c r="H512" s="7"/>
      <c r="L512" s="7"/>
      <c r="P512" s="7"/>
      <c r="T512" s="7"/>
      <c r="X512" s="7"/>
      <c r="AB512" s="81"/>
      <c r="AC512" s="81"/>
      <c r="AD512" s="81"/>
    </row>
    <row r="513">
      <c r="A513" s="191"/>
      <c r="C513" s="7"/>
      <c r="H513" s="7"/>
      <c r="L513" s="7"/>
      <c r="P513" s="7"/>
      <c r="T513" s="7"/>
      <c r="X513" s="7"/>
      <c r="AB513" s="81"/>
      <c r="AC513" s="81"/>
      <c r="AD513" s="81"/>
    </row>
    <row r="514">
      <c r="A514" s="191"/>
      <c r="C514" s="7"/>
      <c r="H514" s="7"/>
      <c r="L514" s="7"/>
      <c r="P514" s="7"/>
      <c r="T514" s="7"/>
      <c r="X514" s="7"/>
      <c r="AB514" s="81"/>
      <c r="AC514" s="81"/>
      <c r="AD514" s="81"/>
    </row>
    <row r="515">
      <c r="A515" s="191"/>
      <c r="C515" s="7"/>
      <c r="H515" s="7"/>
      <c r="L515" s="7"/>
      <c r="P515" s="7"/>
      <c r="T515" s="7"/>
      <c r="X515" s="7"/>
      <c r="AB515" s="81"/>
      <c r="AC515" s="81"/>
      <c r="AD515" s="81"/>
    </row>
    <row r="516">
      <c r="A516" s="191"/>
      <c r="C516" s="7"/>
      <c r="H516" s="7"/>
      <c r="L516" s="7"/>
      <c r="P516" s="7"/>
      <c r="T516" s="7"/>
      <c r="X516" s="7"/>
      <c r="AB516" s="81"/>
      <c r="AC516" s="81"/>
      <c r="AD516" s="81"/>
    </row>
    <row r="517">
      <c r="A517" s="191"/>
      <c r="C517" s="7"/>
      <c r="H517" s="7"/>
      <c r="L517" s="7"/>
      <c r="P517" s="7"/>
      <c r="T517" s="7"/>
      <c r="X517" s="7"/>
      <c r="AB517" s="81"/>
      <c r="AC517" s="81"/>
      <c r="AD517" s="81"/>
    </row>
    <row r="518">
      <c r="A518" s="191"/>
      <c r="C518" s="7"/>
      <c r="H518" s="7"/>
      <c r="L518" s="7"/>
      <c r="P518" s="7"/>
      <c r="T518" s="7"/>
      <c r="X518" s="7"/>
      <c r="AB518" s="81"/>
      <c r="AC518" s="81"/>
      <c r="AD518" s="81"/>
    </row>
    <row r="519">
      <c r="A519" s="191"/>
      <c r="C519" s="7"/>
      <c r="H519" s="7"/>
      <c r="L519" s="7"/>
      <c r="P519" s="7"/>
      <c r="T519" s="7"/>
      <c r="X519" s="7"/>
      <c r="AB519" s="81"/>
      <c r="AC519" s="81"/>
      <c r="AD519" s="81"/>
    </row>
    <row r="520">
      <c r="A520" s="191"/>
      <c r="C520" s="7"/>
      <c r="H520" s="7"/>
      <c r="L520" s="7"/>
      <c r="P520" s="7"/>
      <c r="T520" s="7"/>
      <c r="X520" s="7"/>
      <c r="AB520" s="81"/>
      <c r="AC520" s="81"/>
      <c r="AD520" s="81"/>
    </row>
    <row r="521">
      <c r="A521" s="191"/>
      <c r="C521" s="7"/>
      <c r="H521" s="7"/>
      <c r="L521" s="7"/>
      <c r="P521" s="7"/>
      <c r="T521" s="7"/>
      <c r="X521" s="7"/>
      <c r="AB521" s="81"/>
      <c r="AC521" s="81"/>
      <c r="AD521" s="81"/>
    </row>
    <row r="522">
      <c r="A522" s="191"/>
      <c r="C522" s="7"/>
      <c r="H522" s="7"/>
      <c r="L522" s="7"/>
      <c r="P522" s="7"/>
      <c r="T522" s="7"/>
      <c r="X522" s="7"/>
      <c r="AB522" s="81"/>
      <c r="AC522" s="81"/>
      <c r="AD522" s="81"/>
    </row>
    <row r="523">
      <c r="A523" s="191"/>
      <c r="C523" s="7"/>
      <c r="H523" s="7"/>
      <c r="L523" s="7"/>
      <c r="P523" s="7"/>
      <c r="T523" s="7"/>
      <c r="X523" s="7"/>
      <c r="AB523" s="81"/>
      <c r="AC523" s="81"/>
      <c r="AD523" s="81"/>
    </row>
    <row r="524">
      <c r="A524" s="191"/>
      <c r="C524" s="7"/>
      <c r="H524" s="7"/>
      <c r="L524" s="7"/>
      <c r="P524" s="7"/>
      <c r="T524" s="7"/>
      <c r="X524" s="7"/>
      <c r="AB524" s="81"/>
      <c r="AC524" s="81"/>
      <c r="AD524" s="81"/>
    </row>
    <row r="525">
      <c r="A525" s="191"/>
      <c r="C525" s="7"/>
      <c r="H525" s="7"/>
      <c r="L525" s="7"/>
      <c r="P525" s="7"/>
      <c r="T525" s="7"/>
      <c r="X525" s="7"/>
      <c r="AB525" s="81"/>
      <c r="AC525" s="81"/>
      <c r="AD525" s="81"/>
    </row>
    <row r="526">
      <c r="A526" s="191"/>
      <c r="C526" s="7"/>
      <c r="H526" s="7"/>
      <c r="L526" s="7"/>
      <c r="P526" s="7"/>
      <c r="T526" s="7"/>
      <c r="X526" s="7"/>
      <c r="AB526" s="81"/>
      <c r="AC526" s="81"/>
      <c r="AD526" s="81"/>
    </row>
    <row r="527">
      <c r="A527" s="191"/>
      <c r="C527" s="7"/>
      <c r="H527" s="7"/>
      <c r="L527" s="7"/>
      <c r="P527" s="7"/>
      <c r="T527" s="7"/>
      <c r="X527" s="7"/>
      <c r="AB527" s="81"/>
      <c r="AC527" s="81"/>
      <c r="AD527" s="81"/>
    </row>
    <row r="528">
      <c r="A528" s="191"/>
      <c r="C528" s="7"/>
      <c r="H528" s="7"/>
      <c r="L528" s="7"/>
      <c r="P528" s="7"/>
      <c r="T528" s="7"/>
      <c r="X528" s="7"/>
      <c r="AB528" s="81"/>
      <c r="AC528" s="81"/>
      <c r="AD528" s="81"/>
    </row>
    <row r="529">
      <c r="A529" s="191"/>
      <c r="C529" s="7"/>
      <c r="H529" s="7"/>
      <c r="L529" s="7"/>
      <c r="P529" s="7"/>
      <c r="T529" s="7"/>
      <c r="X529" s="7"/>
      <c r="AB529" s="81"/>
      <c r="AC529" s="81"/>
      <c r="AD529" s="81"/>
    </row>
    <row r="530">
      <c r="A530" s="191"/>
      <c r="C530" s="7"/>
      <c r="H530" s="7"/>
      <c r="L530" s="7"/>
      <c r="P530" s="7"/>
      <c r="T530" s="7"/>
      <c r="X530" s="7"/>
      <c r="AB530" s="81"/>
      <c r="AC530" s="81"/>
      <c r="AD530" s="81"/>
    </row>
    <row r="531">
      <c r="A531" s="191"/>
      <c r="C531" s="7"/>
      <c r="H531" s="7"/>
      <c r="L531" s="7"/>
      <c r="P531" s="7"/>
      <c r="T531" s="7"/>
      <c r="X531" s="7"/>
      <c r="AB531" s="81"/>
      <c r="AC531" s="81"/>
      <c r="AD531" s="81"/>
    </row>
    <row r="532">
      <c r="A532" s="191"/>
      <c r="C532" s="7"/>
      <c r="H532" s="7"/>
      <c r="L532" s="7"/>
      <c r="P532" s="7"/>
      <c r="T532" s="7"/>
      <c r="X532" s="7"/>
      <c r="AB532" s="81"/>
      <c r="AC532" s="81"/>
      <c r="AD532" s="81"/>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s>
  <sheetData>
    <row r="1">
      <c r="A1" s="192" t="s">
        <v>3483</v>
      </c>
      <c r="B1" s="193" t="s">
        <v>3484</v>
      </c>
      <c r="C1" s="194"/>
      <c r="D1" s="194"/>
      <c r="E1" s="194"/>
      <c r="F1" s="194"/>
      <c r="G1" s="194"/>
      <c r="H1" s="195"/>
    </row>
    <row r="2">
      <c r="A2" s="196" t="s">
        <v>3485</v>
      </c>
      <c r="B2" s="197" t="s">
        <v>3486</v>
      </c>
      <c r="C2" s="159"/>
      <c r="D2" s="159"/>
      <c r="E2" s="159"/>
      <c r="F2" s="159"/>
      <c r="G2" s="159"/>
      <c r="H2" s="198"/>
    </row>
    <row r="3">
      <c r="A3" s="192" t="s">
        <v>3487</v>
      </c>
      <c r="B3" s="199" t="s">
        <v>3488</v>
      </c>
      <c r="C3" s="194"/>
      <c r="D3" s="194"/>
      <c r="E3" s="194"/>
      <c r="F3" s="194"/>
      <c r="G3" s="194"/>
      <c r="H3" s="195"/>
    </row>
    <row r="4">
      <c r="A4" s="196" t="s">
        <v>3485</v>
      </c>
      <c r="B4" s="197" t="s">
        <v>3489</v>
      </c>
      <c r="C4" s="159"/>
      <c r="D4" s="159"/>
      <c r="E4" s="159"/>
      <c r="F4" s="159"/>
      <c r="G4" s="159"/>
      <c r="H4" s="198"/>
    </row>
    <row r="5">
      <c r="A5" s="192" t="s">
        <v>3490</v>
      </c>
      <c r="B5" s="193" t="s">
        <v>3491</v>
      </c>
      <c r="C5" s="194"/>
      <c r="D5" s="194"/>
      <c r="E5" s="194"/>
      <c r="F5" s="194"/>
      <c r="G5" s="194"/>
      <c r="H5" s="195"/>
    </row>
    <row r="6">
      <c r="A6" s="196" t="s">
        <v>3485</v>
      </c>
      <c r="B6" s="197" t="s">
        <v>3492</v>
      </c>
      <c r="C6" s="159"/>
      <c r="D6" s="159"/>
      <c r="E6" s="159"/>
      <c r="F6" s="159"/>
      <c r="G6" s="159"/>
      <c r="H6" s="198"/>
    </row>
    <row r="7">
      <c r="A7" s="192" t="s">
        <v>3493</v>
      </c>
      <c r="B7" s="193" t="s">
        <v>3494</v>
      </c>
      <c r="C7" s="194"/>
      <c r="D7" s="194"/>
      <c r="E7" s="194"/>
      <c r="F7" s="194"/>
      <c r="G7" s="194"/>
      <c r="H7" s="195"/>
    </row>
    <row r="8">
      <c r="A8" s="196" t="s">
        <v>3485</v>
      </c>
      <c r="B8" s="197"/>
      <c r="C8" s="159"/>
      <c r="D8" s="159"/>
      <c r="E8" s="159"/>
      <c r="F8" s="159"/>
      <c r="G8" s="159"/>
      <c r="H8" s="198"/>
    </row>
    <row r="9">
      <c r="A9" s="192" t="s">
        <v>3495</v>
      </c>
      <c r="B9" s="193" t="s">
        <v>3496</v>
      </c>
      <c r="C9" s="194"/>
      <c r="D9" s="194"/>
      <c r="E9" s="194"/>
      <c r="F9" s="194"/>
      <c r="G9" s="194"/>
      <c r="H9" s="195"/>
    </row>
    <row r="10">
      <c r="A10" s="196" t="s">
        <v>3485</v>
      </c>
      <c r="B10" s="197" t="s">
        <v>3497</v>
      </c>
      <c r="C10" s="159"/>
      <c r="D10" s="159"/>
      <c r="E10" s="159"/>
      <c r="F10" s="159"/>
      <c r="G10" s="159"/>
      <c r="H10" s="198"/>
    </row>
    <row r="11">
      <c r="A11" s="192" t="s">
        <v>3498</v>
      </c>
      <c r="B11" s="193" t="s">
        <v>3499</v>
      </c>
      <c r="C11" s="194"/>
      <c r="D11" s="194"/>
      <c r="E11" s="194"/>
      <c r="F11" s="194"/>
      <c r="G11" s="194"/>
      <c r="H11" s="195"/>
    </row>
    <row r="12">
      <c r="A12" s="200" t="s">
        <v>3500</v>
      </c>
      <c r="B12" s="2" t="s">
        <v>3501</v>
      </c>
      <c r="C12" s="2"/>
      <c r="H12" s="201"/>
    </row>
    <row r="13">
      <c r="A13" s="202" t="s">
        <v>3502</v>
      </c>
      <c r="B13" s="203" t="s">
        <v>3503</v>
      </c>
      <c r="C13" s="204"/>
      <c r="D13" s="204"/>
      <c r="E13" s="204"/>
      <c r="F13" s="204"/>
      <c r="G13" s="204"/>
      <c r="H13" s="205"/>
    </row>
    <row r="14">
      <c r="A14" s="206" t="s">
        <v>3504</v>
      </c>
      <c r="H14" s="207"/>
    </row>
    <row r="15">
      <c r="A15" s="206" t="s">
        <v>3505</v>
      </c>
      <c r="H15" s="207"/>
    </row>
    <row r="16">
      <c r="A16" s="206" t="s">
        <v>3506</v>
      </c>
      <c r="H16" s="207"/>
    </row>
    <row r="17">
      <c r="A17" s="206" t="s">
        <v>3507</v>
      </c>
      <c r="H17" s="207"/>
    </row>
    <row r="18">
      <c r="A18" s="206" t="s">
        <v>3508</v>
      </c>
      <c r="H18" s="207"/>
    </row>
    <row r="19">
      <c r="A19" s="202" t="s">
        <v>3509</v>
      </c>
      <c r="B19" s="208" t="s">
        <v>3510</v>
      </c>
      <c r="C19" s="204"/>
      <c r="D19" s="204"/>
      <c r="E19" s="204"/>
      <c r="F19" s="204"/>
      <c r="G19" s="204"/>
      <c r="H19" s="205"/>
    </row>
    <row r="20">
      <c r="A20" s="206" t="s">
        <v>3485</v>
      </c>
      <c r="B20" s="2" t="s">
        <v>3511</v>
      </c>
      <c r="H20" s="207"/>
    </row>
    <row r="21">
      <c r="A21" s="192" t="s">
        <v>3512</v>
      </c>
      <c r="B21" s="193" t="s">
        <v>3513</v>
      </c>
      <c r="C21" s="194"/>
      <c r="D21" s="194"/>
      <c r="E21" s="194"/>
      <c r="F21" s="194"/>
      <c r="G21" s="194"/>
      <c r="H21" s="195"/>
    </row>
    <row r="22">
      <c r="A22" s="196" t="s">
        <v>3485</v>
      </c>
      <c r="B22" s="197" t="s">
        <v>3514</v>
      </c>
      <c r="C22" s="159"/>
      <c r="D22" s="159"/>
      <c r="E22" s="159"/>
      <c r="F22" s="159"/>
      <c r="G22" s="159"/>
      <c r="H22" s="198"/>
    </row>
    <row r="23">
      <c r="A23" s="2" t="s">
        <v>3515</v>
      </c>
    </row>
    <row r="24">
      <c r="A24" s="2" t="s">
        <v>3516</v>
      </c>
      <c r="B24" s="209" t="s">
        <v>3517</v>
      </c>
    </row>
    <row r="25">
      <c r="A25" s="2" t="s">
        <v>3518</v>
      </c>
      <c r="B25" s="209" t="s">
        <v>3519</v>
      </c>
    </row>
    <row r="26">
      <c r="A26" s="2" t="s">
        <v>3520</v>
      </c>
      <c r="B26" s="210" t="s">
        <v>3521</v>
      </c>
    </row>
    <row r="27">
      <c r="B27" s="211" t="s">
        <v>3522</v>
      </c>
    </row>
  </sheetData>
  <hyperlinks>
    <hyperlink r:id="rId1" ref="B1"/>
    <hyperlink r:id="rId2" ref="B3"/>
    <hyperlink r:id="rId3" ref="B5"/>
    <hyperlink r:id="rId4" ref="B7"/>
    <hyperlink r:id="rId5" ref="B9"/>
    <hyperlink r:id="rId6" ref="B11"/>
    <hyperlink r:id="rId7" ref="B13"/>
    <hyperlink r:id="rId8" ref="B19"/>
    <hyperlink r:id="rId9" ref="B21"/>
    <hyperlink r:id="rId10" ref="B24"/>
    <hyperlink r:id="rId11" ref="B25"/>
  </hyperlinks>
  <drawing r:id="rId12"/>
</worksheet>
</file>