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9"/>
  <workbookPr/>
  <mc:AlternateContent xmlns:mc="http://schemas.openxmlformats.org/markup-compatibility/2006">
    <mc:Choice Requires="x15">
      <x15ac:absPath xmlns:x15ac="http://schemas.microsoft.com/office/spreadsheetml/2010/11/ac" url="https://wilsonmbeck-my.sharepoint.com/personal/ecratchley_wmbeck_com/Documents/"/>
    </mc:Choice>
  </mc:AlternateContent>
  <xr:revisionPtr revIDLastSave="0" documentId="8_{F984EAC0-BD89-47A0-AD3D-4E38E43550E6}" xr6:coauthVersionLast="47" xr6:coauthVersionMax="47" xr10:uidLastSave="{00000000-0000-0000-0000-000000000000}"/>
  <bookViews>
    <workbookView xWindow="-120" yWindow="-120" windowWidth="29040" windowHeight="15720" xr2:uid="{9E3C3AE1-A34B-424F-8519-71AD817CAB27}"/>
  </bookViews>
  <sheets>
    <sheet name="Main" sheetId="1" r:id="rId1"/>
    <sheet name="NVIDIA" sheetId="2" r:id="rId2"/>
    <sheet name="Hyundai" sheetId="3" r:id="rId3"/>
    <sheet name="CHUBB" sheetId="4" r:id="rId4"/>
    <sheet name="Amex" sheetId="5" r:id="rId5"/>
    <sheet name="Peleton" sheetId="6" r:id="rId6"/>
    <sheet name="Take Two " sheetId="7" r:id="rId7"/>
    <sheet name="Paypal" sheetId="8" r:id="rId8"/>
    <sheet name="Discover"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9" l="1"/>
  <c r="C8" i="9" s="1"/>
  <c r="C5" i="8"/>
  <c r="C8" i="8" s="1"/>
  <c r="C5" i="7"/>
  <c r="C8" i="7" s="1"/>
  <c r="C5" i="6"/>
  <c r="C8" i="6" s="1"/>
  <c r="L57" i="5"/>
  <c r="K36" i="5"/>
  <c r="L35" i="5" s="1"/>
  <c r="C5" i="5"/>
  <c r="C8" i="5" s="1"/>
  <c r="C5" i="4"/>
  <c r="C8" i="4" s="1"/>
  <c r="D85" i="3"/>
  <c r="F70" i="3"/>
  <c r="F69" i="3"/>
  <c r="F68" i="3"/>
  <c r="E72" i="3"/>
  <c r="F67" i="3" s="1"/>
  <c r="I59" i="3"/>
  <c r="I58" i="3"/>
  <c r="I57" i="3"/>
  <c r="I56" i="3"/>
  <c r="I55" i="3"/>
  <c r="I54" i="3"/>
  <c r="I53" i="3"/>
  <c r="I52" i="3"/>
  <c r="I51" i="3"/>
  <c r="L33" i="5" l="1"/>
  <c r="L34" i="5"/>
  <c r="L32" i="5"/>
  <c r="F71" i="3"/>
  <c r="F62" i="3"/>
  <c r="F63" i="3"/>
  <c r="F64" i="3"/>
  <c r="F65" i="3"/>
  <c r="F66" i="3"/>
  <c r="C5" i="3"/>
  <c r="C8" i="3" s="1"/>
  <c r="B96" i="2"/>
  <c r="B97" i="2" s="1"/>
  <c r="B98" i="2" s="1"/>
  <c r="B99" i="2" s="1"/>
  <c r="B100" i="2" s="1"/>
  <c r="B101" i="2" s="1"/>
  <c r="B102" i="2" s="1"/>
  <c r="B103" i="2" s="1"/>
  <c r="B104" i="2" s="1"/>
  <c r="B105" i="2" s="1"/>
  <c r="B106" i="2" s="1"/>
  <c r="B107" i="2" s="1"/>
  <c r="B108" i="2" s="1"/>
  <c r="BA83"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AY79" i="2"/>
  <c r="AZ83" i="2" s="1"/>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BA67" i="2"/>
  <c r="BA68" i="2" s="1"/>
  <c r="AZ67" i="2"/>
  <c r="AZ68" i="2" s="1"/>
  <c r="AY67" i="2"/>
  <c r="AY68" i="2" s="1"/>
  <c r="AX67" i="2"/>
  <c r="AX68" i="2" s="1"/>
  <c r="AW67" i="2"/>
  <c r="AW68" i="2" s="1"/>
  <c r="AV67" i="2"/>
  <c r="AV68" i="2" s="1"/>
  <c r="AU67" i="2"/>
  <c r="AU68" i="2" s="1"/>
  <c r="AT67" i="2"/>
  <c r="AT68" i="2" s="1"/>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AS58" i="2"/>
  <c r="AR58" i="2"/>
  <c r="AQ58" i="2"/>
  <c r="AP58" i="2"/>
  <c r="AO58" i="2"/>
  <c r="AN58" i="2"/>
  <c r="AM58" i="2"/>
  <c r="AL58" i="2"/>
  <c r="AK55" i="2"/>
  <c r="AK58" i="2" s="1"/>
  <c r="AJ55" i="2"/>
  <c r="AJ58" i="2" s="1"/>
  <c r="AI55" i="2"/>
  <c r="AI58" i="2" s="1"/>
  <c r="AH55" i="2"/>
  <c r="AH58" i="2" s="1"/>
  <c r="AG55" i="2"/>
  <c r="AG58" i="2" s="1"/>
  <c r="AF55" i="2"/>
  <c r="AF58" i="2" s="1"/>
  <c r="AE55" i="2"/>
  <c r="AE58" i="2" s="1"/>
  <c r="AD55" i="2"/>
  <c r="AD58" i="2" s="1"/>
  <c r="AC55" i="2"/>
  <c r="AC58" i="2" s="1"/>
  <c r="AB55" i="2"/>
  <c r="AB58" i="2" s="1"/>
  <c r="AA55" i="2"/>
  <c r="AA58" i="2" s="1"/>
  <c r="Z55" i="2"/>
  <c r="Z58" i="2" s="1"/>
  <c r="Y55" i="2"/>
  <c r="Y58" i="2" s="1"/>
  <c r="X55" i="2"/>
  <c r="X58" i="2" s="1"/>
  <c r="W55" i="2"/>
  <c r="W58" i="2" s="1"/>
  <c r="V55" i="2"/>
  <c r="V58" i="2" s="1"/>
  <c r="U55" i="2"/>
  <c r="U58" i="2" s="1"/>
  <c r="T55" i="2"/>
  <c r="T58" i="2" s="1"/>
  <c r="S55" i="2"/>
  <c r="S58" i="2" s="1"/>
  <c r="R55" i="2"/>
  <c r="R58" i="2" s="1"/>
  <c r="Q55" i="2"/>
  <c r="Q58" i="2" s="1"/>
  <c r="P55" i="2"/>
  <c r="P58" i="2" s="1"/>
  <c r="O55" i="2"/>
  <c r="O58" i="2" s="1"/>
  <c r="N55" i="2"/>
  <c r="N58" i="2" s="1"/>
  <c r="M55" i="2"/>
  <c r="M58" i="2" s="1"/>
  <c r="L55" i="2"/>
  <c r="L58" i="2" s="1"/>
  <c r="K55" i="2"/>
  <c r="K58" i="2" s="1"/>
  <c r="J55" i="2"/>
  <c r="J58" i="2" s="1"/>
  <c r="I55" i="2"/>
  <c r="I58" i="2" s="1"/>
  <c r="H55" i="2"/>
  <c r="H58" i="2" s="1"/>
  <c r="G55" i="2"/>
  <c r="G58" i="2" s="1"/>
  <c r="F55" i="2"/>
  <c r="F58" i="2" s="1"/>
  <c r="E55" i="2"/>
  <c r="E58" i="2" s="1"/>
  <c r="D55" i="2"/>
  <c r="D58" i="2" s="1"/>
  <c r="AX50" i="2"/>
  <c r="AW50" i="2"/>
  <c r="AV50" i="2"/>
  <c r="AU50" i="2"/>
  <c r="AT50" i="2"/>
  <c r="AS50" i="2"/>
  <c r="AR50" i="2"/>
  <c r="AQ50" i="2"/>
  <c r="AP50" i="2"/>
  <c r="AO50" i="2"/>
  <c r="AN50" i="2"/>
  <c r="AM50" i="2"/>
  <c r="AL50" i="2"/>
  <c r="AK50" i="2"/>
  <c r="AJ45" i="2"/>
  <c r="AJ50" i="2" s="1"/>
  <c r="AI45" i="2"/>
  <c r="AI50" i="2" s="1"/>
  <c r="AH45" i="2"/>
  <c r="AH50" i="2" s="1"/>
  <c r="AG45" i="2"/>
  <c r="AG50" i="2" s="1"/>
  <c r="AF45" i="2"/>
  <c r="AF50" i="2" s="1"/>
  <c r="AE45" i="2"/>
  <c r="AE50" i="2" s="1"/>
  <c r="AD45" i="2"/>
  <c r="AD50" i="2" s="1"/>
  <c r="AC45" i="2"/>
  <c r="AC50" i="2" s="1"/>
  <c r="AB45" i="2"/>
  <c r="AB50" i="2" s="1"/>
  <c r="AA45" i="2"/>
  <c r="AA50" i="2" s="1"/>
  <c r="Z45" i="2"/>
  <c r="Z50" i="2" s="1"/>
  <c r="Y45" i="2"/>
  <c r="Y50" i="2" s="1"/>
  <c r="X45" i="2"/>
  <c r="X50" i="2" s="1"/>
  <c r="W45" i="2"/>
  <c r="W50" i="2" s="1"/>
  <c r="V45" i="2"/>
  <c r="V50" i="2" s="1"/>
  <c r="U45" i="2"/>
  <c r="U50" i="2" s="1"/>
  <c r="T45" i="2"/>
  <c r="T50" i="2" s="1"/>
  <c r="S45" i="2"/>
  <c r="S50" i="2" s="1"/>
  <c r="R45" i="2"/>
  <c r="R50" i="2" s="1"/>
  <c r="Q45" i="2"/>
  <c r="Q50" i="2" s="1"/>
  <c r="P45" i="2"/>
  <c r="P50" i="2" s="1"/>
  <c r="O45" i="2"/>
  <c r="O50" i="2" s="1"/>
  <c r="N45" i="2"/>
  <c r="N50" i="2" s="1"/>
  <c r="M45" i="2"/>
  <c r="M50" i="2" s="1"/>
  <c r="L45" i="2"/>
  <c r="L50" i="2" s="1"/>
  <c r="K45" i="2"/>
  <c r="K50" i="2" s="1"/>
  <c r="J45" i="2"/>
  <c r="J50" i="2" s="1"/>
  <c r="I45" i="2"/>
  <c r="I50" i="2" s="1"/>
  <c r="H45" i="2"/>
  <c r="H50" i="2" s="1"/>
  <c r="G45" i="2"/>
  <c r="G50" i="2" s="1"/>
  <c r="F45" i="2"/>
  <c r="F50" i="2" s="1"/>
  <c r="E45" i="2"/>
  <c r="E50" i="2" s="1"/>
  <c r="D45" i="2"/>
  <c r="D50" i="2" s="1"/>
  <c r="AX34" i="2"/>
  <c r="AW34" i="2"/>
  <c r="AV34" i="2"/>
  <c r="AU34" i="2"/>
  <c r="AT34" i="2"/>
  <c r="AS34" i="2"/>
  <c r="AR34" i="2"/>
  <c r="AQ34" i="2"/>
  <c r="AP34" i="2"/>
  <c r="AO34" i="2"/>
  <c r="AN34" i="2"/>
  <c r="AM34" i="2"/>
  <c r="AX33" i="2"/>
  <c r="AW33" i="2"/>
  <c r="AV33" i="2"/>
  <c r="AU33" i="2"/>
  <c r="AT33" i="2"/>
  <c r="AS33" i="2"/>
  <c r="AR33" i="2"/>
  <c r="AQ33" i="2"/>
  <c r="AP33" i="2"/>
  <c r="AO33" i="2"/>
  <c r="AN33" i="2"/>
  <c r="AM33" i="2"/>
  <c r="AL33" i="2"/>
  <c r="AK33" i="2"/>
  <c r="AJ33" i="2"/>
  <c r="AI33" i="2"/>
  <c r="AH33" i="2"/>
  <c r="AG33" i="2"/>
  <c r="AF33" i="2"/>
  <c r="AE33" i="2"/>
  <c r="AD33" i="2"/>
  <c r="AC33" i="2"/>
  <c r="AB33" i="2"/>
  <c r="AA33" i="2"/>
  <c r="AX32" i="2"/>
  <c r="AW32" i="2"/>
  <c r="AV32" i="2"/>
  <c r="AU32" i="2"/>
  <c r="AT32" i="2"/>
  <c r="AS32" i="2"/>
  <c r="AR32" i="2"/>
  <c r="AQ32" i="2"/>
  <c r="AP32" i="2"/>
  <c r="AO32" i="2"/>
  <c r="AN32" i="2"/>
  <c r="AM32" i="2"/>
  <c r="AL32" i="2"/>
  <c r="AK32" i="2"/>
  <c r="AJ32" i="2"/>
  <c r="AI32" i="2"/>
  <c r="AH32" i="2"/>
  <c r="AG32" i="2"/>
  <c r="AF32" i="2"/>
  <c r="AE32" i="2"/>
  <c r="AD32"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AX29" i="2"/>
  <c r="AW29" i="2"/>
  <c r="AV29" i="2"/>
  <c r="AU29" i="2"/>
  <c r="AT29" i="2"/>
  <c r="AS29" i="2"/>
  <c r="AR29" i="2"/>
  <c r="AQ29" i="2"/>
  <c r="AP29" i="2"/>
  <c r="AO29" i="2"/>
  <c r="AN29" i="2"/>
  <c r="AM29" i="2"/>
  <c r="AL29" i="2"/>
  <c r="AK29" i="2"/>
  <c r="AJ29" i="2"/>
  <c r="AI29" i="2"/>
  <c r="AH29" i="2"/>
  <c r="AG29" i="2"/>
  <c r="AF29" i="2"/>
  <c r="AE29" i="2"/>
  <c r="AD29" i="2"/>
  <c r="AK27" i="2"/>
  <c r="AL34" i="2" s="1"/>
  <c r="AJ27" i="2"/>
  <c r="AI27" i="2"/>
  <c r="AH27" i="2"/>
  <c r="AG27" i="2"/>
  <c r="AF27" i="2"/>
  <c r="AE27" i="2"/>
  <c r="AD27" i="2"/>
  <c r="AC27" i="2"/>
  <c r="AB27" i="2"/>
  <c r="AA27" i="2"/>
  <c r="Z27" i="2"/>
  <c r="AB21" i="2"/>
  <c r="AA21" i="2"/>
  <c r="Z21" i="2"/>
  <c r="Y21" i="2"/>
  <c r="X21" i="2"/>
  <c r="W21" i="2"/>
  <c r="V21" i="2"/>
  <c r="U21" i="2"/>
  <c r="T21" i="2"/>
  <c r="S21" i="2"/>
  <c r="R21" i="2"/>
  <c r="Q21" i="2"/>
  <c r="P21" i="2"/>
  <c r="O21" i="2"/>
  <c r="N21" i="2"/>
  <c r="M21" i="2"/>
  <c r="L21" i="2"/>
  <c r="K21" i="2"/>
  <c r="J21" i="2"/>
  <c r="I21" i="2"/>
  <c r="H21" i="2"/>
  <c r="G21" i="2"/>
  <c r="F21" i="2"/>
  <c r="E21" i="2"/>
  <c r="D21" i="2"/>
  <c r="AC16" i="2"/>
  <c r="AC29" i="2" s="1"/>
  <c r="AB16" i="2"/>
  <c r="AB29" i="2" s="1"/>
  <c r="AA16" i="2"/>
  <c r="AA29" i="2" s="1"/>
  <c r="Z16" i="2"/>
  <c r="Z29" i="2" s="1"/>
  <c r="Y16" i="2"/>
  <c r="X16" i="2"/>
  <c r="W16" i="2"/>
  <c r="V16" i="2"/>
  <c r="V29" i="2" s="1"/>
  <c r="U16" i="2"/>
  <c r="T16" i="2"/>
  <c r="T29" i="2" s="1"/>
  <c r="S16" i="2"/>
  <c r="R16" i="2"/>
  <c r="Q16" i="2"/>
  <c r="Q29" i="2" s="1"/>
  <c r="P16" i="2"/>
  <c r="P29" i="2" s="1"/>
  <c r="O16" i="2"/>
  <c r="O29" i="2" s="1"/>
  <c r="N16" i="2"/>
  <c r="N29" i="2" s="1"/>
  <c r="M16" i="2"/>
  <c r="L16" i="2"/>
  <c r="L29" i="2" s="1"/>
  <c r="K16" i="2"/>
  <c r="J16" i="2"/>
  <c r="J29" i="2" s="1"/>
  <c r="I16" i="2"/>
  <c r="H16" i="2"/>
  <c r="G16" i="2"/>
  <c r="G29" i="2" s="1"/>
  <c r="F16" i="2"/>
  <c r="F29" i="2" s="1"/>
  <c r="E16" i="2"/>
  <c r="E29" i="2" s="1"/>
  <c r="D16" i="2"/>
  <c r="D29" i="2" s="1"/>
  <c r="E13" i="2"/>
  <c r="F13" i="2" s="1"/>
  <c r="G13" i="2" s="1"/>
  <c r="H13" i="2" s="1"/>
  <c r="I13" i="2" s="1"/>
  <c r="J13" i="2" s="1"/>
  <c r="K13" i="2" s="1"/>
  <c r="L13" i="2" s="1"/>
  <c r="M13" i="2" s="1"/>
  <c r="N13" i="2" s="1"/>
  <c r="O13" i="2" s="1"/>
  <c r="P13" i="2" s="1"/>
  <c r="Q13" i="2" s="1"/>
  <c r="R13" i="2" s="1"/>
  <c r="S13" i="2" s="1"/>
  <c r="T13" i="2" s="1"/>
  <c r="U13" i="2" s="1"/>
  <c r="V13" i="2" s="1"/>
  <c r="W13" i="2" s="1"/>
  <c r="X13" i="2" s="1"/>
  <c r="Y13" i="2" s="1"/>
  <c r="Z13" i="2" s="1"/>
  <c r="AA13" i="2" s="1"/>
  <c r="AB13" i="2" s="1"/>
  <c r="AC13" i="2" s="1"/>
  <c r="AD13" i="2" s="1"/>
  <c r="AE13" i="2" s="1"/>
  <c r="AF13" i="2" s="1"/>
  <c r="AG13" i="2" s="1"/>
  <c r="AH13" i="2" s="1"/>
  <c r="AI13" i="2" s="1"/>
  <c r="AJ13" i="2" s="1"/>
  <c r="AK13" i="2" s="1"/>
  <c r="AL13" i="2" s="1"/>
  <c r="AM13" i="2" s="1"/>
  <c r="AN13" i="2" s="1"/>
  <c r="AO13" i="2" s="1"/>
  <c r="AP13" i="2" s="1"/>
  <c r="AQ13" i="2" s="1"/>
  <c r="AR13" i="2" s="1"/>
  <c r="AS13" i="2" s="1"/>
  <c r="AT13" i="2" s="1"/>
  <c r="AU13" i="2" s="1"/>
  <c r="AV13" i="2" s="1"/>
  <c r="AQ68" i="2" l="1"/>
  <c r="AP68" i="2"/>
  <c r="U22" i="2"/>
  <c r="U27" i="2" s="1"/>
  <c r="I22" i="2"/>
  <c r="I27" i="2" s="1"/>
  <c r="M83" i="2"/>
  <c r="Y83" i="2"/>
  <c r="P72" i="2"/>
  <c r="E72" i="2"/>
  <c r="AC72" i="2"/>
  <c r="AS68" i="2"/>
  <c r="AB72" i="2"/>
  <c r="M32" i="2"/>
  <c r="P83" i="2"/>
  <c r="AB83" i="2"/>
  <c r="AN83" i="2"/>
  <c r="AA68" i="2"/>
  <c r="W72" i="2"/>
  <c r="M22" i="2"/>
  <c r="M27" i="2" s="1"/>
  <c r="Y22" i="2"/>
  <c r="L32" i="2"/>
  <c r="I71" i="2"/>
  <c r="Z32" i="2"/>
  <c r="I29" i="2"/>
  <c r="AQ72" i="2"/>
  <c r="N68" i="2"/>
  <c r="AL68" i="2"/>
  <c r="O68" i="2"/>
  <c r="AM68" i="2"/>
  <c r="H71" i="2"/>
  <c r="N32" i="2"/>
  <c r="P68" i="2"/>
  <c r="AB68" i="2"/>
  <c r="AN68" i="2"/>
  <c r="F83" i="2"/>
  <c r="R83" i="2"/>
  <c r="AD83" i="2"/>
  <c r="T71" i="2"/>
  <c r="T68" i="2"/>
  <c r="AF83" i="2"/>
  <c r="J83" i="2"/>
  <c r="J71" i="2"/>
  <c r="AH83" i="2"/>
  <c r="AP71" i="2"/>
  <c r="N71" i="2"/>
  <c r="V71" i="2"/>
  <c r="AH71" i="2"/>
  <c r="T22" i="2"/>
  <c r="T27" i="2" s="1"/>
  <c r="U34" i="2" s="1"/>
  <c r="AQ71" i="2"/>
  <c r="AR71" i="2"/>
  <c r="G68" i="2"/>
  <c r="Y32" i="2"/>
  <c r="AN72" i="2"/>
  <c r="AG72" i="2"/>
  <c r="S68" i="2"/>
  <c r="AF68" i="2"/>
  <c r="AB71" i="2"/>
  <c r="T32" i="2"/>
  <c r="AP83" i="2"/>
  <c r="L83" i="2"/>
  <c r="AD72" i="2"/>
  <c r="V83" i="2"/>
  <c r="H32" i="2"/>
  <c r="AJ83" i="2"/>
  <c r="U72" i="2"/>
  <c r="AE68" i="2"/>
  <c r="X32" i="2"/>
  <c r="AM71" i="2"/>
  <c r="AT83" i="2"/>
  <c r="AV83" i="2"/>
  <c r="I72" i="2"/>
  <c r="F68" i="2"/>
  <c r="AK83" i="2"/>
  <c r="AE34" i="2"/>
  <c r="H68" i="2"/>
  <c r="AR68" i="2"/>
  <c r="AG34" i="2"/>
  <c r="AG71" i="2"/>
  <c r="D68" i="2"/>
  <c r="AR72" i="2"/>
  <c r="Q68" i="2"/>
  <c r="Q72" i="2"/>
  <c r="F72" i="2"/>
  <c r="O32" i="2"/>
  <c r="Q71" i="2"/>
  <c r="O71" i="2"/>
  <c r="S83" i="2"/>
  <c r="D22" i="2"/>
  <c r="D27" i="2" s="1"/>
  <c r="P22" i="2"/>
  <c r="P27" i="2" s="1"/>
  <c r="AC34" i="2"/>
  <c r="AN71" i="2"/>
  <c r="H83" i="2"/>
  <c r="T83" i="2"/>
  <c r="G22" i="2"/>
  <c r="G27" i="2" s="1"/>
  <c r="S22" i="2"/>
  <c r="S27" i="2" s="1"/>
  <c r="AD34" i="2"/>
  <c r="G71" i="2"/>
  <c r="S71" i="2"/>
  <c r="AE71" i="2"/>
  <c r="AO71" i="2"/>
  <c r="AD68" i="2"/>
  <c r="AA32" i="2"/>
  <c r="AC71" i="2"/>
  <c r="G83" i="2"/>
  <c r="H22" i="2"/>
  <c r="G32" i="2"/>
  <c r="S32" i="2"/>
  <c r="N22" i="2"/>
  <c r="F32" i="2"/>
  <c r="G72" i="2"/>
  <c r="AE72" i="2"/>
  <c r="X83" i="2"/>
  <c r="AL71" i="2"/>
  <c r="AB34" i="2"/>
  <c r="AQ83" i="2"/>
  <c r="Q22" i="2"/>
  <c r="Q27" i="2" s="1"/>
  <c r="AA71" i="2"/>
  <c r="R72" i="2"/>
  <c r="AP72" i="2"/>
  <c r="K83" i="2"/>
  <c r="W83" i="2"/>
  <c r="AI83" i="2"/>
  <c r="AU83" i="2"/>
  <c r="E71" i="2"/>
  <c r="U29" i="2"/>
  <c r="I32" i="2"/>
  <c r="AH34" i="2"/>
  <c r="K71" i="2"/>
  <c r="W71" i="2"/>
  <c r="J68" i="2"/>
  <c r="V68" i="2"/>
  <c r="AH68" i="2"/>
  <c r="AW83" i="2"/>
  <c r="U32" i="2"/>
  <c r="AI71" i="2"/>
  <c r="X22" i="2"/>
  <c r="J22" i="2"/>
  <c r="J33" i="2" s="1"/>
  <c r="V32" i="2"/>
  <c r="AI34" i="2"/>
  <c r="Y29" i="2"/>
  <c r="K72" i="2"/>
  <c r="AI72" i="2"/>
  <c r="N83" i="2"/>
  <c r="Z83" i="2"/>
  <c r="AL83" i="2"/>
  <c r="AX83" i="2"/>
  <c r="Z72" i="2"/>
  <c r="Z71" i="2"/>
  <c r="AK71" i="2"/>
  <c r="E83" i="2"/>
  <c r="Q83" i="2"/>
  <c r="AC83" i="2"/>
  <c r="AO83" i="2"/>
  <c r="U71" i="2"/>
  <c r="Y27" i="2"/>
  <c r="Z34" i="2" s="1"/>
  <c r="X71" i="2"/>
  <c r="M71" i="2"/>
  <c r="S72" i="2"/>
  <c r="L22" i="2"/>
  <c r="L72" i="2"/>
  <c r="AJ72" i="2"/>
  <c r="R68" i="2"/>
  <c r="AO72" i="2"/>
  <c r="K32" i="2"/>
  <c r="W32" i="2"/>
  <c r="AA34" i="2"/>
  <c r="L71" i="2"/>
  <c r="AJ71" i="2"/>
  <c r="M72" i="2"/>
  <c r="AK72" i="2"/>
  <c r="O22" i="2"/>
  <c r="Y71" i="2"/>
  <c r="N72" i="2"/>
  <c r="AL72" i="2"/>
  <c r="E68" i="2"/>
  <c r="H29" i="2"/>
  <c r="X29" i="2"/>
  <c r="J32" i="2"/>
  <c r="H72" i="2"/>
  <c r="T72" i="2"/>
  <c r="AF72" i="2"/>
  <c r="AM72" i="2"/>
  <c r="AG68" i="2"/>
  <c r="AF71" i="2"/>
  <c r="I68" i="2"/>
  <c r="V72" i="2"/>
  <c r="W68" i="2"/>
  <c r="R22" i="2"/>
  <c r="AC32" i="2"/>
  <c r="AB32" i="2"/>
  <c r="AF34" i="2"/>
  <c r="K68" i="2"/>
  <c r="AI68" i="2"/>
  <c r="F22" i="2"/>
  <c r="P32" i="2"/>
  <c r="X72" i="2"/>
  <c r="L68" i="2"/>
  <c r="X68" i="2"/>
  <c r="AJ68" i="2"/>
  <c r="E32" i="2"/>
  <c r="Q32" i="2"/>
  <c r="V22" i="2"/>
  <c r="M29" i="2"/>
  <c r="F71" i="2"/>
  <c r="R71" i="2"/>
  <c r="AD71" i="2"/>
  <c r="Y72" i="2"/>
  <c r="M68" i="2"/>
  <c r="Y68" i="2"/>
  <c r="AK68" i="2"/>
  <c r="AE83" i="2"/>
  <c r="P71" i="2"/>
  <c r="R29" i="2"/>
  <c r="Z33" i="2"/>
  <c r="O72" i="2"/>
  <c r="U68" i="2"/>
  <c r="E22" i="2"/>
  <c r="R32" i="2"/>
  <c r="AH72" i="2"/>
  <c r="AJ34" i="2"/>
  <c r="AA72" i="2"/>
  <c r="AR83" i="2"/>
  <c r="K22" i="2"/>
  <c r="K29" i="2"/>
  <c r="W22" i="2"/>
  <c r="W29" i="2"/>
  <c r="AK34" i="2"/>
  <c r="S29" i="2"/>
  <c r="AC68" i="2"/>
  <c r="AO68" i="2"/>
  <c r="Z68" i="2"/>
  <c r="J72" i="2"/>
  <c r="I83" i="2"/>
  <c r="U83" i="2"/>
  <c r="AG83" i="2"/>
  <c r="AS83" i="2"/>
  <c r="O83" i="2"/>
  <c r="AA83" i="2"/>
  <c r="AM83" i="2"/>
  <c r="AY83" i="2"/>
  <c r="C7" i="2"/>
  <c r="C6" i="2"/>
  <c r="C5" i="2"/>
  <c r="C11" i="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I33" i="2" l="1"/>
  <c r="Y33" i="2"/>
  <c r="M33" i="2"/>
  <c r="H33" i="2"/>
  <c r="H27" i="2"/>
  <c r="I34" i="2" s="1"/>
  <c r="X27" i="2"/>
  <c r="Y34" i="2" s="1"/>
  <c r="H34" i="2"/>
  <c r="T34" i="2"/>
  <c r="U33" i="2"/>
  <c r="J27" i="2"/>
  <c r="J34" i="2" s="1"/>
  <c r="S33" i="2"/>
  <c r="Q34" i="2"/>
  <c r="X33" i="2"/>
  <c r="N33" i="2"/>
  <c r="N27" i="2"/>
  <c r="N34" i="2" s="1"/>
  <c r="T33" i="2"/>
  <c r="Q33" i="2"/>
  <c r="K33" i="2"/>
  <c r="K27" i="2"/>
  <c r="V33" i="2"/>
  <c r="V27" i="2"/>
  <c r="V34" i="2" s="1"/>
  <c r="F33" i="2"/>
  <c r="F27" i="2"/>
  <c r="O27" i="2"/>
  <c r="O33" i="2"/>
  <c r="W33" i="2"/>
  <c r="W27" i="2"/>
  <c r="G33" i="2"/>
  <c r="L33" i="2"/>
  <c r="L27" i="2"/>
  <c r="L34" i="2" s="1"/>
  <c r="E27" i="2"/>
  <c r="E34" i="2" s="1"/>
  <c r="E33" i="2"/>
  <c r="R33" i="2"/>
  <c r="R27" i="2"/>
  <c r="P33" i="2"/>
  <c r="C8" i="2"/>
  <c r="W34" i="2" l="1"/>
  <c r="K34" i="2"/>
  <c r="O34" i="2"/>
  <c r="F34" i="2"/>
  <c r="G34" i="2"/>
  <c r="R34" i="2"/>
  <c r="S34" i="2"/>
  <c r="X34" i="2"/>
  <c r="P34" i="2"/>
  <c r="M34" i="2"/>
</calcChain>
</file>

<file path=xl/sharedStrings.xml><?xml version="1.0" encoding="utf-8"?>
<sst xmlns="http://schemas.openxmlformats.org/spreadsheetml/2006/main" count="1789" uniqueCount="1292">
  <si>
    <t>Buy</t>
  </si>
  <si>
    <t>Approx Values USD</t>
  </si>
  <si>
    <t>Short</t>
  </si>
  <si>
    <t>Fair</t>
  </si>
  <si>
    <t>Total PNL:</t>
  </si>
  <si>
    <t>Total Invested:</t>
  </si>
  <si>
    <t>Net Position:</t>
  </si>
  <si>
    <t>|- Ethan Cratchley</t>
  </si>
  <si>
    <t>Rank</t>
  </si>
  <si>
    <t>Name</t>
  </si>
  <si>
    <t>Ticker</t>
  </si>
  <si>
    <t>MC</t>
  </si>
  <si>
    <t>Location</t>
  </si>
  <si>
    <t>CEO</t>
  </si>
  <si>
    <t>Founder</t>
  </si>
  <si>
    <t>Founded</t>
  </si>
  <si>
    <t>Sector</t>
  </si>
  <si>
    <t>Opinion</t>
  </si>
  <si>
    <t>NVIDIA</t>
  </si>
  <si>
    <t>NVDA</t>
  </si>
  <si>
    <t>3.1T</t>
  </si>
  <si>
    <t>California, USA</t>
  </si>
  <si>
    <t>Jensen Huang</t>
  </si>
  <si>
    <t>Semiconductors</t>
  </si>
  <si>
    <t>Microsoft</t>
  </si>
  <si>
    <t>MSFT</t>
  </si>
  <si>
    <t>3.33T</t>
  </si>
  <si>
    <t>Washington, USA</t>
  </si>
  <si>
    <t>Satya Nadella</t>
  </si>
  <si>
    <t>Bill Gates</t>
  </si>
  <si>
    <t>Technology</t>
  </si>
  <si>
    <t>Apple</t>
  </si>
  <si>
    <t>AAPL</t>
  </si>
  <si>
    <t>3.23T</t>
  </si>
  <si>
    <t>Tim Cook</t>
  </si>
  <si>
    <t>Steve Jobs</t>
  </si>
  <si>
    <t>AMD</t>
  </si>
  <si>
    <t>260B</t>
  </si>
  <si>
    <t>Lisa Su</t>
  </si>
  <si>
    <t>Jerry Sanders</t>
  </si>
  <si>
    <t>Square</t>
  </si>
  <si>
    <t>SQ</t>
  </si>
  <si>
    <t>38B</t>
  </si>
  <si>
    <t>Jack Dorsey</t>
  </si>
  <si>
    <t>Financial Tech</t>
  </si>
  <si>
    <t>Tesla</t>
  </si>
  <si>
    <t>TSLA</t>
  </si>
  <si>
    <t>568B</t>
  </si>
  <si>
    <t>Texas, USA</t>
  </si>
  <si>
    <t>Elon Musk</t>
  </si>
  <si>
    <t>Elon Musk*</t>
  </si>
  <si>
    <t>Veichles, AI, Data</t>
  </si>
  <si>
    <t>Meta</t>
  </si>
  <si>
    <t>META</t>
  </si>
  <si>
    <t>1.25T</t>
  </si>
  <si>
    <t>Mark Zukerberg</t>
  </si>
  <si>
    <t>PayPal</t>
  </si>
  <si>
    <t>PYPL</t>
  </si>
  <si>
    <t>63B</t>
  </si>
  <si>
    <t>Alex Chriss</t>
  </si>
  <si>
    <t>Max Levchin</t>
  </si>
  <si>
    <t>Peleton</t>
  </si>
  <si>
    <t>PTON</t>
  </si>
  <si>
    <t>1.34B</t>
  </si>
  <si>
    <t>NY, USA</t>
  </si>
  <si>
    <t>Barry McCarthy*</t>
  </si>
  <si>
    <t>John Foley</t>
  </si>
  <si>
    <t>Fitness</t>
  </si>
  <si>
    <t>Uber</t>
  </si>
  <si>
    <t>UBER</t>
  </si>
  <si>
    <t>146B</t>
  </si>
  <si>
    <t>Dara Khorsrowshai</t>
  </si>
  <si>
    <t>Travis Kalanick</t>
  </si>
  <si>
    <t>Consumer Service</t>
  </si>
  <si>
    <t>AirBNB</t>
  </si>
  <si>
    <t>ABNB</t>
  </si>
  <si>
    <t>94B</t>
  </si>
  <si>
    <t>Brian Chesky</t>
  </si>
  <si>
    <t>DoorDash</t>
  </si>
  <si>
    <t>DASH</t>
  </si>
  <si>
    <t>45B</t>
  </si>
  <si>
    <t>Tony Xu</t>
  </si>
  <si>
    <t>StarBucks</t>
  </si>
  <si>
    <t>SBUX</t>
  </si>
  <si>
    <t>90B</t>
  </si>
  <si>
    <t>Seattle, USA</t>
  </si>
  <si>
    <t>Laxman Narasimhan</t>
  </si>
  <si>
    <t>Howard Shulz*</t>
  </si>
  <si>
    <t>Retail</t>
  </si>
  <si>
    <t>American Express</t>
  </si>
  <si>
    <t>AXP</t>
  </si>
  <si>
    <t>165B</t>
  </si>
  <si>
    <t>Stephen Squeri</t>
  </si>
  <si>
    <t>William Fargo, Henry Wells</t>
  </si>
  <si>
    <t>Financial Services</t>
  </si>
  <si>
    <t>Visa</t>
  </si>
  <si>
    <t>V</t>
  </si>
  <si>
    <t>550B</t>
  </si>
  <si>
    <t>Ryan Mclnerney</t>
  </si>
  <si>
    <t>Dee Hock</t>
  </si>
  <si>
    <t>Master Card</t>
  </si>
  <si>
    <t>MA</t>
  </si>
  <si>
    <t>420B</t>
  </si>
  <si>
    <t>Michael Miebach</t>
  </si>
  <si>
    <t>Wells Fargo*</t>
  </si>
  <si>
    <t>UPS</t>
  </si>
  <si>
    <t>117B</t>
  </si>
  <si>
    <t>Georgia, USA</t>
  </si>
  <si>
    <t>Carol Tome</t>
  </si>
  <si>
    <t>James Casey</t>
  </si>
  <si>
    <t>Logistics</t>
  </si>
  <si>
    <t>CAT</t>
  </si>
  <si>
    <t>160B</t>
  </si>
  <si>
    <t>Jim Umpleby</t>
  </si>
  <si>
    <t>Benjamin Holt</t>
  </si>
  <si>
    <t>Waste Management</t>
  </si>
  <si>
    <t>WM</t>
  </si>
  <si>
    <t>83B</t>
  </si>
  <si>
    <t>James Fish</t>
  </si>
  <si>
    <t>Wayne Huizenga</t>
  </si>
  <si>
    <t>Walmart</t>
  </si>
  <si>
    <t>WMT</t>
  </si>
  <si>
    <t>Arkansas, USA</t>
  </si>
  <si>
    <t>Doug McMillon </t>
  </si>
  <si>
    <t>Sam Walton</t>
  </si>
  <si>
    <t>Costco</t>
  </si>
  <si>
    <t>COST</t>
  </si>
  <si>
    <t>380B</t>
  </si>
  <si>
    <t>Ron Vachris</t>
  </si>
  <si>
    <t>James Sinegal</t>
  </si>
  <si>
    <t>Berkshire Hathway</t>
  </si>
  <si>
    <t>BRK.B</t>
  </si>
  <si>
    <t>883B</t>
  </si>
  <si>
    <t>Nebraska, USA</t>
  </si>
  <si>
    <t>Warren Buffet</t>
  </si>
  <si>
    <t>Holding Company</t>
  </si>
  <si>
    <t>Coinbase</t>
  </si>
  <si>
    <t>COIN</t>
  </si>
  <si>
    <t>55B</t>
  </si>
  <si>
    <t>Brian Armstrong</t>
  </si>
  <si>
    <t>Crypto</t>
  </si>
  <si>
    <t>Shopify</t>
  </si>
  <si>
    <t>SHOP</t>
  </si>
  <si>
    <t>115B</t>
  </si>
  <si>
    <t>Ottawa, Canada</t>
  </si>
  <si>
    <t>Tobias Lutke</t>
  </si>
  <si>
    <t>Ecommerce</t>
  </si>
  <si>
    <t>Taiwan Semiconductor</t>
  </si>
  <si>
    <t>TSM</t>
  </si>
  <si>
    <t>782B</t>
  </si>
  <si>
    <t>Taiwan</t>
  </si>
  <si>
    <t>C.C. Wei</t>
  </si>
  <si>
    <t>Morris Chang</t>
  </si>
  <si>
    <t>Google</t>
  </si>
  <si>
    <t>GOOG</t>
  </si>
  <si>
    <t>2.23T</t>
  </si>
  <si>
    <t>Sundar Pichai</t>
  </si>
  <si>
    <t>Larry Page</t>
  </si>
  <si>
    <t>Amazon</t>
  </si>
  <si>
    <t>AMZN</t>
  </si>
  <si>
    <t>1.94T</t>
  </si>
  <si>
    <t>Andy Jassy</t>
  </si>
  <si>
    <t>Jess Bezos</t>
  </si>
  <si>
    <t>ASML</t>
  </si>
  <si>
    <t>385B</t>
  </si>
  <si>
    <t>Netherlands</t>
  </si>
  <si>
    <t>Christophe Fouquet</t>
  </si>
  <si>
    <t>ASM International</t>
  </si>
  <si>
    <t>Oracle</t>
  </si>
  <si>
    <t>ORCL</t>
  </si>
  <si>
    <t>Safra Catz</t>
  </si>
  <si>
    <t>Larry Ellison</t>
  </si>
  <si>
    <t>Enterprise Tech</t>
  </si>
  <si>
    <t>IBM</t>
  </si>
  <si>
    <t>158B</t>
  </si>
  <si>
    <t>Arvind Krishna</t>
  </si>
  <si>
    <t>Herman Hollerith</t>
  </si>
  <si>
    <t>Samsung</t>
  </si>
  <si>
    <t>005930</t>
  </si>
  <si>
    <t>382B</t>
  </si>
  <si>
    <t>Soth Korea</t>
  </si>
  <si>
    <t>Han Jong-hee</t>
  </si>
  <si>
    <t>Lee Byung-chul</t>
  </si>
  <si>
    <t>Intuit</t>
  </si>
  <si>
    <t>INTU</t>
  </si>
  <si>
    <t>176B</t>
  </si>
  <si>
    <t>Sasan Goodarzi</t>
  </si>
  <si>
    <t>Scott Cook</t>
  </si>
  <si>
    <t xml:space="preserve">Software </t>
  </si>
  <si>
    <t>Broadcom</t>
  </si>
  <si>
    <t>AVGO</t>
  </si>
  <si>
    <t>772B</t>
  </si>
  <si>
    <t>Hock Tan</t>
  </si>
  <si>
    <t>Henry Samueli</t>
  </si>
  <si>
    <t>Pinduoduo</t>
  </si>
  <si>
    <t>PDD</t>
  </si>
  <si>
    <t>200B</t>
  </si>
  <si>
    <t>Ireland</t>
  </si>
  <si>
    <t>Lei Chan</t>
  </si>
  <si>
    <t>Coling Huang</t>
  </si>
  <si>
    <t>ARM</t>
  </si>
  <si>
    <t>167B</t>
  </si>
  <si>
    <t>Cambridge, UK</t>
  </si>
  <si>
    <t>Rene Haas</t>
  </si>
  <si>
    <t>Robin Saxby</t>
  </si>
  <si>
    <t>Applied Materials</t>
  </si>
  <si>
    <t>AMAT</t>
  </si>
  <si>
    <t>194B</t>
  </si>
  <si>
    <t>Gary Dickerson</t>
  </si>
  <si>
    <t>Michael McNeilly</t>
  </si>
  <si>
    <t>Texas Instrumentals</t>
  </si>
  <si>
    <t>TXN</t>
  </si>
  <si>
    <t>178B</t>
  </si>
  <si>
    <t>Haviv Ilan</t>
  </si>
  <si>
    <t>Eugene McDermott</t>
  </si>
  <si>
    <t>ServiceNow</t>
  </si>
  <si>
    <t>NOW</t>
  </si>
  <si>
    <t>154B</t>
  </si>
  <si>
    <t>Bill McDermott</t>
  </si>
  <si>
    <t>Fred Luddy</t>
  </si>
  <si>
    <t>Intel</t>
  </si>
  <si>
    <t>INTC</t>
  </si>
  <si>
    <t>132B</t>
  </si>
  <si>
    <t>Patrick Gelsinger</t>
  </si>
  <si>
    <t>Robert Noyce</t>
  </si>
  <si>
    <t xml:space="preserve">Hardware </t>
  </si>
  <si>
    <t>Aritizia</t>
  </si>
  <si>
    <t>ATZ</t>
  </si>
  <si>
    <t>4B</t>
  </si>
  <si>
    <t>Vancouver, Canada</t>
  </si>
  <si>
    <t>Jennifer Wong</t>
  </si>
  <si>
    <t>Brian Hill</t>
  </si>
  <si>
    <t>Clothing Retail</t>
  </si>
  <si>
    <t>Nintendo</t>
  </si>
  <si>
    <t>64B</t>
  </si>
  <si>
    <t>Kyoto, Japan</t>
  </si>
  <si>
    <t>Shuntaro Furukawa </t>
  </si>
  <si>
    <t>Fusajiro Yamauchi</t>
  </si>
  <si>
    <t>Gaming</t>
  </si>
  <si>
    <t>Quanta Compuer</t>
  </si>
  <si>
    <t>40B</t>
  </si>
  <si>
    <t>Barry Lam</t>
  </si>
  <si>
    <t>Technology Manufacturer</t>
  </si>
  <si>
    <t>Genpact</t>
  </si>
  <si>
    <t>G</t>
  </si>
  <si>
    <t>5.77B</t>
  </si>
  <si>
    <t>NV Tyagarajan </t>
  </si>
  <si>
    <t>Pramod Bhasin</t>
  </si>
  <si>
    <t>Consulting</t>
  </si>
  <si>
    <t>Accenture</t>
  </si>
  <si>
    <t>ACN</t>
  </si>
  <si>
    <t>207B</t>
  </si>
  <si>
    <t>Julie Sweet</t>
  </si>
  <si>
    <t>Arthur Andersen</t>
  </si>
  <si>
    <t>UiPath</t>
  </si>
  <si>
    <t>PATH</t>
  </si>
  <si>
    <t>6.8B</t>
  </si>
  <si>
    <t>Daniel Dines</t>
  </si>
  <si>
    <t>Software, Consulting</t>
  </si>
  <si>
    <t>Palantir</t>
  </si>
  <si>
    <t>PLTR</t>
  </si>
  <si>
    <t>53B</t>
  </si>
  <si>
    <t>Colorado, USA</t>
  </si>
  <si>
    <t>Alex Karp</t>
  </si>
  <si>
    <t>Cybersecurity</t>
  </si>
  <si>
    <t>Tencent</t>
  </si>
  <si>
    <t>TCEHY</t>
  </si>
  <si>
    <t>461B</t>
  </si>
  <si>
    <t>China</t>
  </si>
  <si>
    <t>Ma Huateng</t>
  </si>
  <si>
    <t>Qualcomm</t>
  </si>
  <si>
    <t>QCOM</t>
  </si>
  <si>
    <t>237B</t>
  </si>
  <si>
    <t>Cristiano Amon</t>
  </si>
  <si>
    <t>Irwin Mark Jacobs</t>
  </si>
  <si>
    <t>Take Two Interactive</t>
  </si>
  <si>
    <t>TTWO</t>
  </si>
  <si>
    <t>27B</t>
  </si>
  <si>
    <t>Strauss Zelnick</t>
  </si>
  <si>
    <t>Ryan Brant</t>
  </si>
  <si>
    <t>BYD</t>
  </si>
  <si>
    <t>002594</t>
  </si>
  <si>
    <t>96B</t>
  </si>
  <si>
    <t>Wang Chuanfu</t>
  </si>
  <si>
    <t>Automaker</t>
  </si>
  <si>
    <t>Hyundai</t>
  </si>
  <si>
    <t>005380</t>
  </si>
  <si>
    <t>52B</t>
  </si>
  <si>
    <t>Chung Eui-sun</t>
  </si>
  <si>
    <t>Chung Ju-yung</t>
  </si>
  <si>
    <t>Lockheed Martin</t>
  </si>
  <si>
    <t>LMT</t>
  </si>
  <si>
    <t>112B</t>
  </si>
  <si>
    <t>James Taiclet</t>
  </si>
  <si>
    <t>Allan Lockheed</t>
  </si>
  <si>
    <t>Defense</t>
  </si>
  <si>
    <t>Unity</t>
  </si>
  <si>
    <t>6B</t>
  </si>
  <si>
    <t>Matt Bromberg</t>
  </si>
  <si>
    <t>David Helgason</t>
  </si>
  <si>
    <t>Mobile Eye</t>
  </si>
  <si>
    <t>MBLY</t>
  </si>
  <si>
    <t>21B</t>
  </si>
  <si>
    <t>Isreal</t>
  </si>
  <si>
    <t>Amnon Shashua</t>
  </si>
  <si>
    <t>Amon Shashua</t>
  </si>
  <si>
    <t>Veichles, AI</t>
  </si>
  <si>
    <t>Snowflake</t>
  </si>
  <si>
    <t>SNOW</t>
  </si>
  <si>
    <t>42B</t>
  </si>
  <si>
    <t>Montana, USA</t>
  </si>
  <si>
    <t>Sridhar Ramaswamy</t>
  </si>
  <si>
    <t>Benoit Dageville</t>
  </si>
  <si>
    <t>Software</t>
  </si>
  <si>
    <t>Chubb</t>
  </si>
  <si>
    <t>CB</t>
  </si>
  <si>
    <t>107B</t>
  </si>
  <si>
    <t>Switzerland</t>
  </si>
  <si>
    <t>Evan G. Greenberg</t>
  </si>
  <si>
    <t>Thomas Chubb</t>
  </si>
  <si>
    <t>Insurance</t>
  </si>
  <si>
    <t>Roku</t>
  </si>
  <si>
    <t>ROKU</t>
  </si>
  <si>
    <t>7.8B</t>
  </si>
  <si>
    <t>Anthony Wood</t>
  </si>
  <si>
    <t>Technoloy</t>
  </si>
  <si>
    <t>Crispr Therapeutics</t>
  </si>
  <si>
    <t>CRSP</t>
  </si>
  <si>
    <t>4.8B</t>
  </si>
  <si>
    <t>Samarth Kulkarni</t>
  </si>
  <si>
    <t>Emanuelle Charpentier</t>
  </si>
  <si>
    <t>Pharmecuticals</t>
  </si>
  <si>
    <t>Inetllia Therapeitics</t>
  </si>
  <si>
    <t>NTLA</t>
  </si>
  <si>
    <t>2.3B</t>
  </si>
  <si>
    <t>Massachusetts, USA</t>
  </si>
  <si>
    <t>John Lenard</t>
  </si>
  <si>
    <t>Nessan Bermingham</t>
  </si>
  <si>
    <t xml:space="preserve">Honeywell </t>
  </si>
  <si>
    <t>HON</t>
  </si>
  <si>
    <t>140B</t>
  </si>
  <si>
    <t>North Carolina, USA</t>
  </si>
  <si>
    <t>Vimal Kapur</t>
  </si>
  <si>
    <t>Mark Honeywell</t>
  </si>
  <si>
    <t>Formfactor</t>
  </si>
  <si>
    <t>FORM</t>
  </si>
  <si>
    <t>4.4B</t>
  </si>
  <si>
    <t>Mike Slessor</t>
  </si>
  <si>
    <t>Igor Khandros</t>
  </si>
  <si>
    <t>IONQ</t>
  </si>
  <si>
    <t>1.4B</t>
  </si>
  <si>
    <t>Maryland, USA</t>
  </si>
  <si>
    <t>Peter Chapman</t>
  </si>
  <si>
    <t>Chris Monroe</t>
  </si>
  <si>
    <t>Quantum Computing</t>
  </si>
  <si>
    <t>Trade Desk</t>
  </si>
  <si>
    <t>TDD</t>
  </si>
  <si>
    <t>48B</t>
  </si>
  <si>
    <t>Jeff Green</t>
  </si>
  <si>
    <t>Teradyne</t>
  </si>
  <si>
    <t>TER</t>
  </si>
  <si>
    <t>31B</t>
  </si>
  <si>
    <t>Greg Smith</t>
  </si>
  <si>
    <t>Nick DeWolf</t>
  </si>
  <si>
    <t>Radware</t>
  </si>
  <si>
    <t>RDWR</t>
  </si>
  <si>
    <t>Cyberark</t>
  </si>
  <si>
    <t>CYBR</t>
  </si>
  <si>
    <t>Onespan</t>
  </si>
  <si>
    <t>OSPN</t>
  </si>
  <si>
    <t>A10 Networks</t>
  </si>
  <si>
    <t>ATEN</t>
  </si>
  <si>
    <t>Palo Aloto Networks</t>
  </si>
  <si>
    <t>PANW</t>
  </si>
  <si>
    <t>Rapid7</t>
  </si>
  <si>
    <t>RPD</t>
  </si>
  <si>
    <t>CrowdStrike Holdings</t>
  </si>
  <si>
    <t>CRWD</t>
  </si>
  <si>
    <t>Tenable Holdings</t>
  </si>
  <si>
    <t>TENB</t>
  </si>
  <si>
    <t>Gen Digital</t>
  </si>
  <si>
    <t>GEN</t>
  </si>
  <si>
    <t>SentinelOne</t>
  </si>
  <si>
    <t>S</t>
  </si>
  <si>
    <t>Zscaler</t>
  </si>
  <si>
    <t>ZS</t>
  </si>
  <si>
    <t>Telos Corporation</t>
  </si>
  <si>
    <t>TLS</t>
  </si>
  <si>
    <t xml:space="preserve">Kratos Defense </t>
  </si>
  <si>
    <t>KTOS</t>
  </si>
  <si>
    <t>Garmin</t>
  </si>
  <si>
    <t>GRMN</t>
  </si>
  <si>
    <t>Symbotic</t>
  </si>
  <si>
    <t>SYM</t>
  </si>
  <si>
    <t>AI</t>
  </si>
  <si>
    <t>Aerovironment</t>
  </si>
  <si>
    <t>AVAV</t>
  </si>
  <si>
    <t>Aircraft</t>
  </si>
  <si>
    <t>RTX Corp</t>
  </si>
  <si>
    <t>RTX</t>
  </si>
  <si>
    <t>Aerospace, Defense</t>
  </si>
  <si>
    <t>United Microelectronics Corp</t>
  </si>
  <si>
    <t>UMC</t>
  </si>
  <si>
    <t>SMIC</t>
  </si>
  <si>
    <t>0981</t>
  </si>
  <si>
    <t>OCI Holdings</t>
  </si>
  <si>
    <t>010060</t>
  </si>
  <si>
    <t>Silicon/Chemicals</t>
  </si>
  <si>
    <t>SShin-Etsu Chemical Co Ltd</t>
  </si>
  <si>
    <t>SEH</t>
  </si>
  <si>
    <t>Siltronic</t>
  </si>
  <si>
    <t>WAF</t>
  </si>
  <si>
    <t>Sumco</t>
  </si>
  <si>
    <t>3436</t>
  </si>
  <si>
    <t>BASF SE</t>
  </si>
  <si>
    <t>BAS</t>
  </si>
  <si>
    <t>Mazda</t>
  </si>
  <si>
    <t>7261.T</t>
  </si>
  <si>
    <t>Discover Fianncial</t>
  </si>
  <si>
    <t>DFS</t>
  </si>
  <si>
    <t>Alibaba</t>
  </si>
  <si>
    <t>BABA</t>
  </si>
  <si>
    <t>JD</t>
  </si>
  <si>
    <t>Baidu</t>
  </si>
  <si>
    <t>9888</t>
  </si>
  <si>
    <t>ALL IN USD $ AND MILLIONS</t>
  </si>
  <si>
    <t>P</t>
  </si>
  <si>
    <t>Company Name:</t>
  </si>
  <si>
    <t>CEO:</t>
  </si>
  <si>
    <t>Ticker:</t>
  </si>
  <si>
    <t>CFO:</t>
  </si>
  <si>
    <t>Colette Kress</t>
  </si>
  <si>
    <t>Founder:</t>
  </si>
  <si>
    <t>C</t>
  </si>
  <si>
    <t xml:space="preserve">Industry: </t>
  </si>
  <si>
    <t>D</t>
  </si>
  <si>
    <t>Location:</t>
  </si>
  <si>
    <t>Santa Clara, California, USA</t>
  </si>
  <si>
    <t>Description:</t>
  </si>
  <si>
    <t>NVIDIA launches the worlds first GPU In 1999 which helped in revolutionizing the gaming, media, and tech industry</t>
  </si>
  <si>
    <t>EV</t>
  </si>
  <si>
    <t>Website:</t>
  </si>
  <si>
    <t>nvidia.com</t>
  </si>
  <si>
    <t>In 2006 NVIDIA introduced CUDA allowing devs to use GPUs for general purpose computing which allowed ro new possibilities in deep tech.</t>
  </si>
  <si>
    <t>Founded:</t>
  </si>
  <si>
    <t>In the 2010s NVIDIA began making partnerships in regards to ai and deep learning and autonomous driving as well as designed its first supercomputer</t>
  </si>
  <si>
    <t>Employees:</t>
  </si>
  <si>
    <t>In 2020 NVIDIA attempted to purchase arm holdings for 40 bil until it fell through in 2022 due to regulation</t>
  </si>
  <si>
    <t>Annual Reports:</t>
  </si>
  <si>
    <t>Income Statement</t>
  </si>
  <si>
    <t>Revenue</t>
  </si>
  <si>
    <t>COGS</t>
  </si>
  <si>
    <t>Gross Profit</t>
  </si>
  <si>
    <t>R&amp;D</t>
  </si>
  <si>
    <t>S&amp;G&amp;A</t>
  </si>
  <si>
    <t xml:space="preserve">Restructuring </t>
  </si>
  <si>
    <t>Legal</t>
  </si>
  <si>
    <t>Total Operating Expenses</t>
  </si>
  <si>
    <t>Operating Income</t>
  </si>
  <si>
    <t>Interest Income</t>
  </si>
  <si>
    <t>Interest Expense</t>
  </si>
  <si>
    <t>Other Income</t>
  </si>
  <si>
    <t>Tax</t>
  </si>
  <si>
    <t>Net Income</t>
  </si>
  <si>
    <t>Gross Margin</t>
  </si>
  <si>
    <t>Revenue y/y</t>
  </si>
  <si>
    <t>R&amp;D y/y</t>
  </si>
  <si>
    <t>Expenses y/y</t>
  </si>
  <si>
    <t>Operating Income y/y</t>
  </si>
  <si>
    <t>Net Income y/y</t>
  </si>
  <si>
    <t>Balance Sheet</t>
  </si>
  <si>
    <t>Assets</t>
  </si>
  <si>
    <t>Cash &amp; Equiv.</t>
  </si>
  <si>
    <t>Marketable Securities</t>
  </si>
  <si>
    <t>Accounts Rec.</t>
  </si>
  <si>
    <t>Inventories</t>
  </si>
  <si>
    <t>Pre Paid Expenses</t>
  </si>
  <si>
    <t>Deffered Income Tax</t>
  </si>
  <si>
    <t>Total Current Assets</t>
  </si>
  <si>
    <t>PPE</t>
  </si>
  <si>
    <t>Goodwill</t>
  </si>
  <si>
    <t>Intangible Assets</t>
  </si>
  <si>
    <t>Deposits and other</t>
  </si>
  <si>
    <t>Total Assets</t>
  </si>
  <si>
    <t>Liabilities</t>
  </si>
  <si>
    <t>Accounts Payable</t>
  </si>
  <si>
    <t>Accrued Liabilites</t>
  </si>
  <si>
    <t>Total Current Liabilities</t>
  </si>
  <si>
    <t>Other Long Term Liabilities</t>
  </si>
  <si>
    <t xml:space="preserve">Capital Lease Obligations </t>
  </si>
  <si>
    <t>Total Liabilities</t>
  </si>
  <si>
    <t>Shareholders Equity</t>
  </si>
  <si>
    <t>Preffered Stock Issued</t>
  </si>
  <si>
    <t>Common Stock Issued</t>
  </si>
  <si>
    <t>Additional Paid-in Capital</t>
  </si>
  <si>
    <t>Treasury Stock</t>
  </si>
  <si>
    <t>Accumulated other income</t>
  </si>
  <si>
    <t>Retained Earnings</t>
  </si>
  <si>
    <t>Total Shareholders Equity</t>
  </si>
  <si>
    <t>Total Shareholders Equity and Liabilities</t>
  </si>
  <si>
    <t>Cash y/y</t>
  </si>
  <si>
    <t>Assets y/y</t>
  </si>
  <si>
    <t>Liabilities y/y</t>
  </si>
  <si>
    <t>Retained Earnings y/y</t>
  </si>
  <si>
    <t>Cash Flow Statement</t>
  </si>
  <si>
    <t>OCF</t>
  </si>
  <si>
    <t>CapEx</t>
  </si>
  <si>
    <t>FCF</t>
  </si>
  <si>
    <t>OCF y/y</t>
  </si>
  <si>
    <t>CapEx y/y</t>
  </si>
  <si>
    <t>FCF y/y</t>
  </si>
  <si>
    <t>Qualitative Analysis:</t>
  </si>
  <si>
    <t>Key Management</t>
  </si>
  <si>
    <t>Products Hardware</t>
  </si>
  <si>
    <t>Products Software</t>
  </si>
  <si>
    <t>CEO (inception):</t>
  </si>
  <si>
    <t>Jensen Huang - Oregon State (BSEE) -&gt; Stanford MSEE -&gt; Founder NVIDIA</t>
  </si>
  <si>
    <t>Gaming and Creating</t>
  </si>
  <si>
    <t>Workstations</t>
  </si>
  <si>
    <t>Application Frameworks</t>
  </si>
  <si>
    <t>Co-Founder (inception):</t>
  </si>
  <si>
    <t>Chris Malachowsky -BSEE UF -&gt; MS CS Santa Clara -&gt;HP -&gt; Sun Micro Systems</t>
  </si>
  <si>
    <t>GeForce Graphic Cards</t>
  </si>
  <si>
    <t>NVIDIA RTX Desktop</t>
  </si>
  <si>
    <t>Apps and Tools</t>
  </si>
  <si>
    <t>CFO (2013):</t>
  </si>
  <si>
    <t>Colette Kress - SMU (MBA Finance) -&gt; Microsoft Corporate VP (4yrs) -&gt; Cisco VP (2yrs) -&gt; CFO -&gt;NVIDIA CFO</t>
  </si>
  <si>
    <t>Laptops</t>
  </si>
  <si>
    <t>NVIDIA RTX Pro Laptop</t>
  </si>
  <si>
    <t>Gaming and Creation</t>
  </si>
  <si>
    <t>G-Sync Monitors</t>
  </si>
  <si>
    <t>NVIDIA RTX Powered AI Work Stations</t>
  </si>
  <si>
    <t>Infrastructure</t>
  </si>
  <si>
    <t>Board</t>
  </si>
  <si>
    <t>Studio</t>
  </si>
  <si>
    <t>Cloud Services</t>
  </si>
  <si>
    <t>Rob Burgess</t>
  </si>
  <si>
    <t>Independent Consultant</t>
  </si>
  <si>
    <t>Shield TV</t>
  </si>
  <si>
    <t>Cloud and Data Centers</t>
  </si>
  <si>
    <t>Tench Coxe</t>
  </si>
  <si>
    <t>Former Managing Director, Sutter Hill Ventures</t>
  </si>
  <si>
    <t>Grace GPU</t>
  </si>
  <si>
    <t>John O. Dabiri</t>
  </si>
  <si>
    <t>Centennial Professor of Aeronautics and Mechanical Engineering, California Institute of Technology</t>
  </si>
  <si>
    <t>GPUs</t>
  </si>
  <si>
    <t>DGX, EGX, IGX, HGX Platforms</t>
  </si>
  <si>
    <t>Persis S. Drell</t>
  </si>
  <si>
    <t>Professor of Materials Science and Engineering and Physics, and Former Provost, Stanford University</t>
  </si>
  <si>
    <t>Geforce</t>
  </si>
  <si>
    <t>NVIDIA MGX</t>
  </si>
  <si>
    <t>Co-founder, President and Chief Executive Officer</t>
  </si>
  <si>
    <t>Data Center</t>
  </si>
  <si>
    <t>NVIDIA OVX</t>
  </si>
  <si>
    <t>Dawn Hudson</t>
  </si>
  <si>
    <t>Former Chief Marketing Officer, National Football League</t>
  </si>
  <si>
    <t>Drive Sim</t>
  </si>
  <si>
    <t>Harvey C. Jones</t>
  </si>
  <si>
    <t>Managing Partner, Square Wave Ventures</t>
  </si>
  <si>
    <t>Embedded Systems</t>
  </si>
  <si>
    <t>Melissa B. Lora</t>
  </si>
  <si>
    <t>Former President, Taco Bell International</t>
  </si>
  <si>
    <t>Jetson</t>
  </si>
  <si>
    <t>Networking</t>
  </si>
  <si>
    <t>Michael G. McCaffery</t>
  </si>
  <si>
    <t>Chairman of the Board of Directors, Makena Capital Management</t>
  </si>
  <si>
    <t>DRIVE AGX</t>
  </si>
  <si>
    <t>DPUs and SuperNICs</t>
  </si>
  <si>
    <t>Stephen C. Neal</t>
  </si>
  <si>
    <t>Chairman Emeritus and Senior Counsel, Cooley LLP</t>
  </si>
  <si>
    <t>Clara AGX</t>
  </si>
  <si>
    <t>Ethernet</t>
  </si>
  <si>
    <t>Mark L. Perry</t>
  </si>
  <si>
    <t>Independent Consultant and Director</t>
  </si>
  <si>
    <t>InfiniBand</t>
  </si>
  <si>
    <t>A. Brooke Seawell</t>
  </si>
  <si>
    <t>Venture Partner, New Enterprise Associates</t>
  </si>
  <si>
    <t>Aarti Shah</t>
  </si>
  <si>
    <t>Former Senior Vice President &amp; Chief Information and Digital Officer, Eli Lilly and Company</t>
  </si>
  <si>
    <t>Mark A. Stevens</t>
  </si>
  <si>
    <t>Managing Partner, S-Cubed Capital</t>
  </si>
  <si>
    <t>History</t>
  </si>
  <si>
    <t>3D Graphics - Founded by Jensen and Chris and Curtis with a vision to bring 3D graphics to the gaming and media markets</t>
  </si>
  <si>
    <t>GPU - GPU is invented and is set to reshape the computing industry forever</t>
  </si>
  <si>
    <t xml:space="preserve">CUDA - Opens parallel processing capablilites to GPUs science and reseach </t>
  </si>
  <si>
    <t>AI - the modern AI era begins with a breakthrough of AlexNet NN</t>
  </si>
  <si>
    <t>RTX - Reinvents computer graphics, first computer capable of real time ray tracing</t>
  </si>
  <si>
    <t>Omniverse - Plays a foundational role in the building of the metaverse</t>
  </si>
  <si>
    <t>Partnerships (most notable)</t>
  </si>
  <si>
    <t>Type</t>
  </si>
  <si>
    <t>M&amp;A</t>
  </si>
  <si>
    <t>Amount</t>
  </si>
  <si>
    <t>Market Conditions</t>
  </si>
  <si>
    <t>HP</t>
  </si>
  <si>
    <t>Channel</t>
  </si>
  <si>
    <t>Hybrid Graphics</t>
  </si>
  <si>
    <t>Undisclosed</t>
  </si>
  <si>
    <t>GPU Market</t>
  </si>
  <si>
    <t>Market Share Data Center GPU:</t>
  </si>
  <si>
    <t>AWS</t>
  </si>
  <si>
    <t>Tech</t>
  </si>
  <si>
    <t>MediaQ</t>
  </si>
  <si>
    <t>70M</t>
  </si>
  <si>
    <t>GPU Market Size Expected CAGR of 30%+ Bull Case</t>
  </si>
  <si>
    <t>NVIDIA:</t>
  </si>
  <si>
    <t>3dfx Interactive</t>
  </si>
  <si>
    <t xml:space="preserve">Fastest and largest growing market is Asia </t>
  </si>
  <si>
    <t>AMD:</t>
  </si>
  <si>
    <t>VMWare</t>
  </si>
  <si>
    <t>Mellanox</t>
  </si>
  <si>
    <t>6.9B</t>
  </si>
  <si>
    <t>300B+ Market Size by 2030</t>
  </si>
  <si>
    <t>INTEL:</t>
  </si>
  <si>
    <t>Dell</t>
  </si>
  <si>
    <t>Mobile GPU demand increasing with 5G</t>
  </si>
  <si>
    <t>Biggest Customers</t>
  </si>
  <si>
    <t>Market Drivers: AI, Gaming, AR/VR, Mobile, Deep Tech, Crypto</t>
  </si>
  <si>
    <t>Fortinet</t>
  </si>
  <si>
    <t>NVIDIA holds a strong lead in dGPUs while Intel holds a lead in iGPUs</t>
  </si>
  <si>
    <t>SAS</t>
  </si>
  <si>
    <t>Cisco</t>
  </si>
  <si>
    <t>Semiconductor Market</t>
  </si>
  <si>
    <t>Rev annual growth rate CAGR of ~6% Expected</t>
  </si>
  <si>
    <t>247 Partnerships</t>
  </si>
  <si>
    <t>Rev to reach 613B in 2024</t>
  </si>
  <si>
    <t>Market share is dominated by Asia with NA and Europe taking most of the rest</t>
  </si>
  <si>
    <t>Competitors</t>
  </si>
  <si>
    <t xml:space="preserve">Shortage of silicon wafers </t>
  </si>
  <si>
    <t>Qualcom</t>
  </si>
  <si>
    <t>Considering a lot of facilities are based in Asia, any wars related to China and Taiwan could cause for major distruption</t>
  </si>
  <si>
    <t>Market Share SemiConductor:</t>
  </si>
  <si>
    <t>Micron Techology</t>
  </si>
  <si>
    <t>TSMC</t>
  </si>
  <si>
    <t>Analog Devices</t>
  </si>
  <si>
    <t>Other (6)</t>
  </si>
  <si>
    <t>Defintions</t>
  </si>
  <si>
    <t>CUDA (Compute Unified Device Architecture)</t>
  </si>
  <si>
    <t>a parallel computing platform and programming model created by NVIDIA -  allows developers to use NVIDIA GPUs for general purpose processing.</t>
  </si>
  <si>
    <t>AlexNet NN</t>
  </si>
  <si>
    <t xml:space="preserve">a CNN architecture that won the ImageNet Large Scale Visual Recognition Challenge in 2012. It was designed by Alex Krizhevsky, Ilya Sutskever, and Geoffrey Hinton. </t>
  </si>
  <si>
    <t>&gt;  AlexNet demonstrated that deep learning could be used to achieve significant improvements in image recognition tasks. -  it helped in popularizing deep learning and CNN in computer vision</t>
  </si>
  <si>
    <t>a line of high-performance graphics cards developed by NVIDIA, incorporating their Turing and Ampere architectures. RTX stands for Ray Tracing Texel eXtreme.</t>
  </si>
  <si>
    <t>Ray Tracing</t>
  </si>
  <si>
    <r>
      <t>Ray tracing</t>
    </r>
    <r>
      <rPr>
        <sz val="11"/>
        <color theme="1"/>
        <rFont val="Aptos Narrow"/>
        <family val="2"/>
        <scheme val="minor"/>
      </rPr>
      <t xml:space="preserve"> is a rendering technique that simulates the way light interacts with objects to produce highly realistic images. It traces the path of light rays as they travel through a scene, accounting for reflections, refractions, and shadows. </t>
    </r>
  </si>
  <si>
    <t>Computer Vision</t>
  </si>
  <si>
    <t xml:space="preserve">is a field of artificial intelligence (AI) that enables computers and systems to derive meaningful information from digital images, videos, and other visual inputs, and to take actions or make recommendations based on that information. </t>
  </si>
  <si>
    <t>&gt; If AI enables computers to think, computer vision enables them to see, observe, and understand.</t>
  </si>
  <si>
    <t>Integrated GPUs</t>
  </si>
  <si>
    <t>Integrated GPUs are built into the same chip as the CPU. They share memory with the CPU and are often found in laptops, desktops, and some tablets.</t>
  </si>
  <si>
    <t>Dedicated (Discrete) GPUs</t>
  </si>
  <si>
    <t>Dedicated GPUs are separate from the CPU and have their own dedicated memory (VRAM). They are typically found in high-performance desktops and gaming laptops.</t>
  </si>
  <si>
    <t>Mining GPUs</t>
  </si>
  <si>
    <t>These GPUs are specifically optimized for cryptocurrency mining. They are designed to run continuously and handle the specific computational tasks required for mining.</t>
  </si>
  <si>
    <t>Chip</t>
  </si>
  <si>
    <t>A colloquial term for integrated circuits (ICs), which are a set of electronic circuits on a small flat piece (or "chip") of semiconductor material, typically silicon.</t>
  </si>
  <si>
    <t>Semiconductor</t>
  </si>
  <si>
    <t>Materials that have electrical conductivity between that of a conductor (like copper) and an insulator (like glass). The conductivity of semiconductors can be modified by adding impurities, known as doping, and by applying electric fields.</t>
  </si>
  <si>
    <t>Silicon</t>
  </si>
  <si>
    <t>A chemical element (Si) that is the primary material used in the production of semiconductors.</t>
  </si>
  <si>
    <t>GPU</t>
  </si>
  <si>
    <t>Specialized electronic circuits designed to rapidly manipulate and alter memory to accelerate the creation of images in a frame buffer intended for output to a display.</t>
  </si>
  <si>
    <t>Potential future problems:</t>
  </si>
  <si>
    <t>Quantum Computing and QPU will distrupt GPUs and NVIDIA</t>
  </si>
  <si>
    <t>&gt; multiple studies state that todays off the shelf GPUs are magnitudes better than QPUs as well as more cost effective</t>
  </si>
  <si>
    <t>&gt; QPUs should be seen much more as an add on like the GPU to CPU</t>
  </si>
  <si>
    <t>Companies start to make their own chips</t>
  </si>
  <si>
    <t xml:space="preserve">&gt; building your own chips from scratch costs so much money, time, and energy it is not worth it even for the biggest companies </t>
  </si>
  <si>
    <t>Taiwan and China go to war casuing supply issues</t>
  </si>
  <si>
    <t>&gt; …</t>
  </si>
  <si>
    <t>Market gets over saturated and people and companies stop needing the best GPU as the difference beween the older and newer is so little</t>
  </si>
  <si>
    <t>Anti trust on NVIDIA control on the GPU market</t>
  </si>
  <si>
    <t>Foreign competitors could take up market share</t>
  </si>
  <si>
    <t>Etched? Extropic?</t>
  </si>
  <si>
    <t>Physical limit on improvement</t>
  </si>
  <si>
    <t>Below in Won</t>
  </si>
  <si>
    <t>Euisun Chung, Jaehoon Chang, Dong Seock Lee</t>
  </si>
  <si>
    <t>Seung Jo Lee</t>
  </si>
  <si>
    <t>COO:</t>
  </si>
  <si>
    <t>Jose Munoz</t>
  </si>
  <si>
    <t>Automobiles</t>
  </si>
  <si>
    <t>South Korea</t>
  </si>
  <si>
    <t>hyundai.com</t>
  </si>
  <si>
    <t>Partnerships</t>
  </si>
  <si>
    <t>Price</t>
  </si>
  <si>
    <t>Euisun Chung</t>
  </si>
  <si>
    <t>Boston Dynamics</t>
  </si>
  <si>
    <t>1.1B</t>
  </si>
  <si>
    <t>Jaehoon Chang</t>
  </si>
  <si>
    <t>TINIT</t>
  </si>
  <si>
    <t>Doosan</t>
  </si>
  <si>
    <t>Dong Seock Lee</t>
  </si>
  <si>
    <t>Currency Cloud</t>
  </si>
  <si>
    <t>42dot</t>
  </si>
  <si>
    <t>238M</t>
  </si>
  <si>
    <t>American Red Cross</t>
  </si>
  <si>
    <t>IONITY</t>
  </si>
  <si>
    <t>Kia*</t>
  </si>
  <si>
    <t>*Owns 33.8% of company</t>
  </si>
  <si>
    <t>Kia</t>
  </si>
  <si>
    <t>History:</t>
  </si>
  <si>
    <t>Berkley Payments</t>
  </si>
  <si>
    <t>Hyundai Engineering and Construction Co. was founded. (Hyundai means "modern")</t>
  </si>
  <si>
    <t>Direct Competitors</t>
  </si>
  <si>
    <t>&gt; following the liberation of South Korea in 1945 the company received massive gov contracts</t>
  </si>
  <si>
    <t>Hyundai motor company founded today the production facility is the largest in the world with an annual capacity of 1.6 million units</t>
  </si>
  <si>
    <t>Honda</t>
  </si>
  <si>
    <t>First Hyundai model "Cortina" was assembled in collaboration with Ford</t>
  </si>
  <si>
    <t>Hyundai is finding success in Europe and decides to develop its own car</t>
  </si>
  <si>
    <t>Volkswagon</t>
  </si>
  <si>
    <t>Hyundai begins to sell the Pony to the mass market</t>
  </si>
  <si>
    <t>Hyundai began to expand across Europe</t>
  </si>
  <si>
    <t>Toyota</t>
  </si>
  <si>
    <t>The company entered internation expandsion starting with the British market</t>
  </si>
  <si>
    <t>Chevrolet</t>
  </si>
  <si>
    <t>Hyundai began selling in Canada and found a lot of success</t>
  </si>
  <si>
    <t>Ford</t>
  </si>
  <si>
    <t>Hyundai began sellin the USA</t>
  </si>
  <si>
    <t>GM</t>
  </si>
  <si>
    <t>Hyundai has produced 4million cars</t>
  </si>
  <si>
    <t>Nissan</t>
  </si>
  <si>
    <t>Hyundai develops its first proprietary gasoline engine</t>
  </si>
  <si>
    <t>Volvo</t>
  </si>
  <si>
    <t>Hyundai's first prototype electric car</t>
  </si>
  <si>
    <t>Hyundai's first prototype hybrid car</t>
  </si>
  <si>
    <t>Products</t>
  </si>
  <si>
    <t>Opened a new R&amp;D center in Germany</t>
  </si>
  <si>
    <t>Crossover &amp; SUV</t>
  </si>
  <si>
    <t>Opened a new manufacturing plan in Turkey</t>
  </si>
  <si>
    <t>Compact and Sedan</t>
  </si>
  <si>
    <t>An emphasis is put on product quality</t>
  </si>
  <si>
    <t>Electric</t>
  </si>
  <si>
    <t>Hyundai builds its first SUV the Santa Fe</t>
  </si>
  <si>
    <t>High Performance</t>
  </si>
  <si>
    <t>Hyundai design center is established</t>
  </si>
  <si>
    <t>Hyundai technical center is established</t>
  </si>
  <si>
    <t>The Tucson is launched</t>
  </si>
  <si>
    <t>Hyundai Motor Manufacturing Czech (HMMC) was established. HMMC is Europe’s most modern production plant, with 500 high-tech robots producing 1,500 Hyundai cars each day.</t>
  </si>
  <si>
    <t>2008-2011</t>
  </si>
  <si>
    <t>Hybrid Sonata makes its debut and begins sale</t>
  </si>
  <si>
    <t>Hyundai begins to turn its focus to electric veichles</t>
  </si>
  <si>
    <t>Hyundai launched BlueOn its first production electric veichle</t>
  </si>
  <si>
    <t>Hyundai announces N sub brand for high performance</t>
  </si>
  <si>
    <t>Hyundai introduced IONIQ</t>
  </si>
  <si>
    <t>Hyundai introduced the Kona</t>
  </si>
  <si>
    <t>Facts</t>
  </si>
  <si>
    <t>Hyundai ranked 7th and Genesis ranked 1st in Car Safety WW</t>
  </si>
  <si>
    <t>~Sales by Region 2023</t>
  </si>
  <si>
    <t>Sales by Year</t>
  </si>
  <si>
    <t>Hyundai is the 3rd largest electric car manufacturer in market share</t>
  </si>
  <si>
    <t>NA</t>
  </si>
  <si>
    <t>1M</t>
  </si>
  <si>
    <t>Hyundai is the 14th largest automaker by market cap</t>
  </si>
  <si>
    <t>Korea</t>
  </si>
  <si>
    <t>762K</t>
  </si>
  <si>
    <t>Hyundai is the 5th largest by earnings</t>
  </si>
  <si>
    <t>Europe</t>
  </si>
  <si>
    <t>635K</t>
  </si>
  <si>
    <t>8th Largest by Revenue</t>
  </si>
  <si>
    <t>India</t>
  </si>
  <si>
    <t>605K</t>
  </si>
  <si>
    <t>20th most employees at 64,000</t>
  </si>
  <si>
    <t>Middle East</t>
  </si>
  <si>
    <t>300K</t>
  </si>
  <si>
    <t>Hyundai Tucson 15th best sellling car of 2023 (209k sold)</t>
  </si>
  <si>
    <t>Latin America</t>
  </si>
  <si>
    <t>Hyundai Elantra #2 best compact car 2024</t>
  </si>
  <si>
    <t>245K</t>
  </si>
  <si>
    <t>Hyundai IONIQ 5 best SUC Electric 2024</t>
  </si>
  <si>
    <t>Other</t>
  </si>
  <si>
    <t>200K</t>
  </si>
  <si>
    <t>Hyundai Santa Fe #2 Hybrid SUV 2024</t>
  </si>
  <si>
    <t>Russia</t>
  </si>
  <si>
    <t>50K</t>
  </si>
  <si>
    <t>Ranked top 10 in build quality WW (including luxury)</t>
  </si>
  <si>
    <t>Total</t>
  </si>
  <si>
    <t>4.2M</t>
  </si>
  <si>
    <t>Largest Automakers Worldwide Sold</t>
  </si>
  <si>
    <t># of Units Annual</t>
  </si>
  <si>
    <t>Japan</t>
  </si>
  <si>
    <t>Volkswagen Group</t>
  </si>
  <si>
    <t>Germany</t>
  </si>
  <si>
    <t>Hyundai/Kia</t>
  </si>
  <si>
    <t>Stellantis</t>
  </si>
  <si>
    <t>General Motors</t>
  </si>
  <si>
    <t>United States</t>
  </si>
  <si>
    <t>BMW</t>
  </si>
  <si>
    <t>Changan</t>
  </si>
  <si>
    <t>Automakers Market Share</t>
  </si>
  <si>
    <t>Market Conditions:</t>
  </si>
  <si>
    <t>Search for EV up 110% 5 yrs</t>
  </si>
  <si>
    <t>Volkswagen</t>
  </si>
  <si>
    <t>Plug In, Hybrid, EV all on rise</t>
  </si>
  <si>
    <t>Lithium battery prices have fallen by 89%</t>
  </si>
  <si>
    <t>EV Chargers worldwide are increasing rapidly</t>
  </si>
  <si>
    <t>Autonoumous veichles are on the rise</t>
  </si>
  <si>
    <t>The idea for connected cars is here with cars possibly being able to communicate</t>
  </si>
  <si>
    <t>90% of car buyers research online before purchase</t>
  </si>
  <si>
    <t>Chip shortages are causing problems for manufacturers but starting to return to normal</t>
  </si>
  <si>
    <t>15% of the world owns a veichle</t>
  </si>
  <si>
    <t>Mercedes</t>
  </si>
  <si>
    <t>1.5B cars worldwide</t>
  </si>
  <si>
    <t>Electric bikes, scooters, and more are becoming populr forms of short distance transit</t>
  </si>
  <si>
    <t>Kia + Hyundai</t>
  </si>
  <si>
    <t xml:space="preserve">Luxury car brands are growing </t>
  </si>
  <si>
    <t>More people are buying cars online than ever</t>
  </si>
  <si>
    <t>Used cars are seeing a surge in popularity</t>
  </si>
  <si>
    <t>Automobiles market CAGR of ~4%</t>
  </si>
  <si>
    <t>Hyundai Search Trend</t>
  </si>
  <si>
    <t>Questions to ask:</t>
  </si>
  <si>
    <t>Wil autonoumous veichles eat into Hyundai sales and will they keep up with the tech?</t>
  </si>
  <si>
    <t>Does hyundai have the brand repuation of a safe and reliable car brand?</t>
  </si>
  <si>
    <t>Hyundai/Kia legal disputed cause problems?</t>
  </si>
  <si>
    <t>How will Hyundai expand upon being an already dominant player in the market to grow even bigger?</t>
  </si>
  <si>
    <t>Evan Greenberg</t>
  </si>
  <si>
    <t>Peter Enns</t>
  </si>
  <si>
    <t>Percy Chubb, Thomas Chubb</t>
  </si>
  <si>
    <t>John Keogh</t>
  </si>
  <si>
    <t>President:</t>
  </si>
  <si>
    <t>John Lupica</t>
  </si>
  <si>
    <t>CIO:</t>
  </si>
  <si>
    <t>Timothy Boroughs</t>
  </si>
  <si>
    <t>https://www.chubb.com/ca-en/</t>
  </si>
  <si>
    <t>CRO:</t>
  </si>
  <si>
    <t>Frances O'Brien</t>
  </si>
  <si>
    <t>Partnerships:</t>
  </si>
  <si>
    <t>Types:</t>
  </si>
  <si>
    <t>M&amp;A:</t>
  </si>
  <si>
    <t>Date</t>
  </si>
  <si>
    <t>Okta</t>
  </si>
  <si>
    <t>Ace Limited Purchased Chubb</t>
  </si>
  <si>
    <t>28.2B</t>
  </si>
  <si>
    <t>Duck Creek Tech</t>
  </si>
  <si>
    <t>Cigna</t>
  </si>
  <si>
    <t>5.3B</t>
  </si>
  <si>
    <t>Bswift</t>
  </si>
  <si>
    <t>Willis Towers Watson</t>
  </si>
  <si>
    <t>Grab</t>
  </si>
  <si>
    <t>Thomas and his son Percy opened a marine underwriting business in NY</t>
  </si>
  <si>
    <t>Usablenet</t>
  </si>
  <si>
    <t>Hendon Chubb takes over the company</t>
  </si>
  <si>
    <t>Three major insurance companies suffer losses from the Titanic sinking</t>
  </si>
  <si>
    <t>Competitors:</t>
  </si>
  <si>
    <t>Lloyds of Minneapolis begins offering auto insurance (later acquired by Chubbb 1960)</t>
  </si>
  <si>
    <t>Allianz</t>
  </si>
  <si>
    <t>Chubb opens its first branch outside the US in Montreal Canada</t>
  </si>
  <si>
    <t>AID (American International Group)</t>
  </si>
  <si>
    <t>Chubb forms a personal lines department and installs its first computer (IBM 705)</t>
  </si>
  <si>
    <t>AXA</t>
  </si>
  <si>
    <t>Chubb acquired Pacific Indemnity Companies</t>
  </si>
  <si>
    <t>Liberty Mutual</t>
  </si>
  <si>
    <t>Chubb is listed on the NYSE</t>
  </si>
  <si>
    <t>Zurich Insurance Group</t>
  </si>
  <si>
    <t>ACE was founded</t>
  </si>
  <si>
    <t>Berkshire Hathaway</t>
  </si>
  <si>
    <t>Chubb begins overseas expansion</t>
  </si>
  <si>
    <t>ACE goes public on the NYSE</t>
  </si>
  <si>
    <t>2001-2004</t>
  </si>
  <si>
    <t>Evan Greenberg joins ACE and becomes CEO</t>
  </si>
  <si>
    <t>Individuals and Families</t>
  </si>
  <si>
    <t>Life and Health</t>
  </si>
  <si>
    <t>Ace acquires Chubb and takes the Chubb name</t>
  </si>
  <si>
    <t>Auto</t>
  </si>
  <si>
    <t>Critial Illness</t>
  </si>
  <si>
    <t>Valuables</t>
  </si>
  <si>
    <t>Accident Insurance</t>
  </si>
  <si>
    <t>Watercraft</t>
  </si>
  <si>
    <t>Liability</t>
  </si>
  <si>
    <t>Cyber</t>
  </si>
  <si>
    <t>2nd most earnings among competitors</t>
  </si>
  <si>
    <t>AI is working its way into the industry</t>
  </si>
  <si>
    <t>More</t>
  </si>
  <si>
    <t>2nd highest market cap among comp</t>
  </si>
  <si>
    <t xml:space="preserve">People are looking for direct to consumer purchasing </t>
  </si>
  <si>
    <t>Largest publicly traded p&amp;c insurance company WW</t>
  </si>
  <si>
    <t>P&amp;C insurance growing at 8% CAGR until 20230</t>
  </si>
  <si>
    <t>Business</t>
  </si>
  <si>
    <t>Cyber insurance demand skyrockets</t>
  </si>
  <si>
    <t>Health microinsurance is growing in poularity in emgerging companies</t>
  </si>
  <si>
    <t>Professional Liability</t>
  </si>
  <si>
    <t>P&amp;C market is valued at ~2T</t>
  </si>
  <si>
    <t>Management Liability</t>
  </si>
  <si>
    <t>P&amp;C Market Share</t>
  </si>
  <si>
    <t>Accident and Health</t>
  </si>
  <si>
    <t>Company</t>
  </si>
  <si>
    <t>Market Share (%)</t>
  </si>
  <si>
    <t>Marine</t>
  </si>
  <si>
    <t>State Farm GRP</t>
  </si>
  <si>
    <t>Employee Benefits</t>
  </si>
  <si>
    <t>Progressive GRP</t>
  </si>
  <si>
    <t>Berkshire Hathaway GRP</t>
  </si>
  <si>
    <t>Allstate INS GRP</t>
  </si>
  <si>
    <t xml:space="preserve"> </t>
  </si>
  <si>
    <t>P&amp;C Direct Premiums Earned</t>
  </si>
  <si>
    <t>Liberty MUT GRP</t>
  </si>
  <si>
    <t>Direct Premiums Earned</t>
  </si>
  <si>
    <t>Travelers GRP</t>
  </si>
  <si>
    <t>United Serv Automobile Assn GRP</t>
  </si>
  <si>
    <t>Chubb LTD GRP</t>
  </si>
  <si>
    <t>Farmers INS GRP</t>
  </si>
  <si>
    <t>Nationwide CORP GRP</t>
  </si>
  <si>
    <t>Other (15)</t>
  </si>
  <si>
    <t>https://content.naic.org/sites/default/files/research-actuarial-property-casualty-market-share.pdf</t>
  </si>
  <si>
    <t>Jeffrey C. Campbell</t>
  </si>
  <si>
    <t>Henry Wells, William Fargo, John Butterfield</t>
  </si>
  <si>
    <t>CSO:</t>
  </si>
  <si>
    <t>Alex Drummond</t>
  </si>
  <si>
    <t>https://www.americanexpress.com/en-ca/</t>
  </si>
  <si>
    <t>Salesforce</t>
  </si>
  <si>
    <t>Kabbage</t>
  </si>
  <si>
    <t>MasterCard</t>
  </si>
  <si>
    <t>US Bank</t>
  </si>
  <si>
    <t>Stripe</t>
  </si>
  <si>
    <t>Acom</t>
  </si>
  <si>
    <t>Barclays</t>
  </si>
  <si>
    <t>SAP</t>
  </si>
  <si>
    <t>Cake Tech</t>
  </si>
  <si>
    <t>13.3M</t>
  </si>
  <si>
    <t>Discover</t>
  </si>
  <si>
    <t>RBC</t>
  </si>
  <si>
    <t>Nipendo</t>
  </si>
  <si>
    <t>Chase</t>
  </si>
  <si>
    <t>CIBC</t>
  </si>
  <si>
    <t>Booking.com</t>
  </si>
  <si>
    <t>PocketConcierge</t>
  </si>
  <si>
    <t>Citi</t>
  </si>
  <si>
    <t>TD</t>
  </si>
  <si>
    <t>Alipay</t>
  </si>
  <si>
    <t>CWT</t>
  </si>
  <si>
    <t>570M</t>
  </si>
  <si>
    <t>Capital One</t>
  </si>
  <si>
    <t>Every bank ever lol</t>
  </si>
  <si>
    <t>Mollie</t>
  </si>
  <si>
    <t>Bank of America</t>
  </si>
  <si>
    <t>Moneris</t>
  </si>
  <si>
    <t>Definitons:</t>
  </si>
  <si>
    <t>Discount Revenue:</t>
  </si>
  <si>
    <t>It's a fee charged to merchants, typically a percentage of the transaction amount.</t>
  </si>
  <si>
    <t>Average Transaction Value:</t>
  </si>
  <si>
    <t>Net Card Fees:</t>
  </si>
  <si>
    <t>These are the fees Amex collects from cardholders, including annual membership fees and other card-related charges.</t>
  </si>
  <si>
    <t>America Express</t>
  </si>
  <si>
    <t>Luxury</t>
  </si>
  <si>
    <t>Service Fees:</t>
  </si>
  <si>
    <t>This category includes revenue from various services provided by Amex, such as foreign exchange services, travel services, and other card-related fees.</t>
  </si>
  <si>
    <t>Mastercard</t>
  </si>
  <si>
    <t>General</t>
  </si>
  <si>
    <t>Proccessed Revenue:</t>
  </si>
  <si>
    <t>This is the revenue Amex earns from processing transactions, which may include fees for transaction processing services provided to merchants or other businesses.</t>
  </si>
  <si>
    <t>Student</t>
  </si>
  <si>
    <t>Henry Wells, William Fargo merge with John Butterfield to form Amex</t>
  </si>
  <si>
    <t>Cedit Card Market Share (Millions) *by crads in circulation</t>
  </si>
  <si>
    <t>890 offices, 1500 employees</t>
  </si>
  <si>
    <t>Introduced the travelers cheque to help people feel more secure traveling abroad</t>
  </si>
  <si>
    <t>Amex began offering customer travel services, tickets, trip planning and more</t>
  </si>
  <si>
    <t>Launched ou first credit card, cheques with the flexibility of credit in US and Canda</t>
  </si>
  <si>
    <t>Introduced a commerical card</t>
  </si>
  <si>
    <t>Expanded out into south america and europe</t>
  </si>
  <si>
    <t>Launched the famous rewards program</t>
  </si>
  <si>
    <t>First cobranded card "Hilton Optima Card"</t>
  </si>
  <si>
    <t>Expanded to even more countries around the world</t>
  </si>
  <si>
    <t>Mobile app is launched</t>
  </si>
  <si>
    <t>First centurion lounge opens in las vegas</t>
  </si>
  <si>
    <t>Launched first debit card</t>
  </si>
  <si>
    <t>Awards:</t>
  </si>
  <si>
    <t>Amex Green Card Best No Fee Credit Card</t>
  </si>
  <si>
    <t>Amex Colbalt best Travel Card</t>
  </si>
  <si>
    <t>Amex Scotia Bank Gold best foreign card</t>
  </si>
  <si>
    <t>Best Grocery, Gas, Restraunt Amex Colbalt</t>
  </si>
  <si>
    <t>Aemx Platinum Best Perks, Travel, Lounge, Rewards</t>
  </si>
  <si>
    <t>Credit Card Market Share by Purchase Volume (Billions)</t>
  </si>
  <si>
    <t>You can book travel through Amex Travel, Insurance on Amex Insurance</t>
  </si>
  <si>
    <t>Visa credit</t>
  </si>
  <si>
    <t>Mastercard credit</t>
  </si>
  <si>
    <t>American Express credit</t>
  </si>
  <si>
    <t>Discover credit</t>
  </si>
  <si>
    <t>Credit Card Debt by Age</t>
  </si>
  <si>
    <t>Cardholder Age</t>
  </si>
  <si>
    <t>Median Credit Card Debt</t>
  </si>
  <si>
    <t>Average Credit Card Debt</t>
  </si>
  <si>
    <t>Percentage With Credit Card Debt</t>
  </si>
  <si>
    <t>18-34</t>
  </si>
  <si>
    <t>35-44</t>
  </si>
  <si>
    <t>45-54</t>
  </si>
  <si>
    <t>55-64</t>
  </si>
  <si>
    <t>65-74</t>
  </si>
  <si>
    <t>75+</t>
  </si>
  <si>
    <t>Credit Card Debt by Income Percentile</t>
  </si>
  <si>
    <t>&lt; 20</t>
  </si>
  <si>
    <t>20 - 39.9</t>
  </si>
  <si>
    <t>40 - 59.9</t>
  </si>
  <si>
    <t>60 - 79.9</t>
  </si>
  <si>
    <t>80 - 89.9</t>
  </si>
  <si>
    <t>90 - 100</t>
  </si>
  <si>
    <t>Why do people use Credit Cards</t>
  </si>
  <si>
    <t>Earn Rewards</t>
  </si>
  <si>
    <t>Prefer to carry over Cash</t>
  </si>
  <si>
    <t>Cover Expenses</t>
  </si>
  <si>
    <t>Number of Credit Cards by Generation</t>
  </si>
  <si>
    <t>Generation Z (18-25)</t>
  </si>
  <si>
    <t>Millennials (26-41)</t>
  </si>
  <si>
    <t>Generation X (42-57)</t>
  </si>
  <si>
    <t>Baby Boomers (58-73)</t>
  </si>
  <si>
    <t>Silent Generation (75+)</t>
  </si>
  <si>
    <t>Average Credit Score is 718</t>
  </si>
  <si>
    <t>Credit Card Transaction Value 14T (3.7% CAGR)</t>
  </si>
  <si>
    <t>Visa is growing internationally, specifically in Asia</t>
  </si>
  <si>
    <t>Karen Boone, Chris Bruzzo</t>
  </si>
  <si>
    <t>Liz Coddington</t>
  </si>
  <si>
    <t>CLO:</t>
  </si>
  <si>
    <t>Tammy Albarran</t>
  </si>
  <si>
    <t>Fitness/Tech</t>
  </si>
  <si>
    <t>CPO:</t>
  </si>
  <si>
    <t>Nick Caldwell</t>
  </si>
  <si>
    <t>peleton.com</t>
  </si>
  <si>
    <t>MySQL</t>
  </si>
  <si>
    <t>Aiquudo</t>
  </si>
  <si>
    <t>Equinox</t>
  </si>
  <si>
    <t>Atlas</t>
  </si>
  <si>
    <t>SoulCycle</t>
  </si>
  <si>
    <t>Tableua</t>
  </si>
  <si>
    <t>Precor</t>
  </si>
  <si>
    <t>420M</t>
  </si>
  <si>
    <t>Spin Classes*</t>
  </si>
  <si>
    <t>Anaplan</t>
  </si>
  <si>
    <t>Gyms</t>
  </si>
  <si>
    <t>Domo</t>
  </si>
  <si>
    <t>~Price USD</t>
  </si>
  <si>
    <t>Bikes</t>
  </si>
  <si>
    <t>Netlify</t>
  </si>
  <si>
    <t>Classes</t>
  </si>
  <si>
    <t>$12-$44/month</t>
  </si>
  <si>
    <t>Mirror</t>
  </si>
  <si>
    <t>Gem</t>
  </si>
  <si>
    <t xml:space="preserve">Bike </t>
  </si>
  <si>
    <t>Intentful Motion</t>
  </si>
  <si>
    <t>MaestroQA</t>
  </si>
  <si>
    <t>Bike+</t>
  </si>
  <si>
    <t>Ecelon</t>
  </si>
  <si>
    <t>Strava</t>
  </si>
  <si>
    <t>Tread</t>
  </si>
  <si>
    <t>NordicTrack</t>
  </si>
  <si>
    <t>Lululemmon</t>
  </si>
  <si>
    <t>Row</t>
  </si>
  <si>
    <t>ProForm</t>
  </si>
  <si>
    <t>Accessories</t>
  </si>
  <si>
    <t>Schwinn</t>
  </si>
  <si>
    <t>Zswift</t>
  </si>
  <si>
    <t>Peleton is founded</t>
  </si>
  <si>
    <t>Bowflex</t>
  </si>
  <si>
    <t>Sold first bike on kickstarter</t>
  </si>
  <si>
    <t>Myx</t>
  </si>
  <si>
    <t>Internet connected tablet bike was released</t>
  </si>
  <si>
    <t>Tread+ was unveiled</t>
  </si>
  <si>
    <t>Expanded outside the US</t>
  </si>
  <si>
    <t>Peleton was sued by Music Corp for copywrite music</t>
  </si>
  <si>
    <t>Controversial peleton commercial</t>
  </si>
  <si>
    <t>Sales exploded as gyms were closing</t>
  </si>
  <si>
    <t>Made a 100M in shipping solutions</t>
  </si>
  <si>
    <t>Tread+ safety recall</t>
  </si>
  <si>
    <t>Stock was plumetting after 4x and CEO change</t>
  </si>
  <si>
    <t>3000 employees were laid off</t>
  </si>
  <si>
    <t>Cut prices</t>
  </si>
  <si>
    <t>Safety recall on come bikes</t>
  </si>
  <si>
    <t>CEO Fired and Execs selling shares</t>
  </si>
  <si>
    <t>Lainie Goldstein</t>
  </si>
  <si>
    <t>https://www.take2games.com/</t>
  </si>
  <si>
    <t>Publishers:</t>
  </si>
  <si>
    <t>2K</t>
  </si>
  <si>
    <t>Microsoft (Activision)</t>
  </si>
  <si>
    <t>Dynamixyz</t>
  </si>
  <si>
    <t>EA</t>
  </si>
  <si>
    <t>Private Division</t>
  </si>
  <si>
    <t>Rockstar Games</t>
  </si>
  <si>
    <t>Unisoft</t>
  </si>
  <si>
    <t>T2 Mobile Games</t>
  </si>
  <si>
    <t>Gameloft</t>
  </si>
  <si>
    <t xml:space="preserve">Zynga </t>
  </si>
  <si>
    <t>Tencent (Epic Games, Riot Games, Supercell)</t>
  </si>
  <si>
    <t>Roblox</t>
  </si>
  <si>
    <t>Netease</t>
  </si>
  <si>
    <t>Sony (Epic Games 5%)</t>
  </si>
  <si>
    <t>last 5 years</t>
  </si>
  <si>
    <t>RD</t>
  </si>
  <si>
    <t>Best Selling TTWO games by Revenue:</t>
  </si>
  <si>
    <t>Units *approx</t>
  </si>
  <si>
    <t>Best Selling TTWO games series by Revenue:</t>
  </si>
  <si>
    <t>Units</t>
  </si>
  <si>
    <t>10 years</t>
  </si>
  <si>
    <t>Grand Theft Auto V</t>
  </si>
  <si>
    <t>200 million</t>
  </si>
  <si>
    <t>*2nd most ww all time</t>
  </si>
  <si>
    <t>Grand Theft Auto</t>
  </si>
  <si>
    <t>400 million</t>
  </si>
  <si>
    <t>5th all time</t>
  </si>
  <si>
    <t>Red Dead Redemption 2</t>
  </si>
  <si>
    <t>53 million</t>
  </si>
  <si>
    <t>6th</t>
  </si>
  <si>
    <t>NBA 2K</t>
  </si>
  <si>
    <t>135 million</t>
  </si>
  <si>
    <t>Grand Theft Auto: San Andreas</t>
  </si>
  <si>
    <t>51 million</t>
  </si>
  <si>
    <t>Borderlands</t>
  </si>
  <si>
    <t>80 million</t>
  </si>
  <si>
    <t>Borderlands 2</t>
  </si>
  <si>
    <t>27 million</t>
  </si>
  <si>
    <t>Red Dead Redemption</t>
  </si>
  <si>
    <t>75 million</t>
  </si>
  <si>
    <t>Grand Theft Auto IV</t>
  </si>
  <si>
    <t>25 million</t>
  </si>
  <si>
    <t>Civilization</t>
  </si>
  <si>
    <t>67 million</t>
  </si>
  <si>
    <t>Grand Theft Auto: Vice City</t>
  </si>
  <si>
    <t>17.5 million</t>
  </si>
  <si>
    <t>WWE 2K</t>
  </si>
  <si>
    <t>60 million</t>
  </si>
  <si>
    <t>Borderlands 3</t>
  </si>
  <si>
    <t>17 million</t>
  </si>
  <si>
    <t>Bioshock</t>
  </si>
  <si>
    <t>42 million</t>
  </si>
  <si>
    <t>15.35 million</t>
  </si>
  <si>
    <t>Midnight Club</t>
  </si>
  <si>
    <t>18.5 million</t>
  </si>
  <si>
    <t>Grand Theft Auto III</t>
  </si>
  <si>
    <t>14.5 million</t>
  </si>
  <si>
    <t>Max Payne</t>
  </si>
  <si>
    <t>11.5 million</t>
  </si>
  <si>
    <t>NBA 2K20</t>
  </si>
  <si>
    <t>14 million</t>
  </si>
  <si>
    <t>Carnival Games</t>
  </si>
  <si>
    <t>8 million</t>
  </si>
  <si>
    <t>NBA 2K19</t>
  </si>
  <si>
    <t>12 million</t>
  </si>
  <si>
    <t>Kerbal Space Program</t>
  </si>
  <si>
    <t>5+ million</t>
  </si>
  <si>
    <t>NBA 2K22</t>
  </si>
  <si>
    <t>902M</t>
  </si>
  <si>
    <t>Bioshock Infinite</t>
  </si>
  <si>
    <t>11 million</t>
  </si>
  <si>
    <t>Civilization VI</t>
  </si>
  <si>
    <t>GTA viewed game among streamers 180M+</t>
  </si>
  <si>
    <t>NBA 2K21</t>
  </si>
  <si>
    <t>111M Viewing hours</t>
  </si>
  <si>
    <t>NBA 2K17</t>
  </si>
  <si>
    <t>8.5 million</t>
  </si>
  <si>
    <t>avg 692 Live channels</t>
  </si>
  <si>
    <t>Civilization V</t>
  </si>
  <si>
    <t>avg 150k viewers</t>
  </si>
  <si>
    <t>L.A. Noire</t>
  </si>
  <si>
    <t>7.5 million</t>
  </si>
  <si>
    <t>NBA 2K14</t>
  </si>
  <si>
    <t>7 million</t>
  </si>
  <si>
    <t>Midnight Club: Los Angeles</t>
  </si>
  <si>
    <t xml:space="preserve">TTWO Founded and Incorporated raised 1.5M </t>
  </si>
  <si>
    <t>Mafia 3</t>
  </si>
  <si>
    <t>Acquired InterOptica</t>
  </si>
  <si>
    <t>NBA 2K18</t>
  </si>
  <si>
    <t>6 million</t>
  </si>
  <si>
    <t>Released Critical pass sold 300K copies</t>
  </si>
  <si>
    <t>NBA 2K13</t>
  </si>
  <si>
    <t>IPO</t>
  </si>
  <si>
    <t>TTWO takes huge strides in growth</t>
  </si>
  <si>
    <t>NBA 2K15</t>
  </si>
  <si>
    <t>5.5 million</t>
  </si>
  <si>
    <t>TTWO continued to grow despite tech sector crash</t>
  </si>
  <si>
    <t>5 million+</t>
  </si>
  <si>
    <t>Brant steppe ddown as CEO for Sumner</t>
  </si>
  <si>
    <t>NBA 2K23</t>
  </si>
  <si>
    <t>5 million</t>
  </si>
  <si>
    <t>TTWO purchases the rights to the Civiliazation series for 22.3M</t>
  </si>
  <si>
    <t>4+ million</t>
  </si>
  <si>
    <t>TTWO acquires multiple game devs totalling 80M</t>
  </si>
  <si>
    <t>The Outer Worlds</t>
  </si>
  <si>
    <t>4 million</t>
  </si>
  <si>
    <t>Acquired Kerbel Space Program</t>
  </si>
  <si>
    <t>BioShock 2</t>
  </si>
  <si>
    <t>3+ million</t>
  </si>
  <si>
    <t>TTWO joins the S&amp;P500</t>
  </si>
  <si>
    <t>PGA Tour 2K21</t>
  </si>
  <si>
    <t>3 million</t>
  </si>
  <si>
    <t>TTWO and NBA sign 7 year deal worth up to 1B</t>
  </si>
  <si>
    <t>XCOM: Enemy Unknown</t>
  </si>
  <si>
    <t>3.5+ million</t>
  </si>
  <si>
    <t>TTWO acquires Zynga for 12.7B</t>
  </si>
  <si>
    <t>Ancestors: The Humankind Odyssey</t>
  </si>
  <si>
    <t>1 million</t>
  </si>
  <si>
    <t>600M</t>
  </si>
  <si>
    <t>Major Sports Rights</t>
  </si>
  <si>
    <t>NBA</t>
  </si>
  <si>
    <t>NFL</t>
  </si>
  <si>
    <t>Soccer</t>
  </si>
  <si>
    <t>MLB</t>
  </si>
  <si>
    <t>SONY</t>
  </si>
  <si>
    <t>NHL</t>
  </si>
  <si>
    <t>Golf</t>
  </si>
  <si>
    <t>Wrestling</t>
  </si>
  <si>
    <t>UFC</t>
  </si>
  <si>
    <t>F1</t>
  </si>
  <si>
    <t>Best Selling Sports Game Series</t>
  </si>
  <si>
    <t>FIFA</t>
  </si>
  <si>
    <t>325M</t>
  </si>
  <si>
    <t>150M</t>
  </si>
  <si>
    <t>Madden</t>
  </si>
  <si>
    <t>130M</t>
  </si>
  <si>
    <t>WWE</t>
  </si>
  <si>
    <t>100M</t>
  </si>
  <si>
    <t>PGA</t>
  </si>
  <si>
    <t>25M</t>
  </si>
  <si>
    <t>~15M</t>
  </si>
  <si>
    <t>Mobile Games</t>
  </si>
  <si>
    <t>Revenue *approx 2018</t>
  </si>
  <si>
    <t>Toon Blast</t>
  </si>
  <si>
    <t>2M</t>
  </si>
  <si>
    <t>Empire &amp; Puzzles</t>
  </si>
  <si>
    <t>Toy Blast</t>
  </si>
  <si>
    <t>Merge Dragons</t>
  </si>
  <si>
    <t>Zynga Poker</t>
  </si>
  <si>
    <t>Powerslap?</t>
  </si>
  <si>
    <t>*really not looking good in mobile, need to setp it up here</t>
  </si>
  <si>
    <t>Paypal</t>
  </si>
  <si>
    <t>Jamie Miller</t>
  </si>
  <si>
    <t>John Kim</t>
  </si>
  <si>
    <t>CTO:</t>
  </si>
  <si>
    <t>Srini Venkatesan</t>
  </si>
  <si>
    <t>paypal.com</t>
  </si>
  <si>
    <t>Modest</t>
  </si>
  <si>
    <t>Undislosed</t>
  </si>
  <si>
    <t>Whear</t>
  </si>
  <si>
    <t>Cashapp</t>
  </si>
  <si>
    <t>Xero</t>
  </si>
  <si>
    <t>Similty</t>
  </si>
  <si>
    <t>120M</t>
  </si>
  <si>
    <t>Google Pay</t>
  </si>
  <si>
    <t>wufoo</t>
  </si>
  <si>
    <t>Card.io</t>
  </si>
  <si>
    <t>Skrill</t>
  </si>
  <si>
    <t>Zapier</t>
  </si>
  <si>
    <t>Braintree (Venmo)</t>
  </si>
  <si>
    <t>800M</t>
  </si>
  <si>
    <t>Payoneer</t>
  </si>
  <si>
    <t>Hyperwalley Systems</t>
  </si>
  <si>
    <t>400M</t>
  </si>
  <si>
    <t>Apple Pay</t>
  </si>
  <si>
    <t>Squarespace</t>
  </si>
  <si>
    <t>eBay (Acquired PayPal)</t>
  </si>
  <si>
    <t>1.5B</t>
  </si>
  <si>
    <t>Trustpilot</t>
  </si>
  <si>
    <t>Verisign</t>
  </si>
  <si>
    <t>eBay</t>
  </si>
  <si>
    <t>Fraud Sciences</t>
  </si>
  <si>
    <t>169M</t>
  </si>
  <si>
    <t>Wix</t>
  </si>
  <si>
    <t>Bill me Later</t>
  </si>
  <si>
    <t>945M</t>
  </si>
  <si>
    <t>many more</t>
  </si>
  <si>
    <t>Swift</t>
  </si>
  <si>
    <t>Paidy</t>
  </si>
  <si>
    <t>2.7B</t>
  </si>
  <si>
    <t>established as Field like by Max, Peter T, and Luke Nosek</t>
  </si>
  <si>
    <t>later the compoany was renamed to Confinity</t>
  </si>
  <si>
    <t>v1 of electronic payment system</t>
  </si>
  <si>
    <t>Confinity merged with x.com founded by Elon Musk</t>
  </si>
  <si>
    <t>Elon musk is ousted as CEO and board votes in Peter Thiel</t>
  </si>
  <si>
    <t>Elon leaves the company</t>
  </si>
  <si>
    <t>Company name is changed to PayPal</t>
  </si>
  <si>
    <t>Paypal IPO PYPL</t>
  </si>
  <si>
    <t>eBay acquires Paypal for 1.5B</t>
  </si>
  <si>
    <t>Acquired Verisign</t>
  </si>
  <si>
    <t>Acquired Fraud Sciences</t>
  </si>
  <si>
    <t>Acquired bill me later</t>
  </si>
  <si>
    <t>Over 100M Users</t>
  </si>
  <si>
    <t>Paypal gets DOS by anonymous after they closed payments to WikiLeaks</t>
  </si>
  <si>
    <t>Paypal partnership with Discover card to allow Paypal payments to be made at any of the 7M Discover avaliable stores</t>
  </si>
  <si>
    <t>Paypal acquires Braintree</t>
  </si>
  <si>
    <t>eBay spun off Paypal into its own stock</t>
  </si>
  <si>
    <t>Paypal acquires Xoom</t>
  </si>
  <si>
    <t>Paypal acquires iZettle for 2.2B</t>
  </si>
  <si>
    <t>Paypal reported a 228M loss due tot a failed return from a 500M investment in Uber</t>
  </si>
  <si>
    <t>Paypal acquires Honey for 4B</t>
  </si>
  <si>
    <t>Paypal becomes the first foreign operator with 100% control of a payment platform in China</t>
  </si>
  <si>
    <t>Shopify and Paypal partner</t>
  </si>
  <si>
    <t>Paypal laysoff 3000 employees</t>
  </si>
  <si>
    <t>Alex Chriss is named CEO</t>
  </si>
  <si>
    <t>Paypal launches stablecoin called PYUSD</t>
  </si>
  <si>
    <t>Paypal sells Happy Returns to UPS</t>
  </si>
  <si>
    <t>Discover Financial</t>
  </si>
  <si>
    <t>Michael Sheperd</t>
  </si>
  <si>
    <t>John Greene</t>
  </si>
  <si>
    <t>Sears</t>
  </si>
  <si>
    <t>Exec:</t>
  </si>
  <si>
    <t>Jason Hanson</t>
  </si>
  <si>
    <t>Chicago, Illinois, USA</t>
  </si>
  <si>
    <t>discover.com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</si>
</sst>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Red]\-&quot;$&quot;#,##0"/>
    <numFmt numFmtId="165" formatCode="0.0%"/>
    <numFmt numFmtId="166" formatCode="&quot;$&quot;#,##0"/>
    <numFmt numFmtId="167" formatCode="#,##0.0"/>
  </numFmts>
  <fonts count="6">
    <font>
      <sz val="11"/>
      <color theme="1"/>
      <name val="Aptos Narrow"/>
      <family val="2"/>
      <scheme val="minor"/>
    </font>
    <font>
      <sz val="11"/>
      <color rgb="FFFF0000"/>
      <name val="Aptos Narrow"/>
      <family val="2"/>
      <scheme val="minor"/>
    </font>
    <font>
      <b/>
      <sz val="11"/>
      <color theme="1"/>
      <name val="Aptos Narrow"/>
      <family val="2"/>
      <scheme val="minor"/>
    </font>
    <font>
      <b/>
      <u/>
      <sz val="11"/>
      <color theme="1"/>
      <name val="Aptos Narrow"/>
      <family val="2"/>
      <scheme val="minor"/>
    </font>
    <font>
      <u/>
      <sz val="11"/>
      <color theme="1"/>
      <name val="Aptos Narrow"/>
      <family val="2"/>
      <scheme val="minor"/>
    </font>
    <font>
      <sz val="12"/>
      <color rgb="FF202122"/>
      <name val="Arial"/>
      <family val="2"/>
    </font>
  </fonts>
  <fills count="7">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3" fillId="0" borderId="0" xfId="0" applyFont="1"/>
    <xf numFmtId="165" fontId="0" fillId="0" borderId="0" xfId="0" applyNumberFormat="1"/>
    <xf numFmtId="3" fontId="0" fillId="0" borderId="0" xfId="0" applyNumberFormat="1"/>
    <xf numFmtId="0" fontId="0" fillId="3" borderId="0" xfId="0" applyFill="1"/>
    <xf numFmtId="0" fontId="2" fillId="0" borderId="0" xfId="0" applyFont="1"/>
    <xf numFmtId="0" fontId="0" fillId="4" borderId="0" xfId="0" applyFill="1"/>
    <xf numFmtId="165" fontId="2" fillId="0" borderId="0" xfId="0" applyNumberFormat="1" applyFont="1"/>
    <xf numFmtId="3" fontId="2" fillId="0" borderId="0" xfId="0" applyNumberFormat="1" applyFont="1"/>
    <xf numFmtId="0" fontId="1" fillId="0" borderId="0" xfId="0" applyFont="1"/>
    <xf numFmtId="49" fontId="0" fillId="4" borderId="0" xfId="0" applyNumberFormat="1" applyFill="1"/>
    <xf numFmtId="49" fontId="0" fillId="0" borderId="0" xfId="0" applyNumberFormat="1"/>
    <xf numFmtId="49" fontId="2" fillId="0" borderId="0" xfId="0" applyNumberFormat="1" applyFont="1"/>
    <xf numFmtId="49" fontId="0" fillId="3" borderId="0" xfId="0" applyNumberFormat="1" applyFill="1"/>
    <xf numFmtId="0" fontId="2" fillId="0" borderId="0" xfId="0" quotePrefix="1" applyFont="1"/>
    <xf numFmtId="9" fontId="0" fillId="0" borderId="0" xfId="0" applyNumberFormat="1"/>
    <xf numFmtId="3" fontId="3" fillId="0" borderId="0" xfId="0" applyNumberFormat="1" applyFont="1"/>
    <xf numFmtId="166" fontId="0" fillId="0" borderId="0" xfId="0" applyNumberFormat="1"/>
    <xf numFmtId="166" fontId="2" fillId="0" borderId="0" xfId="0" applyNumberFormat="1" applyFont="1"/>
    <xf numFmtId="0" fontId="0" fillId="0" borderId="0" xfId="0" applyAlignment="1">
      <alignment horizontal="left"/>
    </xf>
    <xf numFmtId="3" fontId="4" fillId="0" borderId="0" xfId="0" applyNumberFormat="1" applyFont="1"/>
    <xf numFmtId="0" fontId="0" fillId="0" borderId="0" xfId="0" applyAlignment="1">
      <alignment horizontal="right"/>
    </xf>
    <xf numFmtId="10" fontId="0" fillId="0" borderId="0" xfId="0" applyNumberFormat="1"/>
    <xf numFmtId="0" fontId="2" fillId="5" borderId="0" xfId="0" applyFont="1" applyFill="1"/>
    <xf numFmtId="0" fontId="4" fillId="0" borderId="0" xfId="0" applyFont="1"/>
    <xf numFmtId="164" fontId="0" fillId="0" borderId="0" xfId="0" applyNumberFormat="1"/>
    <xf numFmtId="167" fontId="0" fillId="0" borderId="0" xfId="0" applyNumberFormat="1"/>
    <xf numFmtId="0" fontId="5" fillId="0" borderId="0" xfId="0" applyFont="1"/>
    <xf numFmtId="0" fontId="0" fillId="6" borderId="0" xfId="0" applyFill="1"/>
    <xf numFmtId="164"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Veichle</a:t>
            </a:r>
            <a:r>
              <a:rPr lang="en-CA" baseline="0"/>
              <a:t>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Hyundai!$L$51:$L$55</c:f>
              <c:numCache>
                <c:formatCode>General</c:formatCode>
                <c:ptCount val="5"/>
                <c:pt idx="0">
                  <c:v>2019</c:v>
                </c:pt>
                <c:pt idx="1">
                  <c:v>2020</c:v>
                </c:pt>
                <c:pt idx="2">
                  <c:v>2021</c:v>
                </c:pt>
                <c:pt idx="3">
                  <c:v>2022</c:v>
                </c:pt>
                <c:pt idx="4">
                  <c:v>2023</c:v>
                </c:pt>
              </c:numCache>
            </c:numRef>
          </c:cat>
          <c:val>
            <c:numRef>
              <c:f>Hyundai!$M$51:$M$55</c:f>
              <c:numCache>
                <c:formatCode>#,##0</c:formatCode>
                <c:ptCount val="5"/>
                <c:pt idx="0">
                  <c:v>4425000</c:v>
                </c:pt>
                <c:pt idx="1">
                  <c:v>3744000</c:v>
                </c:pt>
                <c:pt idx="2">
                  <c:v>3891000</c:v>
                </c:pt>
                <c:pt idx="3">
                  <c:v>3900000</c:v>
                </c:pt>
                <c:pt idx="4">
                  <c:v>4200000</c:v>
                </c:pt>
              </c:numCache>
            </c:numRef>
          </c:val>
          <c:smooth val="0"/>
          <c:extLst>
            <c:ext xmlns:c16="http://schemas.microsoft.com/office/drawing/2014/chart" uri="{C3380CC4-5D6E-409C-BE32-E72D297353CC}">
              <c16:uniqueId val="{00000000-D671-414C-A1DE-F1BAB88C9485}"/>
            </c:ext>
          </c:extLst>
        </c:ser>
        <c:dLbls>
          <c:showLegendKey val="0"/>
          <c:showVal val="0"/>
          <c:showCatName val="0"/>
          <c:showSerName val="0"/>
          <c:showPercent val="0"/>
          <c:showBubbleSize val="0"/>
        </c:dLbls>
        <c:smooth val="0"/>
        <c:axId val="1989234383"/>
        <c:axId val="1989236303"/>
      </c:lineChart>
      <c:catAx>
        <c:axId val="198923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36303"/>
        <c:crosses val="autoZero"/>
        <c:auto val="1"/>
        <c:lblAlgn val="ctr"/>
        <c:lblOffset val="100"/>
        <c:noMultiLvlLbl val="0"/>
      </c:catAx>
      <c:valAx>
        <c:axId val="1989236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3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121A-4968-8EF2-E06FF5B863EF}"/>
              </c:ext>
            </c:extLst>
          </c:dPt>
          <c:dPt>
            <c:idx val="1"/>
            <c:bubble3D val="0"/>
            <c:spPr>
              <a:solidFill>
                <a:schemeClr val="accent2"/>
              </a:solidFill>
              <a:ln>
                <a:noFill/>
              </a:ln>
              <a:effectLst/>
            </c:spPr>
            <c:extLst>
              <c:ext xmlns:c16="http://schemas.microsoft.com/office/drawing/2014/chart" uri="{C3380CC4-5D6E-409C-BE32-E72D297353CC}">
                <c16:uniqueId val="{00000002-121A-4968-8EF2-E06FF5B863EF}"/>
              </c:ext>
            </c:extLst>
          </c:dPt>
          <c:dPt>
            <c:idx val="2"/>
            <c:bubble3D val="0"/>
            <c:spPr>
              <a:solidFill>
                <a:schemeClr val="accent3"/>
              </a:solidFill>
              <a:ln>
                <a:noFill/>
              </a:ln>
              <a:effectLst/>
            </c:spPr>
            <c:extLst>
              <c:ext xmlns:c16="http://schemas.microsoft.com/office/drawing/2014/chart" uri="{C3380CC4-5D6E-409C-BE32-E72D297353CC}">
                <c16:uniqueId val="{00000003-121A-4968-8EF2-E06FF5B863EF}"/>
              </c:ext>
            </c:extLst>
          </c:dPt>
          <c:dPt>
            <c:idx val="3"/>
            <c:bubble3D val="0"/>
            <c:spPr>
              <a:solidFill>
                <a:schemeClr val="accent4"/>
              </a:solidFill>
              <a:ln>
                <a:noFill/>
              </a:ln>
              <a:effectLst/>
            </c:spPr>
            <c:extLst>
              <c:ext xmlns:c16="http://schemas.microsoft.com/office/drawing/2014/chart" uri="{C3380CC4-5D6E-409C-BE32-E72D297353CC}">
                <c16:uniqueId val="{00000004-121A-4968-8EF2-E06FF5B863EF}"/>
              </c:ext>
            </c:extLst>
          </c:dPt>
          <c:dPt>
            <c:idx val="4"/>
            <c:bubble3D val="0"/>
            <c:spPr>
              <a:solidFill>
                <a:schemeClr val="accent5"/>
              </a:solidFill>
              <a:ln>
                <a:noFill/>
              </a:ln>
              <a:effectLst/>
            </c:spPr>
            <c:extLst>
              <c:ext xmlns:c16="http://schemas.microsoft.com/office/drawing/2014/chart" uri="{C3380CC4-5D6E-409C-BE32-E72D297353CC}">
                <c16:uniqueId val="{00000005-121A-4968-8EF2-E06FF5B863EF}"/>
              </c:ext>
            </c:extLst>
          </c:dPt>
          <c:dPt>
            <c:idx val="5"/>
            <c:bubble3D val="0"/>
            <c:spPr>
              <a:solidFill>
                <a:schemeClr val="accent6"/>
              </a:solidFill>
              <a:ln>
                <a:noFill/>
              </a:ln>
              <a:effectLst/>
            </c:spPr>
            <c:extLst>
              <c:ext xmlns:c16="http://schemas.microsoft.com/office/drawing/2014/chart" uri="{C3380CC4-5D6E-409C-BE32-E72D297353CC}">
                <c16:uniqueId val="{00000006-121A-4968-8EF2-E06FF5B863EF}"/>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559-41EC-A689-964F6C1B118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559-41EC-A689-964F6C1B118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559-41EC-A689-964F6C1B1185}"/>
              </c:ext>
            </c:extLst>
          </c:dPt>
          <c:dLbls>
            <c:dLbl>
              <c:idx val="0"/>
              <c:layout>
                <c:manualLayout>
                  <c:x val="2.089326334208224E-2"/>
                  <c:y val="3.32298046077573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1A-4968-8EF2-E06FF5B863EF}"/>
                </c:ext>
              </c:extLst>
            </c:dLbl>
            <c:dLbl>
              <c:idx val="1"/>
              <c:layout>
                <c:manualLayout>
                  <c:x val="4.135389326334208E-2"/>
                  <c:y val="-0.102141659375911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1A-4968-8EF2-E06FF5B863EF}"/>
                </c:ext>
              </c:extLst>
            </c:dLbl>
            <c:dLbl>
              <c:idx val="2"/>
              <c:layout>
                <c:manualLayout>
                  <c:x val="7.3823272090988625E-3"/>
                  <c:y val="4.957349081364829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1A-4968-8EF2-E06FF5B863EF}"/>
                </c:ext>
              </c:extLst>
            </c:dLbl>
            <c:dLbl>
              <c:idx val="3"/>
              <c:layout>
                <c:manualLayout>
                  <c:x val="-4.8696522309711283E-2"/>
                  <c:y val="-2.1603966170895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1A-4968-8EF2-E06FF5B863EF}"/>
                </c:ext>
              </c:extLst>
            </c:dLbl>
            <c:dLbl>
              <c:idx val="4"/>
              <c:layout>
                <c:manualLayout>
                  <c:x val="1.8319116360454944E-3"/>
                  <c:y val="3.53743802857976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1A-4968-8EF2-E06FF5B863EF}"/>
                </c:ext>
              </c:extLst>
            </c:dLbl>
            <c:dLbl>
              <c:idx val="5"/>
              <c:layout>
                <c:manualLayout>
                  <c:x val="-3.2254374453193374E-2"/>
                  <c:y val="3.463582677165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1A-4968-8EF2-E06FF5B863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Hyundai!$H$51:$H$59</c:f>
              <c:strCache>
                <c:ptCount val="9"/>
                <c:pt idx="0">
                  <c:v>NA</c:v>
                </c:pt>
                <c:pt idx="1">
                  <c:v>Korea</c:v>
                </c:pt>
                <c:pt idx="2">
                  <c:v>Europe</c:v>
                </c:pt>
                <c:pt idx="3">
                  <c:v>India</c:v>
                </c:pt>
                <c:pt idx="4">
                  <c:v>Middle East</c:v>
                </c:pt>
                <c:pt idx="5">
                  <c:v>Latin America</c:v>
                </c:pt>
                <c:pt idx="6">
                  <c:v>China</c:v>
                </c:pt>
                <c:pt idx="7">
                  <c:v>Other</c:v>
                </c:pt>
                <c:pt idx="8">
                  <c:v>Russia</c:v>
                </c:pt>
              </c:strCache>
            </c:strRef>
          </c:cat>
          <c:val>
            <c:numRef>
              <c:f>Hyundai!$I$51:$I$59</c:f>
              <c:numCache>
                <c:formatCode>0.00%</c:formatCode>
                <c:ptCount val="9"/>
                <c:pt idx="0">
                  <c:v>0.23809523809523808</c:v>
                </c:pt>
                <c:pt idx="1">
                  <c:v>0.18142857142857144</c:v>
                </c:pt>
                <c:pt idx="2">
                  <c:v>0.15119047619047618</c:v>
                </c:pt>
                <c:pt idx="3">
                  <c:v>0.14404761904761904</c:v>
                </c:pt>
                <c:pt idx="4">
                  <c:v>7.1428571428571425E-2</c:v>
                </c:pt>
                <c:pt idx="5">
                  <c:v>7.1428571428571425E-2</c:v>
                </c:pt>
                <c:pt idx="6">
                  <c:v>5.8333333333333334E-2</c:v>
                </c:pt>
                <c:pt idx="7">
                  <c:v>4.7619047619047616E-2</c:v>
                </c:pt>
                <c:pt idx="8">
                  <c:v>1.1904761904761904E-2</c:v>
                </c:pt>
              </c:numCache>
            </c:numRef>
          </c:val>
          <c:extLst>
            <c:ext xmlns:c16="http://schemas.microsoft.com/office/drawing/2014/chart" uri="{C3380CC4-5D6E-409C-BE32-E72D297353CC}">
              <c16:uniqueId val="{00000000-121A-4968-8EF2-E06FF5B863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Automakers</a:t>
            </a:r>
            <a:r>
              <a:rPr lang="en-CA" baseline="0"/>
              <a:t> by Market Share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Hyundai!$C$74:$C$83</c:f>
              <c:strCache>
                <c:ptCount val="10"/>
                <c:pt idx="0">
                  <c:v>Toyota</c:v>
                </c:pt>
                <c:pt idx="1">
                  <c:v>Volkswagen</c:v>
                </c:pt>
                <c:pt idx="2">
                  <c:v>Honda</c:v>
                </c:pt>
                <c:pt idx="3">
                  <c:v>Hyundai</c:v>
                </c:pt>
                <c:pt idx="4">
                  <c:v>Ford</c:v>
                </c:pt>
                <c:pt idx="5">
                  <c:v>Chevrolet</c:v>
                </c:pt>
                <c:pt idx="6">
                  <c:v>Nissan</c:v>
                </c:pt>
                <c:pt idx="7">
                  <c:v>Kia</c:v>
                </c:pt>
                <c:pt idx="8">
                  <c:v>BYD</c:v>
                </c:pt>
                <c:pt idx="9">
                  <c:v>Mercedes</c:v>
                </c:pt>
              </c:strCache>
            </c:strRef>
          </c:cat>
          <c:val>
            <c:numRef>
              <c:f>Hyundai!$D$74:$D$83</c:f>
              <c:numCache>
                <c:formatCode>0.00%</c:formatCode>
                <c:ptCount val="10"/>
                <c:pt idx="0">
                  <c:v>0.107</c:v>
                </c:pt>
                <c:pt idx="1">
                  <c:v>0.06</c:v>
                </c:pt>
                <c:pt idx="2">
                  <c:v>4.5999999999999999E-2</c:v>
                </c:pt>
                <c:pt idx="3">
                  <c:v>4.4999999999999998E-2</c:v>
                </c:pt>
                <c:pt idx="4">
                  <c:v>4.3999999999999997E-2</c:v>
                </c:pt>
                <c:pt idx="5">
                  <c:v>3.9E-2</c:v>
                </c:pt>
                <c:pt idx="6">
                  <c:v>3.9E-2</c:v>
                </c:pt>
                <c:pt idx="7">
                  <c:v>3.5000000000000003E-2</c:v>
                </c:pt>
                <c:pt idx="8">
                  <c:v>3.1E-2</c:v>
                </c:pt>
                <c:pt idx="9">
                  <c:v>2.5999999999999999E-2</c:v>
                </c:pt>
              </c:numCache>
            </c:numRef>
          </c:val>
          <c:extLst>
            <c:ext xmlns:c16="http://schemas.microsoft.com/office/drawing/2014/chart" uri="{C3380CC4-5D6E-409C-BE32-E72D297353CC}">
              <c16:uniqueId val="{00000000-421C-4A40-BBCA-B91DCDDDC6DF}"/>
            </c:ext>
          </c:extLst>
        </c:ser>
        <c:dLbls>
          <c:showLegendKey val="0"/>
          <c:showVal val="0"/>
          <c:showCatName val="0"/>
          <c:showSerName val="0"/>
          <c:showPercent val="0"/>
          <c:showBubbleSize val="0"/>
        </c:dLbls>
        <c:gapWidth val="219"/>
        <c:overlap val="-27"/>
        <c:axId val="375722191"/>
        <c:axId val="375722671"/>
      </c:barChart>
      <c:catAx>
        <c:axId val="37572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22671"/>
        <c:crosses val="autoZero"/>
        <c:auto val="1"/>
        <c:lblAlgn val="ctr"/>
        <c:lblOffset val="100"/>
        <c:noMultiLvlLbl val="0"/>
      </c:catAx>
      <c:valAx>
        <c:axId val="37572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22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P&amp;C</a:t>
            </a:r>
            <a:r>
              <a:rPr lang="en-CA" baseline="0"/>
              <a:t>  Market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8033442694663167"/>
          <c:y val="0.13467592592592592"/>
          <c:w val="0.25599803149606298"/>
          <c:h val="0.4266633858267716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6F-42C7-A8E8-2196DD771F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F-42C7-A8E8-2196DD771F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6F-42C7-A8E8-2196DD771F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6F-42C7-A8E8-2196DD771F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6F-42C7-A8E8-2196DD771F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6F-42C7-A8E8-2196DD771F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6F-42C7-A8E8-2196DD771F3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76F-42C7-A8E8-2196DD771F3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76F-42C7-A8E8-2196DD771F3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76F-42C7-A8E8-2196DD771F3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76F-42C7-A8E8-2196DD771F3B}"/>
              </c:ext>
            </c:extLst>
          </c:dPt>
          <c:cat>
            <c:strRef>
              <c:f>CHUBB!$F$44:$F$54</c:f>
              <c:strCache>
                <c:ptCount val="11"/>
                <c:pt idx="0">
                  <c:v>State Farm GRP</c:v>
                </c:pt>
                <c:pt idx="1">
                  <c:v>Progressive GRP</c:v>
                </c:pt>
                <c:pt idx="2">
                  <c:v>Berkshire Hathaway GRP</c:v>
                </c:pt>
                <c:pt idx="3">
                  <c:v>Allstate INS GRP</c:v>
                </c:pt>
                <c:pt idx="4">
                  <c:v>Liberty MUT GRP</c:v>
                </c:pt>
                <c:pt idx="5">
                  <c:v>Travelers GRP</c:v>
                </c:pt>
                <c:pt idx="6">
                  <c:v>United Serv Automobile Assn GRP</c:v>
                </c:pt>
                <c:pt idx="7">
                  <c:v>Chubb LTD GRP</c:v>
                </c:pt>
                <c:pt idx="8">
                  <c:v>Farmers INS GRP</c:v>
                </c:pt>
                <c:pt idx="9">
                  <c:v>Nationwide CORP GRP</c:v>
                </c:pt>
                <c:pt idx="10">
                  <c:v>Other (15)</c:v>
                </c:pt>
              </c:strCache>
            </c:strRef>
          </c:cat>
          <c:val>
            <c:numRef>
              <c:f>CHUBB!$G$44:$G$54</c:f>
              <c:numCache>
                <c:formatCode>General</c:formatCode>
                <c:ptCount val="11"/>
                <c:pt idx="0">
                  <c:v>9.76</c:v>
                </c:pt>
                <c:pt idx="1">
                  <c:v>6.53</c:v>
                </c:pt>
                <c:pt idx="2">
                  <c:v>6.21</c:v>
                </c:pt>
                <c:pt idx="3">
                  <c:v>5.21</c:v>
                </c:pt>
                <c:pt idx="4">
                  <c:v>4.7699999999999996</c:v>
                </c:pt>
                <c:pt idx="5">
                  <c:v>4.0199999999999996</c:v>
                </c:pt>
                <c:pt idx="6">
                  <c:v>3.33</c:v>
                </c:pt>
                <c:pt idx="7">
                  <c:v>3.3</c:v>
                </c:pt>
                <c:pt idx="8">
                  <c:v>2.83</c:v>
                </c:pt>
                <c:pt idx="9">
                  <c:v>2.06</c:v>
                </c:pt>
                <c:pt idx="10">
                  <c:v>51.98</c:v>
                </c:pt>
              </c:numCache>
            </c:numRef>
          </c:val>
          <c:extLst>
            <c:ext xmlns:c16="http://schemas.microsoft.com/office/drawing/2014/chart" uri="{C3380CC4-5D6E-409C-BE32-E72D297353CC}">
              <c16:uniqueId val="{00000000-2ACA-43B2-BE55-072C441D096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3802143482064741"/>
          <c:y val="0.630783756197142"/>
          <c:w val="0.72951268591426066"/>
          <c:h val="0.34143846602508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CHUBB!$D$49</c:f>
              <c:strCache>
                <c:ptCount val="1"/>
                <c:pt idx="0">
                  <c:v>Direct Premiums Earned</c:v>
                </c:pt>
              </c:strCache>
            </c:strRef>
          </c:tx>
          <c:spPr>
            <a:solidFill>
              <a:schemeClr val="accent1"/>
            </a:solidFill>
            <a:ln>
              <a:noFill/>
            </a:ln>
            <a:effectLst/>
          </c:spPr>
          <c:invertIfNegative val="0"/>
          <c:cat>
            <c:strRef>
              <c:f>CHUBB!$C$50:$C$60</c:f>
              <c:strCache>
                <c:ptCount val="11"/>
                <c:pt idx="0">
                  <c:v>State Farm GRP</c:v>
                </c:pt>
                <c:pt idx="1">
                  <c:v>Progressive GRP</c:v>
                </c:pt>
                <c:pt idx="2">
                  <c:v>Berkshire Hathaway GRP</c:v>
                </c:pt>
                <c:pt idx="3">
                  <c:v>Allstate INS GRP</c:v>
                </c:pt>
                <c:pt idx="4">
                  <c:v>Liberty MUT GRP</c:v>
                </c:pt>
                <c:pt idx="5">
                  <c:v>Travelers GRP</c:v>
                </c:pt>
                <c:pt idx="6">
                  <c:v>United Serv Automobile Assn GRP</c:v>
                </c:pt>
                <c:pt idx="7">
                  <c:v>Chubb LTD GRP</c:v>
                </c:pt>
                <c:pt idx="8">
                  <c:v>Farmers INS GRP</c:v>
                </c:pt>
                <c:pt idx="9">
                  <c:v>Nationwide CORP GRP</c:v>
                </c:pt>
                <c:pt idx="10">
                  <c:v>Other (15)</c:v>
                </c:pt>
              </c:strCache>
            </c:strRef>
          </c:cat>
          <c:val>
            <c:numRef>
              <c:f>CHUBB!$D$50:$D$60</c:f>
              <c:numCache>
                <c:formatCode>#,##0</c:formatCode>
                <c:ptCount val="11"/>
                <c:pt idx="0">
                  <c:v>88679559880</c:v>
                </c:pt>
                <c:pt idx="1">
                  <c:v>59870842497</c:v>
                </c:pt>
                <c:pt idx="2">
                  <c:v>58144353860</c:v>
                </c:pt>
                <c:pt idx="3">
                  <c:v>48197229664</c:v>
                </c:pt>
                <c:pt idx="4">
                  <c:v>45264052658</c:v>
                </c:pt>
                <c:pt idx="5">
                  <c:v>36532033345</c:v>
                </c:pt>
                <c:pt idx="6">
                  <c:v>30046228814</c:v>
                </c:pt>
                <c:pt idx="7">
                  <c:v>30871545006</c:v>
                </c:pt>
                <c:pt idx="8">
                  <c:v>26575265934</c:v>
                </c:pt>
                <c:pt idx="9">
                  <c:v>20322814369</c:v>
                </c:pt>
                <c:pt idx="10">
                  <c:v>475915000000</c:v>
                </c:pt>
              </c:numCache>
            </c:numRef>
          </c:val>
          <c:extLst>
            <c:ext xmlns:c16="http://schemas.microsoft.com/office/drawing/2014/chart" uri="{C3380CC4-5D6E-409C-BE32-E72D297353CC}">
              <c16:uniqueId val="{00000000-1EB6-4B7B-8ACF-171FC67A6FC3}"/>
            </c:ext>
          </c:extLst>
        </c:ser>
        <c:dLbls>
          <c:showLegendKey val="0"/>
          <c:showVal val="0"/>
          <c:showCatName val="0"/>
          <c:showSerName val="0"/>
          <c:showPercent val="0"/>
          <c:showBubbleSize val="0"/>
        </c:dLbls>
        <c:gapWidth val="219"/>
        <c:overlap val="-27"/>
        <c:axId val="885381088"/>
        <c:axId val="885381568"/>
      </c:barChart>
      <c:catAx>
        <c:axId val="88538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381568"/>
        <c:crosses val="autoZero"/>
        <c:auto val="1"/>
        <c:lblAlgn val="ctr"/>
        <c:lblOffset val="100"/>
        <c:noMultiLvlLbl val="0"/>
      </c:catAx>
      <c:valAx>
        <c:axId val="885381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38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Cards in Circulation</a:t>
            </a:r>
            <a:r>
              <a:rPr lang="en-CA" baseline="0"/>
              <a:t> Share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BE-4AA2-8E7F-04D299AFDB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BE-4AA2-8E7F-04D299AFDB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BE-4AA2-8E7F-04D299AFDB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BE-4AA2-8E7F-04D299AFDB7F}"/>
              </c:ext>
            </c:extLst>
          </c:dPt>
          <c:cat>
            <c:strRef>
              <c:f>Amex!$J$32:$J$35</c:f>
              <c:strCache>
                <c:ptCount val="4"/>
                <c:pt idx="0">
                  <c:v>Visa</c:v>
                </c:pt>
                <c:pt idx="1">
                  <c:v>Mastercard</c:v>
                </c:pt>
                <c:pt idx="2">
                  <c:v>Discover</c:v>
                </c:pt>
                <c:pt idx="3">
                  <c:v>American Express</c:v>
                </c:pt>
              </c:strCache>
            </c:strRef>
          </c:cat>
          <c:val>
            <c:numRef>
              <c:f>Amex!$L$32:$L$35</c:f>
              <c:numCache>
                <c:formatCode>0%</c:formatCode>
                <c:ptCount val="4"/>
                <c:pt idx="0">
                  <c:v>0.46329723225030084</c:v>
                </c:pt>
                <c:pt idx="1">
                  <c:v>0.37184115523465705</c:v>
                </c:pt>
                <c:pt idx="2">
                  <c:v>9.0252707581227443E-2</c:v>
                </c:pt>
                <c:pt idx="3">
                  <c:v>7.4608904933814682E-2</c:v>
                </c:pt>
              </c:numCache>
            </c:numRef>
          </c:val>
          <c:extLst>
            <c:ext xmlns:c16="http://schemas.microsoft.com/office/drawing/2014/chart" uri="{C3380CC4-5D6E-409C-BE32-E72D297353CC}">
              <c16:uniqueId val="{00000000-0088-4494-B9A1-62AFD1143C4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Volume Market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38-466B-819E-D5B942BDD6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38-466B-819E-D5B942BDD6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38-466B-819E-D5B942BDD6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38-466B-819E-D5B942BDD623}"/>
              </c:ext>
            </c:extLst>
          </c:dPt>
          <c:cat>
            <c:strRef>
              <c:f>Amex!$J$53:$J$56</c:f>
              <c:strCache>
                <c:ptCount val="4"/>
                <c:pt idx="0">
                  <c:v>Visa credit</c:v>
                </c:pt>
                <c:pt idx="1">
                  <c:v>Mastercard credit</c:v>
                </c:pt>
                <c:pt idx="2">
                  <c:v>American Express credit</c:v>
                </c:pt>
                <c:pt idx="3">
                  <c:v>Discover credit</c:v>
                </c:pt>
              </c:strCache>
            </c:strRef>
          </c:cat>
          <c:val>
            <c:numRef>
              <c:f>Amex!$K$53:$K$56</c:f>
              <c:numCache>
                <c:formatCode>0%</c:formatCode>
                <c:ptCount val="4"/>
                <c:pt idx="0">
                  <c:v>0.52</c:v>
                </c:pt>
                <c:pt idx="1">
                  <c:v>0.24</c:v>
                </c:pt>
                <c:pt idx="2">
                  <c:v>0.2</c:v>
                </c:pt>
                <c:pt idx="3">
                  <c:v>0.04</c:v>
                </c:pt>
              </c:numCache>
            </c:numRef>
          </c:val>
          <c:extLst>
            <c:ext xmlns:c16="http://schemas.microsoft.com/office/drawing/2014/chart" uri="{C3380CC4-5D6E-409C-BE32-E72D297353CC}">
              <c16:uniqueId val="{00000000-2DFC-4AB5-8368-98F78A38DE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1057275</xdr:colOff>
      <xdr:row>124</xdr:row>
      <xdr:rowOff>9525</xdr:rowOff>
    </xdr:from>
    <xdr:to>
      <xdr:col>8</xdr:col>
      <xdr:colOff>409575</xdr:colOff>
      <xdr:row>141</xdr:row>
      <xdr:rowOff>149036</xdr:rowOff>
    </xdr:to>
    <xdr:pic>
      <xdr:nvPicPr>
        <xdr:cNvPr id="2" name="Picture 1" descr="r/singularity - Nvidia GPU Shipments by Customer">
          <a:extLst>
            <a:ext uri="{FF2B5EF4-FFF2-40B4-BE49-F238E27FC236}">
              <a16:creationId xmlns:a16="http://schemas.microsoft.com/office/drawing/2014/main" id="{420014D9-1803-581F-ECDC-68609ACC26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48500" y="25727025"/>
          <a:ext cx="3448050" cy="3378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55</xdr:row>
      <xdr:rowOff>0</xdr:rowOff>
    </xdr:from>
    <xdr:to>
      <xdr:col>17</xdr:col>
      <xdr:colOff>209550</xdr:colOff>
      <xdr:row>69</xdr:row>
      <xdr:rowOff>76200</xdr:rowOff>
    </xdr:to>
    <xdr:graphicFrame macro="">
      <xdr:nvGraphicFramePr>
        <xdr:cNvPr id="4" name="Chart 3">
          <a:extLst>
            <a:ext uri="{FF2B5EF4-FFF2-40B4-BE49-F238E27FC236}">
              <a16:creationId xmlns:a16="http://schemas.microsoft.com/office/drawing/2014/main" id="{7D494FB8-69F2-1DF0-792D-96E0BFC57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60</xdr:row>
      <xdr:rowOff>0</xdr:rowOff>
    </xdr:from>
    <xdr:to>
      <xdr:col>10</xdr:col>
      <xdr:colOff>1028700</xdr:colOff>
      <xdr:row>70</xdr:row>
      <xdr:rowOff>76200</xdr:rowOff>
    </xdr:to>
    <xdr:graphicFrame macro="">
      <xdr:nvGraphicFramePr>
        <xdr:cNvPr id="8" name="Chart 7">
          <a:extLst>
            <a:ext uri="{FF2B5EF4-FFF2-40B4-BE49-F238E27FC236}">
              <a16:creationId xmlns:a16="http://schemas.microsoft.com/office/drawing/2014/main" id="{6BDDA87A-BA32-2555-7BCA-137FD70E0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73</xdr:row>
      <xdr:rowOff>9525</xdr:rowOff>
    </xdr:from>
    <xdr:to>
      <xdr:col>9</xdr:col>
      <xdr:colOff>0</xdr:colOff>
      <xdr:row>87</xdr:row>
      <xdr:rowOff>85725</xdr:rowOff>
    </xdr:to>
    <xdr:graphicFrame macro="">
      <xdr:nvGraphicFramePr>
        <xdr:cNvPr id="9" name="Chart 8">
          <a:extLst>
            <a:ext uri="{FF2B5EF4-FFF2-40B4-BE49-F238E27FC236}">
              <a16:creationId xmlns:a16="http://schemas.microsoft.com/office/drawing/2014/main" id="{C23D5714-D5C4-6B83-C91B-383EBB71D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90</xdr:row>
      <xdr:rowOff>1</xdr:rowOff>
    </xdr:from>
    <xdr:to>
      <xdr:col>8</xdr:col>
      <xdr:colOff>0</xdr:colOff>
      <xdr:row>99</xdr:row>
      <xdr:rowOff>10935</xdr:rowOff>
    </xdr:to>
    <xdr:pic>
      <xdr:nvPicPr>
        <xdr:cNvPr id="10" name="Picture 9">
          <a:extLst>
            <a:ext uri="{FF2B5EF4-FFF2-40B4-BE49-F238E27FC236}">
              <a16:creationId xmlns:a16="http://schemas.microsoft.com/office/drawing/2014/main" id="{E24BC03F-7641-0508-0628-F88A97C77C90}"/>
            </a:ext>
          </a:extLst>
        </xdr:cNvPr>
        <xdr:cNvPicPr>
          <a:picLocks noChangeAspect="1"/>
        </xdr:cNvPicPr>
      </xdr:nvPicPr>
      <xdr:blipFill>
        <a:blip xmlns:r="http://schemas.openxmlformats.org/officeDocument/2006/relationships" r:embed="rId4"/>
        <a:stretch>
          <a:fillRect/>
        </a:stretch>
      </xdr:blipFill>
      <xdr:spPr>
        <a:xfrm>
          <a:off x="2095500" y="17145001"/>
          <a:ext cx="6515100" cy="17254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1204912</xdr:colOff>
      <xdr:row>54</xdr:row>
      <xdr:rowOff>23812</xdr:rowOff>
    </xdr:from>
    <xdr:to>
      <xdr:col>9</xdr:col>
      <xdr:colOff>585787</xdr:colOff>
      <xdr:row>68</xdr:row>
      <xdr:rowOff>100012</xdr:rowOff>
    </xdr:to>
    <xdr:graphicFrame macro="">
      <xdr:nvGraphicFramePr>
        <xdr:cNvPr id="3" name="Chart 2">
          <a:extLst>
            <a:ext uri="{FF2B5EF4-FFF2-40B4-BE49-F238E27FC236}">
              <a16:creationId xmlns:a16="http://schemas.microsoft.com/office/drawing/2014/main" id="{3D0DF43A-9C76-F510-CCCC-C9F814095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428625</xdr:colOff>
      <xdr:row>60</xdr:row>
      <xdr:rowOff>14287</xdr:rowOff>
    </xdr:from>
    <xdr:to>
      <xdr:col>4</xdr:col>
      <xdr:colOff>228600</xdr:colOff>
      <xdr:row>74</xdr:row>
      <xdr:rowOff>90487</xdr:rowOff>
    </xdr:to>
    <xdr:graphicFrame macro="">
      <xdr:nvGraphicFramePr>
        <xdr:cNvPr id="5" name="Chart 4">
          <a:extLst>
            <a:ext uri="{FF2B5EF4-FFF2-40B4-BE49-F238E27FC236}">
              <a16:creationId xmlns:a16="http://schemas.microsoft.com/office/drawing/2014/main" id="{6422ABB6-A05E-283E-2140-77F4B1FC3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4762</xdr:colOff>
      <xdr:row>36</xdr:row>
      <xdr:rowOff>14287</xdr:rowOff>
    </xdr:from>
    <xdr:to>
      <xdr:col>14</xdr:col>
      <xdr:colOff>347662</xdr:colOff>
      <xdr:row>50</xdr:row>
      <xdr:rowOff>90487</xdr:rowOff>
    </xdr:to>
    <xdr:graphicFrame macro="">
      <xdr:nvGraphicFramePr>
        <xdr:cNvPr id="2" name="Chart 1">
          <a:extLst>
            <a:ext uri="{FF2B5EF4-FFF2-40B4-BE49-F238E27FC236}">
              <a16:creationId xmlns:a16="http://schemas.microsoft.com/office/drawing/2014/main" id="{0E2EF959-DFCE-5497-9AD4-7A14F36C5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57</xdr:row>
      <xdr:rowOff>4762</xdr:rowOff>
    </xdr:from>
    <xdr:to>
      <xdr:col>14</xdr:col>
      <xdr:colOff>342900</xdr:colOff>
      <xdr:row>71</xdr:row>
      <xdr:rowOff>80962</xdr:rowOff>
    </xdr:to>
    <xdr:graphicFrame macro="">
      <xdr:nvGraphicFramePr>
        <xdr:cNvPr id="3" name="Chart 2">
          <a:extLst>
            <a:ext uri="{FF2B5EF4-FFF2-40B4-BE49-F238E27FC236}">
              <a16:creationId xmlns:a16="http://schemas.microsoft.com/office/drawing/2014/main" id="{2347B40B-901F-4287-C7D9-593E454D2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1047751</xdr:colOff>
      <xdr:row>59</xdr:row>
      <xdr:rowOff>1</xdr:rowOff>
    </xdr:from>
    <xdr:to>
      <xdr:col>14</xdr:col>
      <xdr:colOff>9525</xdr:colOff>
      <xdr:row>77</xdr:row>
      <xdr:rowOff>8007</xdr:rowOff>
    </xdr:to>
    <xdr:pic>
      <xdr:nvPicPr>
        <xdr:cNvPr id="2" name="Picture 1" descr="Take-Two Acquisition History - M&amp;A">
          <a:extLst>
            <a:ext uri="{FF2B5EF4-FFF2-40B4-BE49-F238E27FC236}">
              <a16:creationId xmlns:a16="http://schemas.microsoft.com/office/drawing/2014/main" id="{4FB60A73-D5DE-1AE6-FD39-D60B435029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72451" y="11296651"/>
          <a:ext cx="5772149" cy="3437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1076327</xdr:colOff>
      <xdr:row>78</xdr:row>
      <xdr:rowOff>9526</xdr:rowOff>
    </xdr:from>
    <xdr:to>
      <xdr:col>13</xdr:col>
      <xdr:colOff>447675</xdr:colOff>
      <xdr:row>96</xdr:row>
      <xdr:rowOff>180435</xdr:rowOff>
    </xdr:to>
    <xdr:pic>
      <xdr:nvPicPr>
        <xdr:cNvPr id="3" name="Picture 2" descr="The GTA Series Visualized">
          <a:extLst>
            <a:ext uri="{FF2B5EF4-FFF2-40B4-BE49-F238E27FC236}">
              <a16:creationId xmlns:a16="http://schemas.microsoft.com/office/drawing/2014/main" id="{FF5C28B7-ABAA-1197-75E4-32A3CD26B00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01027" y="14925676"/>
          <a:ext cx="5572123" cy="3599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7204D-1108-431A-A504-F30C9D7C1CBF}">
  <dimension ref="A1:U109"/>
  <sheetViews>
    <sheetView tabSelected="1" workbookViewId="0">
      <pane xSplit="2" ySplit="9" topLeftCell="C10" activePane="bottomRight" state="frozen"/>
      <selection pane="bottomRight" activeCell="L20" sqref="L20"/>
      <selection pane="bottomLeft" activeCell="A7" sqref="A7"/>
      <selection pane="topRight" activeCell="C1" sqref="C1"/>
    </sheetView>
  </sheetViews>
  <sheetFormatPr defaultRowHeight="15"/>
  <cols>
    <col min="1" max="1" width="16.85546875" bestFit="1" customWidth="1"/>
    <col min="2" max="2" width="5.5703125" bestFit="1" customWidth="1"/>
    <col min="3" max="3" width="5.5703125" customWidth="1"/>
    <col min="4" max="4" width="28" bestFit="1" customWidth="1"/>
    <col min="5" max="5" width="15.42578125" style="12" bestFit="1" customWidth="1"/>
    <col min="6" max="6" width="10.28515625" style="18" customWidth="1"/>
    <col min="7" max="7" width="18.42578125" bestFit="1" customWidth="1"/>
    <col min="8" max="8" width="19.7109375" bestFit="1" customWidth="1"/>
    <col min="9" max="9" width="21.42578125" bestFit="1" customWidth="1"/>
    <col min="10" max="10" width="8.42578125" customWidth="1"/>
    <col min="11" max="11" width="23.7109375" bestFit="1" customWidth="1"/>
    <col min="12" max="12" width="8.140625" bestFit="1" customWidth="1"/>
    <col min="13" max="13" width="10.7109375" bestFit="1" customWidth="1"/>
    <col min="14" max="14" width="8.85546875" bestFit="1" customWidth="1"/>
    <col min="15" max="15" width="8.7109375" bestFit="1" customWidth="1"/>
    <col min="16" max="16" width="5" bestFit="1" customWidth="1"/>
    <col min="17" max="17" width="8.42578125" bestFit="1" customWidth="1"/>
    <col min="18" max="18" width="11" bestFit="1" customWidth="1"/>
    <col min="19" max="19" width="6.85546875" bestFit="1" customWidth="1"/>
    <col min="20" max="20" width="8.5703125" bestFit="1" customWidth="1"/>
    <col min="21" max="21" width="8.140625" bestFit="1" customWidth="1"/>
  </cols>
  <sheetData>
    <row r="1" spans="1:21">
      <c r="A1" s="1"/>
      <c r="B1" t="s">
        <v>0</v>
      </c>
      <c r="D1" s="6" t="s">
        <v>1</v>
      </c>
      <c r="I1" s="3"/>
      <c r="J1" s="3"/>
      <c r="K1" s="4"/>
      <c r="L1" s="4"/>
      <c r="M1" s="3"/>
      <c r="R1" s="4"/>
      <c r="S1" s="4"/>
    </row>
    <row r="2" spans="1:21">
      <c r="A2" s="5"/>
      <c r="B2" t="s">
        <v>2</v>
      </c>
      <c r="D2" s="6"/>
      <c r="E2" s="13"/>
      <c r="I2" s="3"/>
      <c r="J2" s="3"/>
      <c r="K2" s="4"/>
      <c r="L2" s="4"/>
      <c r="M2" s="3"/>
      <c r="R2" s="4"/>
      <c r="S2" s="4"/>
    </row>
    <row r="3" spans="1:21">
      <c r="A3" s="7"/>
      <c r="B3" t="s">
        <v>3</v>
      </c>
      <c r="D3" s="6" t="s">
        <v>4</v>
      </c>
      <c r="E3" s="13"/>
      <c r="I3" s="3"/>
      <c r="J3" s="3"/>
      <c r="K3" s="4"/>
      <c r="L3" s="4"/>
      <c r="M3" s="3"/>
      <c r="R3" s="4"/>
      <c r="S3" s="4"/>
    </row>
    <row r="4" spans="1:21">
      <c r="A4" s="10"/>
      <c r="D4" s="6" t="s">
        <v>5</v>
      </c>
      <c r="E4" s="13"/>
      <c r="I4" s="3"/>
      <c r="J4" s="3"/>
      <c r="K4" s="4"/>
      <c r="L4" s="4"/>
      <c r="M4" s="3"/>
      <c r="R4" s="4"/>
      <c r="S4" s="4"/>
    </row>
    <row r="5" spans="1:21">
      <c r="A5" s="10"/>
      <c r="D5" s="6" t="s">
        <v>6</v>
      </c>
      <c r="E5" s="13"/>
      <c r="I5" s="3"/>
      <c r="J5" s="3"/>
      <c r="K5" s="4"/>
      <c r="L5" s="4"/>
      <c r="M5" s="3"/>
      <c r="R5" s="4"/>
      <c r="S5" s="4"/>
    </row>
    <row r="6" spans="1:21">
      <c r="A6" s="10"/>
      <c r="D6" s="6"/>
      <c r="E6" s="13"/>
      <c r="I6" s="3"/>
      <c r="J6" s="3"/>
      <c r="K6" s="4"/>
      <c r="L6" s="4"/>
      <c r="M6" s="3"/>
      <c r="R6" s="4"/>
      <c r="S6" s="4"/>
    </row>
    <row r="7" spans="1:21">
      <c r="A7" t="s">
        <v>7</v>
      </c>
      <c r="D7" s="6"/>
      <c r="I7" s="3"/>
      <c r="J7" s="3"/>
      <c r="K7" s="4"/>
      <c r="L7" s="4"/>
      <c r="M7" s="3"/>
      <c r="R7" s="4"/>
      <c r="S7" s="4"/>
    </row>
    <row r="8" spans="1:21">
      <c r="D8" s="6"/>
      <c r="I8" s="3"/>
      <c r="J8" s="3"/>
      <c r="K8" s="4"/>
      <c r="L8" s="4"/>
      <c r="M8" s="3"/>
      <c r="R8" s="4"/>
      <c r="S8" s="4"/>
    </row>
    <row r="9" spans="1:21">
      <c r="A9" s="6"/>
      <c r="B9" s="6"/>
      <c r="C9" s="6" t="s">
        <v>8</v>
      </c>
      <c r="D9" s="6" t="s">
        <v>9</v>
      </c>
      <c r="E9" s="13" t="s">
        <v>10</v>
      </c>
      <c r="F9" s="19" t="s">
        <v>11</v>
      </c>
      <c r="G9" s="6" t="s">
        <v>12</v>
      </c>
      <c r="H9" s="6" t="s">
        <v>13</v>
      </c>
      <c r="I9" s="6" t="s">
        <v>14</v>
      </c>
      <c r="J9" s="6" t="s">
        <v>15</v>
      </c>
      <c r="K9" s="9" t="s">
        <v>16</v>
      </c>
      <c r="L9" s="9" t="s">
        <v>17</v>
      </c>
      <c r="M9" s="8"/>
      <c r="N9" s="6"/>
      <c r="O9" s="6"/>
      <c r="P9" s="6"/>
      <c r="Q9" s="6"/>
      <c r="R9" s="9"/>
      <c r="S9" s="9"/>
      <c r="T9" s="6"/>
      <c r="U9" s="6"/>
    </row>
    <row r="10" spans="1:21">
      <c r="C10">
        <v>1</v>
      </c>
      <c r="D10" s="24" t="s">
        <v>18</v>
      </c>
      <c r="E10" s="12" t="s">
        <v>19</v>
      </c>
      <c r="F10" s="18" t="s">
        <v>20</v>
      </c>
      <c r="G10" t="s">
        <v>21</v>
      </c>
      <c r="H10" t="s">
        <v>22</v>
      </c>
      <c r="I10" t="s">
        <v>22</v>
      </c>
      <c r="J10">
        <v>1993</v>
      </c>
      <c r="K10" t="s">
        <v>23</v>
      </c>
    </row>
    <row r="11" spans="1:21">
      <c r="C11">
        <f>C10+1</f>
        <v>2</v>
      </c>
      <c r="D11" s="6" t="s">
        <v>24</v>
      </c>
      <c r="E11" s="12" t="s">
        <v>25</v>
      </c>
      <c r="F11" s="18" t="s">
        <v>26</v>
      </c>
      <c r="G11" t="s">
        <v>27</v>
      </c>
      <c r="H11" t="s">
        <v>28</v>
      </c>
      <c r="I11" t="s">
        <v>29</v>
      </c>
      <c r="J11">
        <v>1975</v>
      </c>
      <c r="K11" t="s">
        <v>30</v>
      </c>
    </row>
    <row r="12" spans="1:21">
      <c r="C12">
        <f t="shared" ref="C12:C36" si="0">C11+1</f>
        <v>3</v>
      </c>
      <c r="D12" s="6" t="s">
        <v>31</v>
      </c>
      <c r="E12" s="12" t="s">
        <v>32</v>
      </c>
      <c r="F12" s="18" t="s">
        <v>33</v>
      </c>
      <c r="G12" t="s">
        <v>21</v>
      </c>
      <c r="H12" t="s">
        <v>34</v>
      </c>
      <c r="I12" t="s">
        <v>35</v>
      </c>
      <c r="J12">
        <v>1976</v>
      </c>
      <c r="K12" t="s">
        <v>30</v>
      </c>
    </row>
    <row r="13" spans="1:21">
      <c r="C13">
        <f t="shared" si="0"/>
        <v>4</v>
      </c>
      <c r="D13" s="6" t="s">
        <v>36</v>
      </c>
      <c r="E13" s="12" t="s">
        <v>36</v>
      </c>
      <c r="F13" s="18" t="s">
        <v>37</v>
      </c>
      <c r="G13" t="s">
        <v>21</v>
      </c>
      <c r="H13" t="s">
        <v>38</v>
      </c>
      <c r="I13" t="s">
        <v>39</v>
      </c>
      <c r="J13">
        <v>1969</v>
      </c>
      <c r="K13" t="s">
        <v>23</v>
      </c>
    </row>
    <row r="14" spans="1:21">
      <c r="C14">
        <f t="shared" si="0"/>
        <v>5</v>
      </c>
      <c r="D14" s="6" t="s">
        <v>40</v>
      </c>
      <c r="E14" s="12" t="s">
        <v>41</v>
      </c>
      <c r="F14" s="18" t="s">
        <v>42</v>
      </c>
      <c r="G14" t="s">
        <v>21</v>
      </c>
      <c r="H14" t="s">
        <v>43</v>
      </c>
      <c r="I14" t="s">
        <v>43</v>
      </c>
      <c r="J14">
        <v>2009</v>
      </c>
      <c r="K14" t="s">
        <v>44</v>
      </c>
    </row>
    <row r="15" spans="1:21">
      <c r="C15">
        <f t="shared" si="0"/>
        <v>6</v>
      </c>
      <c r="D15" s="6" t="s">
        <v>45</v>
      </c>
      <c r="E15" s="12" t="s">
        <v>46</v>
      </c>
      <c r="F15" s="18" t="s">
        <v>47</v>
      </c>
      <c r="G15" t="s">
        <v>48</v>
      </c>
      <c r="H15" t="s">
        <v>49</v>
      </c>
      <c r="I15" t="s">
        <v>50</v>
      </c>
      <c r="J15">
        <v>2003</v>
      </c>
      <c r="K15" t="s">
        <v>51</v>
      </c>
    </row>
    <row r="16" spans="1:21">
      <c r="C16">
        <f t="shared" si="0"/>
        <v>7</v>
      </c>
      <c r="D16" s="6" t="s">
        <v>52</v>
      </c>
      <c r="E16" s="12" t="s">
        <v>53</v>
      </c>
      <c r="F16" s="18" t="s">
        <v>54</v>
      </c>
      <c r="G16" t="s">
        <v>21</v>
      </c>
      <c r="H16" t="s">
        <v>55</v>
      </c>
      <c r="I16" t="s">
        <v>55</v>
      </c>
      <c r="J16">
        <v>2004</v>
      </c>
      <c r="K16" t="s">
        <v>30</v>
      </c>
    </row>
    <row r="17" spans="3:11">
      <c r="C17">
        <f t="shared" si="0"/>
        <v>8</v>
      </c>
      <c r="D17" s="24" t="s">
        <v>56</v>
      </c>
      <c r="E17" s="12" t="s">
        <v>57</v>
      </c>
      <c r="F17" s="18" t="s">
        <v>58</v>
      </c>
      <c r="G17" t="s">
        <v>21</v>
      </c>
      <c r="H17" t="s">
        <v>59</v>
      </c>
      <c r="I17" t="s">
        <v>60</v>
      </c>
      <c r="J17">
        <v>1998</v>
      </c>
      <c r="K17" t="s">
        <v>44</v>
      </c>
    </row>
    <row r="18" spans="3:11">
      <c r="C18">
        <f t="shared" si="0"/>
        <v>9</v>
      </c>
      <c r="D18" s="24" t="s">
        <v>61</v>
      </c>
      <c r="E18" s="12" t="s">
        <v>62</v>
      </c>
      <c r="F18" s="18" t="s">
        <v>63</v>
      </c>
      <c r="G18" t="s">
        <v>64</v>
      </c>
      <c r="H18" t="s">
        <v>65</v>
      </c>
      <c r="I18" t="s">
        <v>66</v>
      </c>
      <c r="J18">
        <v>2012</v>
      </c>
      <c r="K18" t="s">
        <v>67</v>
      </c>
    </row>
    <row r="19" spans="3:11">
      <c r="C19">
        <f t="shared" si="0"/>
        <v>10</v>
      </c>
      <c r="D19" s="6" t="s">
        <v>68</v>
      </c>
      <c r="E19" s="12" t="s">
        <v>69</v>
      </c>
      <c r="F19" s="18" t="s">
        <v>70</v>
      </c>
      <c r="G19" t="s">
        <v>21</v>
      </c>
      <c r="H19" t="s">
        <v>71</v>
      </c>
      <c r="I19" t="s">
        <v>72</v>
      </c>
      <c r="J19">
        <v>2009</v>
      </c>
      <c r="K19" t="s">
        <v>73</v>
      </c>
    </row>
    <row r="20" spans="3:11">
      <c r="C20">
        <f t="shared" si="0"/>
        <v>11</v>
      </c>
      <c r="D20" s="6" t="s">
        <v>74</v>
      </c>
      <c r="E20" s="12" t="s">
        <v>75</v>
      </c>
      <c r="F20" s="18" t="s">
        <v>76</v>
      </c>
      <c r="G20" t="s">
        <v>21</v>
      </c>
      <c r="H20" t="s">
        <v>77</v>
      </c>
      <c r="I20" t="s">
        <v>77</v>
      </c>
      <c r="J20">
        <v>2008</v>
      </c>
      <c r="K20" t="s">
        <v>73</v>
      </c>
    </row>
    <row r="21" spans="3:11">
      <c r="C21">
        <f t="shared" si="0"/>
        <v>12</v>
      </c>
      <c r="D21" s="6" t="s">
        <v>78</v>
      </c>
      <c r="E21" s="12" t="s">
        <v>79</v>
      </c>
      <c r="F21" s="18" t="s">
        <v>80</v>
      </c>
      <c r="G21" t="s">
        <v>21</v>
      </c>
      <c r="H21" t="s">
        <v>81</v>
      </c>
      <c r="I21" t="s">
        <v>81</v>
      </c>
      <c r="J21">
        <v>2013</v>
      </c>
      <c r="K21" t="s">
        <v>73</v>
      </c>
    </row>
    <row r="22" spans="3:11">
      <c r="C22">
        <f t="shared" si="0"/>
        <v>13</v>
      </c>
      <c r="D22" s="6" t="s">
        <v>82</v>
      </c>
      <c r="E22" s="12" t="s">
        <v>83</v>
      </c>
      <c r="F22" s="18" t="s">
        <v>84</v>
      </c>
      <c r="G22" t="s">
        <v>85</v>
      </c>
      <c r="H22" t="s">
        <v>86</v>
      </c>
      <c r="I22" t="s">
        <v>87</v>
      </c>
      <c r="J22">
        <v>1971</v>
      </c>
      <c r="K22" t="s">
        <v>88</v>
      </c>
    </row>
    <row r="23" spans="3:11">
      <c r="C23">
        <f t="shared" si="0"/>
        <v>14</v>
      </c>
      <c r="D23" s="24" t="s">
        <v>89</v>
      </c>
      <c r="E23" s="12" t="s">
        <v>90</v>
      </c>
      <c r="F23" s="18" t="s">
        <v>91</v>
      </c>
      <c r="G23" t="s">
        <v>64</v>
      </c>
      <c r="H23" t="s">
        <v>92</v>
      </c>
      <c r="I23" t="s">
        <v>93</v>
      </c>
      <c r="J23">
        <v>1850</v>
      </c>
      <c r="K23" t="s">
        <v>94</v>
      </c>
    </row>
    <row r="24" spans="3:11">
      <c r="C24">
        <f t="shared" si="0"/>
        <v>15</v>
      </c>
      <c r="D24" s="6" t="s">
        <v>95</v>
      </c>
      <c r="E24" s="12" t="s">
        <v>96</v>
      </c>
      <c r="F24" s="18" t="s">
        <v>97</v>
      </c>
      <c r="G24" t="s">
        <v>21</v>
      </c>
      <c r="H24" t="s">
        <v>98</v>
      </c>
      <c r="I24" t="s">
        <v>99</v>
      </c>
      <c r="J24">
        <v>1958</v>
      </c>
      <c r="K24" t="s">
        <v>94</v>
      </c>
    </row>
    <row r="25" spans="3:11">
      <c r="C25">
        <f t="shared" si="0"/>
        <v>16</v>
      </c>
      <c r="D25" s="6" t="s">
        <v>100</v>
      </c>
      <c r="E25" s="12" t="s">
        <v>101</v>
      </c>
      <c r="F25" s="18" t="s">
        <v>102</v>
      </c>
      <c r="G25" t="s">
        <v>64</v>
      </c>
      <c r="H25" t="s">
        <v>103</v>
      </c>
      <c r="I25" t="s">
        <v>104</v>
      </c>
      <c r="J25">
        <v>1966</v>
      </c>
      <c r="K25" t="s">
        <v>94</v>
      </c>
    </row>
    <row r="26" spans="3:11">
      <c r="C26">
        <f t="shared" si="0"/>
        <v>17</v>
      </c>
      <c r="D26" s="6" t="s">
        <v>105</v>
      </c>
      <c r="E26" s="12" t="s">
        <v>105</v>
      </c>
      <c r="F26" s="18" t="s">
        <v>106</v>
      </c>
      <c r="G26" t="s">
        <v>107</v>
      </c>
      <c r="H26" t="s">
        <v>108</v>
      </c>
      <c r="I26" t="s">
        <v>109</v>
      </c>
      <c r="J26">
        <v>1907</v>
      </c>
      <c r="K26" t="s">
        <v>110</v>
      </c>
    </row>
    <row r="27" spans="3:11">
      <c r="C27">
        <f t="shared" si="0"/>
        <v>18</v>
      </c>
      <c r="D27" s="6" t="s">
        <v>111</v>
      </c>
      <c r="E27" s="12" t="s">
        <v>111</v>
      </c>
      <c r="F27" s="18" t="s">
        <v>112</v>
      </c>
      <c r="G27" t="s">
        <v>48</v>
      </c>
      <c r="H27" t="s">
        <v>113</v>
      </c>
      <c r="I27" t="s">
        <v>114</v>
      </c>
      <c r="J27">
        <v>1925</v>
      </c>
      <c r="K27" t="s">
        <v>110</v>
      </c>
    </row>
    <row r="28" spans="3:11">
      <c r="C28">
        <f t="shared" si="0"/>
        <v>19</v>
      </c>
      <c r="D28" s="6" t="s">
        <v>115</v>
      </c>
      <c r="E28" s="12" t="s">
        <v>116</v>
      </c>
      <c r="F28" s="18" t="s">
        <v>117</v>
      </c>
      <c r="G28" t="s">
        <v>48</v>
      </c>
      <c r="H28" t="s">
        <v>118</v>
      </c>
      <c r="I28" t="s">
        <v>119</v>
      </c>
      <c r="J28">
        <v>1968</v>
      </c>
      <c r="K28" t="s">
        <v>110</v>
      </c>
    </row>
    <row r="29" spans="3:11">
      <c r="C29">
        <f t="shared" si="0"/>
        <v>20</v>
      </c>
      <c r="D29" s="6" t="s">
        <v>120</v>
      </c>
      <c r="E29" s="12" t="s">
        <v>121</v>
      </c>
      <c r="F29" s="18" t="s">
        <v>97</v>
      </c>
      <c r="G29" t="s">
        <v>122</v>
      </c>
      <c r="H29" t="s">
        <v>123</v>
      </c>
      <c r="I29" t="s">
        <v>124</v>
      </c>
      <c r="J29">
        <v>1962</v>
      </c>
      <c r="K29" t="s">
        <v>88</v>
      </c>
    </row>
    <row r="30" spans="3:11">
      <c r="C30">
        <f t="shared" si="0"/>
        <v>21</v>
      </c>
      <c r="D30" s="6" t="s">
        <v>125</v>
      </c>
      <c r="E30" s="12" t="s">
        <v>126</v>
      </c>
      <c r="F30" s="18" t="s">
        <v>127</v>
      </c>
      <c r="G30" t="s">
        <v>27</v>
      </c>
      <c r="H30" t="s">
        <v>128</v>
      </c>
      <c r="I30" t="s">
        <v>129</v>
      </c>
      <c r="J30">
        <v>1983</v>
      </c>
      <c r="K30" t="s">
        <v>88</v>
      </c>
    </row>
    <row r="31" spans="3:11">
      <c r="C31">
        <f t="shared" si="0"/>
        <v>22</v>
      </c>
      <c r="D31" s="6" t="s">
        <v>130</v>
      </c>
      <c r="E31" s="12" t="s">
        <v>131</v>
      </c>
      <c r="F31" s="18" t="s">
        <v>132</v>
      </c>
      <c r="G31" t="s">
        <v>133</v>
      </c>
      <c r="H31" t="s">
        <v>134</v>
      </c>
      <c r="I31" t="s">
        <v>134</v>
      </c>
      <c r="J31">
        <v>1839</v>
      </c>
      <c r="K31" t="s">
        <v>135</v>
      </c>
    </row>
    <row r="32" spans="3:11">
      <c r="C32">
        <f t="shared" si="0"/>
        <v>23</v>
      </c>
      <c r="D32" s="6" t="s">
        <v>136</v>
      </c>
      <c r="E32" s="12" t="s">
        <v>137</v>
      </c>
      <c r="F32" s="18" t="s">
        <v>138</v>
      </c>
      <c r="G32" t="s">
        <v>21</v>
      </c>
      <c r="H32" t="s">
        <v>139</v>
      </c>
      <c r="I32" t="s">
        <v>139</v>
      </c>
      <c r="J32">
        <v>2012</v>
      </c>
      <c r="K32" t="s">
        <v>140</v>
      </c>
    </row>
    <row r="33" spans="3:11">
      <c r="C33">
        <f t="shared" si="0"/>
        <v>24</v>
      </c>
      <c r="D33" s="6" t="s">
        <v>141</v>
      </c>
      <c r="E33" s="12" t="s">
        <v>142</v>
      </c>
      <c r="F33" s="18" t="s">
        <v>143</v>
      </c>
      <c r="G33" t="s">
        <v>144</v>
      </c>
      <c r="H33" t="s">
        <v>145</v>
      </c>
      <c r="I33" t="s">
        <v>145</v>
      </c>
      <c r="J33">
        <v>2006</v>
      </c>
      <c r="K33" t="s">
        <v>146</v>
      </c>
    </row>
    <row r="34" spans="3:11">
      <c r="C34">
        <f t="shared" si="0"/>
        <v>25</v>
      </c>
      <c r="D34" s="6" t="s">
        <v>147</v>
      </c>
      <c r="E34" s="12" t="s">
        <v>148</v>
      </c>
      <c r="F34" s="18" t="s">
        <v>149</v>
      </c>
      <c r="G34" t="s">
        <v>150</v>
      </c>
      <c r="H34" t="s">
        <v>151</v>
      </c>
      <c r="I34" t="s">
        <v>152</v>
      </c>
      <c r="J34">
        <v>1987</v>
      </c>
      <c r="K34" t="s">
        <v>23</v>
      </c>
    </row>
    <row r="35" spans="3:11">
      <c r="C35">
        <f t="shared" si="0"/>
        <v>26</v>
      </c>
      <c r="D35" s="6" t="s">
        <v>153</v>
      </c>
      <c r="E35" s="12" t="s">
        <v>154</v>
      </c>
      <c r="F35" s="18" t="s">
        <v>155</v>
      </c>
      <c r="G35" t="s">
        <v>21</v>
      </c>
      <c r="H35" t="s">
        <v>156</v>
      </c>
      <c r="I35" t="s">
        <v>157</v>
      </c>
      <c r="J35">
        <v>1998</v>
      </c>
      <c r="K35" t="s">
        <v>30</v>
      </c>
    </row>
    <row r="36" spans="3:11">
      <c r="C36">
        <f t="shared" si="0"/>
        <v>27</v>
      </c>
      <c r="D36" s="6" t="s">
        <v>158</v>
      </c>
      <c r="E36" s="12" t="s">
        <v>159</v>
      </c>
      <c r="F36" s="18" t="s">
        <v>160</v>
      </c>
      <c r="G36" t="s">
        <v>27</v>
      </c>
      <c r="H36" t="s">
        <v>161</v>
      </c>
      <c r="I36" t="s">
        <v>162</v>
      </c>
      <c r="J36">
        <v>1994</v>
      </c>
      <c r="K36" t="s">
        <v>146</v>
      </c>
    </row>
    <row r="37" spans="3:11">
      <c r="C37">
        <f>C36+1</f>
        <v>28</v>
      </c>
      <c r="D37" s="6" t="s">
        <v>163</v>
      </c>
      <c r="E37" s="12" t="s">
        <v>163</v>
      </c>
      <c r="F37" s="18" t="s">
        <v>164</v>
      </c>
      <c r="G37" t="s">
        <v>165</v>
      </c>
      <c r="H37" t="s">
        <v>166</v>
      </c>
      <c r="I37" t="s">
        <v>167</v>
      </c>
      <c r="J37">
        <v>1984</v>
      </c>
      <c r="K37" t="s">
        <v>23</v>
      </c>
    </row>
    <row r="38" spans="3:11">
      <c r="C38">
        <f t="shared" ref="C38:C101" si="1">C37+1</f>
        <v>29</v>
      </c>
      <c r="D38" s="6" t="s">
        <v>168</v>
      </c>
      <c r="E38" s="12" t="s">
        <v>169</v>
      </c>
      <c r="F38" s="18" t="s">
        <v>164</v>
      </c>
      <c r="G38" t="s">
        <v>21</v>
      </c>
      <c r="H38" s="18" t="s">
        <v>170</v>
      </c>
      <c r="I38" t="s">
        <v>171</v>
      </c>
      <c r="J38">
        <v>1977</v>
      </c>
      <c r="K38" t="s">
        <v>172</v>
      </c>
    </row>
    <row r="39" spans="3:11">
      <c r="C39">
        <f t="shared" si="1"/>
        <v>30</v>
      </c>
      <c r="D39" s="6" t="s">
        <v>173</v>
      </c>
      <c r="E39" s="12" t="s">
        <v>173</v>
      </c>
      <c r="F39" s="18" t="s">
        <v>174</v>
      </c>
      <c r="G39" t="s">
        <v>64</v>
      </c>
      <c r="H39" t="s">
        <v>175</v>
      </c>
      <c r="I39" t="s">
        <v>176</v>
      </c>
      <c r="J39">
        <v>1911</v>
      </c>
      <c r="K39" t="s">
        <v>172</v>
      </c>
    </row>
    <row r="40" spans="3:11">
      <c r="C40">
        <f t="shared" si="1"/>
        <v>31</v>
      </c>
      <c r="D40" s="6" t="s">
        <v>177</v>
      </c>
      <c r="E40" s="11" t="s">
        <v>178</v>
      </c>
      <c r="F40" s="18" t="s">
        <v>179</v>
      </c>
      <c r="G40" t="s">
        <v>180</v>
      </c>
      <c r="H40" t="s">
        <v>181</v>
      </c>
      <c r="I40" t="s">
        <v>182</v>
      </c>
      <c r="J40">
        <v>1969</v>
      </c>
      <c r="K40" t="s">
        <v>30</v>
      </c>
    </row>
    <row r="41" spans="3:11">
      <c r="C41">
        <f t="shared" si="1"/>
        <v>32</v>
      </c>
      <c r="D41" s="6" t="s">
        <v>183</v>
      </c>
      <c r="E41" s="12" t="s">
        <v>184</v>
      </c>
      <c r="F41" s="18" t="s">
        <v>185</v>
      </c>
      <c r="G41" t="s">
        <v>21</v>
      </c>
      <c r="H41" t="s">
        <v>186</v>
      </c>
      <c r="I41" t="s">
        <v>187</v>
      </c>
      <c r="J41">
        <v>1983</v>
      </c>
      <c r="K41" t="s">
        <v>188</v>
      </c>
    </row>
    <row r="42" spans="3:11">
      <c r="C42">
        <f t="shared" si="1"/>
        <v>33</v>
      </c>
      <c r="D42" s="6" t="s">
        <v>189</v>
      </c>
      <c r="E42" s="12" t="s">
        <v>190</v>
      </c>
      <c r="F42" s="18" t="s">
        <v>191</v>
      </c>
      <c r="G42" t="s">
        <v>21</v>
      </c>
      <c r="H42" t="s">
        <v>192</v>
      </c>
      <c r="I42" t="s">
        <v>193</v>
      </c>
      <c r="J42">
        <v>1961</v>
      </c>
      <c r="K42" t="s">
        <v>23</v>
      </c>
    </row>
    <row r="43" spans="3:11">
      <c r="C43">
        <f t="shared" si="1"/>
        <v>34</v>
      </c>
      <c r="D43" s="6" t="s">
        <v>194</v>
      </c>
      <c r="E43" s="12" t="s">
        <v>195</v>
      </c>
      <c r="F43" s="18" t="s">
        <v>196</v>
      </c>
      <c r="G43" t="s">
        <v>197</v>
      </c>
      <c r="H43" t="s">
        <v>198</v>
      </c>
      <c r="I43" t="s">
        <v>199</v>
      </c>
      <c r="J43">
        <v>2015</v>
      </c>
      <c r="K43" t="s">
        <v>146</v>
      </c>
    </row>
    <row r="44" spans="3:11">
      <c r="C44">
        <f t="shared" si="1"/>
        <v>35</v>
      </c>
      <c r="D44" s="6" t="s">
        <v>200</v>
      </c>
      <c r="E44" s="12" t="s">
        <v>200</v>
      </c>
      <c r="F44" s="18" t="s">
        <v>201</v>
      </c>
      <c r="G44" t="s">
        <v>202</v>
      </c>
      <c r="H44" t="s">
        <v>203</v>
      </c>
      <c r="I44" t="s">
        <v>204</v>
      </c>
      <c r="J44">
        <v>1990</v>
      </c>
      <c r="K44" t="s">
        <v>23</v>
      </c>
    </row>
    <row r="45" spans="3:11">
      <c r="C45">
        <f t="shared" si="1"/>
        <v>36</v>
      </c>
      <c r="D45" s="6" t="s">
        <v>205</v>
      </c>
      <c r="E45" s="12" t="s">
        <v>206</v>
      </c>
      <c r="F45" s="18" t="s">
        <v>207</v>
      </c>
      <c r="G45" t="s">
        <v>21</v>
      </c>
      <c r="H45" t="s">
        <v>208</v>
      </c>
      <c r="I45" t="s">
        <v>209</v>
      </c>
      <c r="J45">
        <v>1967</v>
      </c>
      <c r="K45" t="s">
        <v>23</v>
      </c>
    </row>
    <row r="46" spans="3:11">
      <c r="C46">
        <f t="shared" si="1"/>
        <v>37</v>
      </c>
      <c r="D46" s="6" t="s">
        <v>210</v>
      </c>
      <c r="E46" s="12" t="s">
        <v>211</v>
      </c>
      <c r="F46" s="18" t="s">
        <v>212</v>
      </c>
      <c r="G46" t="s">
        <v>48</v>
      </c>
      <c r="H46" t="s">
        <v>213</v>
      </c>
      <c r="I46" t="s">
        <v>214</v>
      </c>
      <c r="J46">
        <v>1930</v>
      </c>
      <c r="K46" t="s">
        <v>23</v>
      </c>
    </row>
    <row r="47" spans="3:11">
      <c r="C47">
        <f t="shared" si="1"/>
        <v>38</v>
      </c>
      <c r="D47" s="6" t="s">
        <v>215</v>
      </c>
      <c r="E47" s="12" t="s">
        <v>216</v>
      </c>
      <c r="F47" s="18" t="s">
        <v>217</v>
      </c>
      <c r="G47" t="s">
        <v>21</v>
      </c>
      <c r="H47" t="s">
        <v>218</v>
      </c>
      <c r="I47" t="s">
        <v>219</v>
      </c>
      <c r="J47">
        <v>2004</v>
      </c>
      <c r="K47" t="s">
        <v>188</v>
      </c>
    </row>
    <row r="48" spans="3:11">
      <c r="C48">
        <f t="shared" si="1"/>
        <v>39</v>
      </c>
      <c r="D48" s="6" t="s">
        <v>220</v>
      </c>
      <c r="E48" s="12" t="s">
        <v>221</v>
      </c>
      <c r="F48" s="18" t="s">
        <v>222</v>
      </c>
      <c r="G48" t="s">
        <v>21</v>
      </c>
      <c r="H48" t="s">
        <v>223</v>
      </c>
      <c r="I48" t="s">
        <v>224</v>
      </c>
      <c r="J48">
        <v>1968</v>
      </c>
      <c r="K48" t="s">
        <v>225</v>
      </c>
    </row>
    <row r="49" spans="3:11">
      <c r="C49">
        <f t="shared" si="1"/>
        <v>40</v>
      </c>
      <c r="D49" s="6" t="s">
        <v>226</v>
      </c>
      <c r="E49" s="12" t="s">
        <v>227</v>
      </c>
      <c r="F49" s="18" t="s">
        <v>228</v>
      </c>
      <c r="G49" t="s">
        <v>229</v>
      </c>
      <c r="H49" t="s">
        <v>230</v>
      </c>
      <c r="I49" t="s">
        <v>231</v>
      </c>
      <c r="J49">
        <v>1984</v>
      </c>
      <c r="K49" t="s">
        <v>232</v>
      </c>
    </row>
    <row r="50" spans="3:11">
      <c r="C50">
        <f t="shared" si="1"/>
        <v>41</v>
      </c>
      <c r="D50" s="6" t="s">
        <v>233</v>
      </c>
      <c r="E50" s="11">
        <v>7974</v>
      </c>
      <c r="F50" s="18" t="s">
        <v>234</v>
      </c>
      <c r="G50" t="s">
        <v>235</v>
      </c>
      <c r="H50" t="s">
        <v>236</v>
      </c>
      <c r="I50" t="s">
        <v>237</v>
      </c>
      <c r="J50">
        <v>1989</v>
      </c>
      <c r="K50" t="s">
        <v>238</v>
      </c>
    </row>
    <row r="51" spans="3:11">
      <c r="C51">
        <f t="shared" si="1"/>
        <v>42</v>
      </c>
      <c r="D51" s="6" t="s">
        <v>239</v>
      </c>
      <c r="E51" s="11">
        <v>2382</v>
      </c>
      <c r="F51" s="18" t="s">
        <v>240</v>
      </c>
      <c r="G51" t="s">
        <v>150</v>
      </c>
      <c r="H51" t="s">
        <v>241</v>
      </c>
      <c r="I51" t="s">
        <v>241</v>
      </c>
      <c r="J51">
        <v>1988</v>
      </c>
      <c r="K51" t="s">
        <v>242</v>
      </c>
    </row>
    <row r="52" spans="3:11">
      <c r="C52">
        <f t="shared" si="1"/>
        <v>43</v>
      </c>
      <c r="D52" s="6" t="s">
        <v>243</v>
      </c>
      <c r="E52" s="14" t="s">
        <v>244</v>
      </c>
      <c r="F52" s="18" t="s">
        <v>245</v>
      </c>
      <c r="G52" t="s">
        <v>64</v>
      </c>
      <c r="H52" t="s">
        <v>246</v>
      </c>
      <c r="I52" t="s">
        <v>247</v>
      </c>
      <c r="J52">
        <v>1997</v>
      </c>
      <c r="K52" t="s">
        <v>248</v>
      </c>
    </row>
    <row r="53" spans="3:11">
      <c r="C53">
        <f t="shared" si="1"/>
        <v>44</v>
      </c>
      <c r="D53" s="6" t="s">
        <v>249</v>
      </c>
      <c r="E53" s="14" t="s">
        <v>250</v>
      </c>
      <c r="F53" s="18" t="s">
        <v>251</v>
      </c>
      <c r="G53" t="s">
        <v>197</v>
      </c>
      <c r="H53" t="s">
        <v>252</v>
      </c>
      <c r="I53" t="s">
        <v>253</v>
      </c>
      <c r="J53">
        <v>1989</v>
      </c>
      <c r="K53" t="s">
        <v>248</v>
      </c>
    </row>
    <row r="54" spans="3:11">
      <c r="C54">
        <f t="shared" si="1"/>
        <v>45</v>
      </c>
      <c r="D54" s="6" t="s">
        <v>254</v>
      </c>
      <c r="E54" s="14" t="s">
        <v>255</v>
      </c>
      <c r="F54" s="18" t="s">
        <v>256</v>
      </c>
      <c r="G54" t="s">
        <v>64</v>
      </c>
      <c r="H54" t="s">
        <v>257</v>
      </c>
      <c r="I54" t="s">
        <v>257</v>
      </c>
      <c r="J54">
        <v>2005</v>
      </c>
      <c r="K54" t="s">
        <v>258</v>
      </c>
    </row>
    <row r="55" spans="3:11">
      <c r="C55">
        <f t="shared" si="1"/>
        <v>46</v>
      </c>
      <c r="D55" s="6" t="s">
        <v>259</v>
      </c>
      <c r="E55" s="12" t="s">
        <v>260</v>
      </c>
      <c r="F55" s="18" t="s">
        <v>261</v>
      </c>
      <c r="G55" t="s">
        <v>262</v>
      </c>
      <c r="H55" t="s">
        <v>263</v>
      </c>
      <c r="I55" t="s">
        <v>263</v>
      </c>
      <c r="J55">
        <v>2003</v>
      </c>
      <c r="K55" t="s">
        <v>264</v>
      </c>
    </row>
    <row r="56" spans="3:11">
      <c r="C56">
        <f t="shared" si="1"/>
        <v>47</v>
      </c>
      <c r="D56" s="6" t="s">
        <v>265</v>
      </c>
      <c r="E56" s="11" t="s">
        <v>266</v>
      </c>
      <c r="F56" s="18" t="s">
        <v>267</v>
      </c>
      <c r="G56" t="s">
        <v>268</v>
      </c>
      <c r="H56" t="s">
        <v>269</v>
      </c>
      <c r="I56" t="s">
        <v>269</v>
      </c>
      <c r="J56">
        <v>1998</v>
      </c>
      <c r="K56" t="s">
        <v>135</v>
      </c>
    </row>
    <row r="57" spans="3:11">
      <c r="C57">
        <f t="shared" si="1"/>
        <v>48</v>
      </c>
      <c r="D57" s="6" t="s">
        <v>270</v>
      </c>
      <c r="E57" s="12" t="s">
        <v>271</v>
      </c>
      <c r="F57" s="18" t="s">
        <v>272</v>
      </c>
      <c r="G57" t="s">
        <v>21</v>
      </c>
      <c r="H57" t="s">
        <v>273</v>
      </c>
      <c r="I57" t="s">
        <v>274</v>
      </c>
      <c r="J57">
        <v>1985</v>
      </c>
      <c r="K57" t="s">
        <v>23</v>
      </c>
    </row>
    <row r="58" spans="3:11">
      <c r="C58">
        <f t="shared" si="1"/>
        <v>49</v>
      </c>
      <c r="D58" s="24" t="s">
        <v>275</v>
      </c>
      <c r="E58" s="12" t="s">
        <v>276</v>
      </c>
      <c r="F58" s="18" t="s">
        <v>277</v>
      </c>
      <c r="G58" t="s">
        <v>64</v>
      </c>
      <c r="H58" t="s">
        <v>278</v>
      </c>
      <c r="I58" t="s">
        <v>279</v>
      </c>
      <c r="J58">
        <v>1993</v>
      </c>
      <c r="K58" t="s">
        <v>238</v>
      </c>
    </row>
    <row r="59" spans="3:11">
      <c r="C59">
        <f t="shared" si="1"/>
        <v>50</v>
      </c>
      <c r="D59" s="6" t="s">
        <v>280</v>
      </c>
      <c r="E59" s="11" t="s">
        <v>281</v>
      </c>
      <c r="F59" s="18" t="s">
        <v>282</v>
      </c>
      <c r="G59" t="s">
        <v>268</v>
      </c>
      <c r="H59" t="s">
        <v>283</v>
      </c>
      <c r="I59" t="s">
        <v>283</v>
      </c>
      <c r="J59">
        <v>1995</v>
      </c>
      <c r="K59" t="s">
        <v>284</v>
      </c>
    </row>
    <row r="60" spans="3:11">
      <c r="C60">
        <f t="shared" si="1"/>
        <v>51</v>
      </c>
      <c r="D60" s="24" t="s">
        <v>285</v>
      </c>
      <c r="E60" s="11" t="s">
        <v>286</v>
      </c>
      <c r="F60" s="18" t="s">
        <v>287</v>
      </c>
      <c r="G60" t="s">
        <v>180</v>
      </c>
      <c r="H60" t="s">
        <v>288</v>
      </c>
      <c r="I60" t="s">
        <v>289</v>
      </c>
      <c r="J60">
        <v>1967</v>
      </c>
      <c r="K60" t="s">
        <v>284</v>
      </c>
    </row>
    <row r="61" spans="3:11">
      <c r="C61">
        <f t="shared" si="1"/>
        <v>52</v>
      </c>
      <c r="D61" s="6" t="s">
        <v>290</v>
      </c>
      <c r="E61" s="12" t="s">
        <v>291</v>
      </c>
      <c r="F61" s="18" t="s">
        <v>292</v>
      </c>
      <c r="G61" t="s">
        <v>48</v>
      </c>
      <c r="H61" t="s">
        <v>293</v>
      </c>
      <c r="I61" t="s">
        <v>294</v>
      </c>
      <c r="J61">
        <v>1995</v>
      </c>
      <c r="K61" t="s">
        <v>295</v>
      </c>
    </row>
    <row r="62" spans="3:11">
      <c r="C62">
        <f t="shared" si="1"/>
        <v>53</v>
      </c>
      <c r="D62" s="6" t="s">
        <v>296</v>
      </c>
      <c r="E62" s="12" t="s">
        <v>296</v>
      </c>
      <c r="F62" s="18" t="s">
        <v>297</v>
      </c>
      <c r="G62" t="s">
        <v>21</v>
      </c>
      <c r="H62" t="s">
        <v>298</v>
      </c>
      <c r="I62" t="s">
        <v>299</v>
      </c>
      <c r="J62">
        <v>2004</v>
      </c>
      <c r="K62" t="s">
        <v>238</v>
      </c>
    </row>
    <row r="63" spans="3:11">
      <c r="C63">
        <f t="shared" si="1"/>
        <v>54</v>
      </c>
      <c r="D63" s="6" t="s">
        <v>300</v>
      </c>
      <c r="E63" s="12" t="s">
        <v>301</v>
      </c>
      <c r="F63" s="18" t="s">
        <v>302</v>
      </c>
      <c r="G63" t="s">
        <v>303</v>
      </c>
      <c r="H63" t="s">
        <v>304</v>
      </c>
      <c r="I63" t="s">
        <v>305</v>
      </c>
      <c r="J63">
        <v>1999</v>
      </c>
      <c r="K63" t="s">
        <v>306</v>
      </c>
    </row>
    <row r="64" spans="3:11">
      <c r="C64">
        <f t="shared" si="1"/>
        <v>55</v>
      </c>
      <c r="D64" s="6" t="s">
        <v>307</v>
      </c>
      <c r="E64" s="12" t="s">
        <v>308</v>
      </c>
      <c r="F64" s="18" t="s">
        <v>309</v>
      </c>
      <c r="G64" t="s">
        <v>310</v>
      </c>
      <c r="H64" t="s">
        <v>311</v>
      </c>
      <c r="I64" t="s">
        <v>312</v>
      </c>
      <c r="J64">
        <v>2012</v>
      </c>
      <c r="K64" t="s">
        <v>313</v>
      </c>
    </row>
    <row r="65" spans="3:11">
      <c r="C65">
        <f t="shared" si="1"/>
        <v>56</v>
      </c>
      <c r="D65" s="24" t="s">
        <v>314</v>
      </c>
      <c r="E65" s="12" t="s">
        <v>315</v>
      </c>
      <c r="F65" s="18" t="s">
        <v>316</v>
      </c>
      <c r="G65" t="s">
        <v>317</v>
      </c>
      <c r="H65" t="s">
        <v>318</v>
      </c>
      <c r="I65" t="s">
        <v>319</v>
      </c>
      <c r="J65">
        <v>1882</v>
      </c>
      <c r="K65" t="s">
        <v>320</v>
      </c>
    </row>
    <row r="66" spans="3:11">
      <c r="C66">
        <f t="shared" si="1"/>
        <v>57</v>
      </c>
      <c r="D66" s="6" t="s">
        <v>321</v>
      </c>
      <c r="E66" s="12" t="s">
        <v>322</v>
      </c>
      <c r="F66" s="18" t="s">
        <v>323</v>
      </c>
      <c r="G66" t="s">
        <v>21</v>
      </c>
      <c r="H66" t="s">
        <v>324</v>
      </c>
      <c r="I66" t="s">
        <v>324</v>
      </c>
      <c r="J66">
        <v>2002</v>
      </c>
      <c r="K66" t="s">
        <v>325</v>
      </c>
    </row>
    <row r="67" spans="3:11">
      <c r="C67">
        <f t="shared" si="1"/>
        <v>58</v>
      </c>
      <c r="D67" s="6" t="s">
        <v>326</v>
      </c>
      <c r="E67" s="12" t="s">
        <v>327</v>
      </c>
      <c r="F67" s="18" t="s">
        <v>328</v>
      </c>
      <c r="G67" t="s">
        <v>317</v>
      </c>
      <c r="H67" t="s">
        <v>329</v>
      </c>
      <c r="I67" t="s">
        <v>330</v>
      </c>
      <c r="J67">
        <v>2013</v>
      </c>
      <c r="K67" t="s">
        <v>331</v>
      </c>
    </row>
    <row r="68" spans="3:11">
      <c r="C68">
        <f t="shared" si="1"/>
        <v>59</v>
      </c>
      <c r="D68" s="6" t="s">
        <v>332</v>
      </c>
      <c r="E68" s="12" t="s">
        <v>333</v>
      </c>
      <c r="F68" s="18" t="s">
        <v>334</v>
      </c>
      <c r="G68" t="s">
        <v>335</v>
      </c>
      <c r="H68" t="s">
        <v>336</v>
      </c>
      <c r="I68" t="s">
        <v>337</v>
      </c>
      <c r="J68">
        <v>2014</v>
      </c>
      <c r="K68" t="s">
        <v>331</v>
      </c>
    </row>
    <row r="69" spans="3:11">
      <c r="C69">
        <f t="shared" si="1"/>
        <v>60</v>
      </c>
      <c r="D69" s="6" t="s">
        <v>338</v>
      </c>
      <c r="E69" s="12" t="s">
        <v>339</v>
      </c>
      <c r="F69" s="18" t="s">
        <v>340</v>
      </c>
      <c r="G69" t="s">
        <v>341</v>
      </c>
      <c r="H69" t="s">
        <v>342</v>
      </c>
      <c r="I69" t="s">
        <v>343</v>
      </c>
      <c r="J69">
        <v>1906</v>
      </c>
      <c r="K69" t="s">
        <v>30</v>
      </c>
    </row>
    <row r="70" spans="3:11">
      <c r="C70">
        <f t="shared" si="1"/>
        <v>61</v>
      </c>
      <c r="D70" s="6" t="s">
        <v>344</v>
      </c>
      <c r="E70" s="12" t="s">
        <v>345</v>
      </c>
      <c r="F70" s="18" t="s">
        <v>346</v>
      </c>
      <c r="G70" t="s">
        <v>21</v>
      </c>
      <c r="H70" t="s">
        <v>347</v>
      </c>
      <c r="I70" t="s">
        <v>348</v>
      </c>
      <c r="J70">
        <v>1993</v>
      </c>
      <c r="K70" t="s">
        <v>23</v>
      </c>
    </row>
    <row r="71" spans="3:11">
      <c r="C71">
        <f t="shared" si="1"/>
        <v>62</v>
      </c>
      <c r="D71" s="6" t="s">
        <v>349</v>
      </c>
      <c r="E71" s="12" t="s">
        <v>349</v>
      </c>
      <c r="F71" s="18" t="s">
        <v>350</v>
      </c>
      <c r="G71" t="s">
        <v>351</v>
      </c>
      <c r="H71" t="s">
        <v>352</v>
      </c>
      <c r="I71" t="s">
        <v>353</v>
      </c>
      <c r="J71">
        <v>2015</v>
      </c>
      <c r="K71" t="s">
        <v>354</v>
      </c>
    </row>
    <row r="72" spans="3:11">
      <c r="C72">
        <f t="shared" si="1"/>
        <v>63</v>
      </c>
      <c r="D72" s="6" t="s">
        <v>355</v>
      </c>
      <c r="E72" s="12" t="s">
        <v>356</v>
      </c>
      <c r="F72" s="18" t="s">
        <v>357</v>
      </c>
      <c r="G72" t="s">
        <v>21</v>
      </c>
      <c r="H72" t="s">
        <v>358</v>
      </c>
      <c r="I72" t="s">
        <v>358</v>
      </c>
      <c r="J72">
        <v>2009</v>
      </c>
      <c r="K72" t="s">
        <v>313</v>
      </c>
    </row>
    <row r="73" spans="3:11">
      <c r="C73">
        <f t="shared" si="1"/>
        <v>64</v>
      </c>
      <c r="D73" s="6" t="s">
        <v>359</v>
      </c>
      <c r="E73" s="12" t="s">
        <v>360</v>
      </c>
      <c r="F73" s="18" t="s">
        <v>361</v>
      </c>
      <c r="G73" t="s">
        <v>335</v>
      </c>
      <c r="H73" t="s">
        <v>362</v>
      </c>
      <c r="I73" t="s">
        <v>363</v>
      </c>
      <c r="J73">
        <v>1960</v>
      </c>
      <c r="K73" t="s">
        <v>313</v>
      </c>
    </row>
    <row r="74" spans="3:11">
      <c r="C74">
        <f t="shared" si="1"/>
        <v>65</v>
      </c>
      <c r="D74" s="6" t="s">
        <v>364</v>
      </c>
      <c r="E74" s="12" t="s">
        <v>365</v>
      </c>
      <c r="K74" t="s">
        <v>264</v>
      </c>
    </row>
    <row r="75" spans="3:11">
      <c r="C75">
        <f t="shared" si="1"/>
        <v>66</v>
      </c>
      <c r="D75" s="6" t="s">
        <v>366</v>
      </c>
      <c r="E75" s="12" t="s">
        <v>367</v>
      </c>
      <c r="K75" t="s">
        <v>264</v>
      </c>
    </row>
    <row r="76" spans="3:11">
      <c r="C76">
        <f t="shared" si="1"/>
        <v>67</v>
      </c>
      <c r="D76" s="6" t="s">
        <v>368</v>
      </c>
      <c r="E76" s="12" t="s">
        <v>369</v>
      </c>
      <c r="K76" t="s">
        <v>264</v>
      </c>
    </row>
    <row r="77" spans="3:11">
      <c r="C77">
        <f t="shared" si="1"/>
        <v>68</v>
      </c>
      <c r="D77" s="6" t="s">
        <v>370</v>
      </c>
      <c r="E77" s="12" t="s">
        <v>371</v>
      </c>
      <c r="K77" t="s">
        <v>264</v>
      </c>
    </row>
    <row r="78" spans="3:11">
      <c r="C78">
        <f t="shared" si="1"/>
        <v>69</v>
      </c>
      <c r="D78" s="6" t="s">
        <v>372</v>
      </c>
      <c r="E78" s="12" t="s">
        <v>373</v>
      </c>
      <c r="K78" t="s">
        <v>264</v>
      </c>
    </row>
    <row r="79" spans="3:11">
      <c r="C79">
        <f t="shared" si="1"/>
        <v>70</v>
      </c>
      <c r="D79" s="6" t="s">
        <v>374</v>
      </c>
      <c r="E79" s="12" t="s">
        <v>375</v>
      </c>
      <c r="K79" t="s">
        <v>264</v>
      </c>
    </row>
    <row r="80" spans="3:11">
      <c r="C80">
        <f t="shared" si="1"/>
        <v>71</v>
      </c>
      <c r="D80" s="6" t="s">
        <v>376</v>
      </c>
      <c r="E80" s="12" t="s">
        <v>377</v>
      </c>
      <c r="K80" t="s">
        <v>264</v>
      </c>
    </row>
    <row r="81" spans="3:11">
      <c r="C81">
        <f t="shared" si="1"/>
        <v>72</v>
      </c>
      <c r="D81" s="6" t="s">
        <v>378</v>
      </c>
      <c r="E81" s="12" t="s">
        <v>379</v>
      </c>
      <c r="K81" t="s">
        <v>264</v>
      </c>
    </row>
    <row r="82" spans="3:11">
      <c r="C82">
        <f t="shared" si="1"/>
        <v>73</v>
      </c>
      <c r="D82" s="6" t="s">
        <v>380</v>
      </c>
      <c r="E82" s="12" t="s">
        <v>381</v>
      </c>
      <c r="K82" t="s">
        <v>264</v>
      </c>
    </row>
    <row r="83" spans="3:11">
      <c r="C83">
        <f t="shared" si="1"/>
        <v>74</v>
      </c>
      <c r="D83" s="6" t="s">
        <v>382</v>
      </c>
      <c r="E83" s="12" t="s">
        <v>383</v>
      </c>
      <c r="K83" t="s">
        <v>264</v>
      </c>
    </row>
    <row r="84" spans="3:11">
      <c r="C84">
        <f t="shared" si="1"/>
        <v>75</v>
      </c>
      <c r="D84" s="6" t="s">
        <v>384</v>
      </c>
      <c r="E84" s="12" t="s">
        <v>385</v>
      </c>
      <c r="K84" t="s">
        <v>264</v>
      </c>
    </row>
    <row r="85" spans="3:11">
      <c r="C85">
        <f t="shared" si="1"/>
        <v>76</v>
      </c>
      <c r="D85" s="6" t="s">
        <v>386</v>
      </c>
      <c r="E85" s="12" t="s">
        <v>387</v>
      </c>
      <c r="K85" t="s">
        <v>264</v>
      </c>
    </row>
    <row r="86" spans="3:11">
      <c r="C86">
        <f t="shared" si="1"/>
        <v>77</v>
      </c>
      <c r="D86" s="6" t="s">
        <v>388</v>
      </c>
      <c r="E86" s="12" t="s">
        <v>389</v>
      </c>
      <c r="K86" t="s">
        <v>295</v>
      </c>
    </row>
    <row r="87" spans="3:11">
      <c r="C87">
        <f t="shared" si="1"/>
        <v>78</v>
      </c>
      <c r="D87" s="6" t="s">
        <v>390</v>
      </c>
      <c r="E87" s="12" t="s">
        <v>391</v>
      </c>
      <c r="K87" t="s">
        <v>30</v>
      </c>
    </row>
    <row r="88" spans="3:11">
      <c r="C88">
        <f t="shared" si="1"/>
        <v>79</v>
      </c>
      <c r="D88" s="6" t="s">
        <v>392</v>
      </c>
      <c r="E88" s="12" t="s">
        <v>393</v>
      </c>
      <c r="K88" t="s">
        <v>394</v>
      </c>
    </row>
    <row r="89" spans="3:11">
      <c r="C89">
        <f t="shared" si="1"/>
        <v>80</v>
      </c>
      <c r="D89" s="6" t="s">
        <v>395</v>
      </c>
      <c r="E89" s="12" t="s">
        <v>396</v>
      </c>
      <c r="K89" t="s">
        <v>397</v>
      </c>
    </row>
    <row r="90" spans="3:11">
      <c r="C90">
        <f t="shared" si="1"/>
        <v>81</v>
      </c>
      <c r="D90" s="6" t="s">
        <v>398</v>
      </c>
      <c r="E90" s="12" t="s">
        <v>399</v>
      </c>
      <c r="K90" t="s">
        <v>400</v>
      </c>
    </row>
    <row r="91" spans="3:11">
      <c r="C91">
        <f t="shared" si="1"/>
        <v>82</v>
      </c>
      <c r="D91" s="6" t="s">
        <v>401</v>
      </c>
      <c r="E91" s="12" t="s">
        <v>402</v>
      </c>
      <c r="K91" t="s">
        <v>23</v>
      </c>
    </row>
    <row r="92" spans="3:11">
      <c r="C92">
        <f t="shared" si="1"/>
        <v>83</v>
      </c>
      <c r="D92" s="6" t="s">
        <v>403</v>
      </c>
      <c r="E92" s="11" t="s">
        <v>404</v>
      </c>
      <c r="K92" t="s">
        <v>23</v>
      </c>
    </row>
    <row r="93" spans="3:11">
      <c r="C93">
        <f t="shared" si="1"/>
        <v>84</v>
      </c>
      <c r="D93" s="6" t="s">
        <v>405</v>
      </c>
      <c r="E93" s="11" t="s">
        <v>406</v>
      </c>
      <c r="K93" t="s">
        <v>407</v>
      </c>
    </row>
    <row r="94" spans="3:11">
      <c r="C94">
        <f t="shared" si="1"/>
        <v>85</v>
      </c>
      <c r="D94" s="6" t="s">
        <v>408</v>
      </c>
      <c r="E94" s="11" t="s">
        <v>409</v>
      </c>
      <c r="K94" t="s">
        <v>407</v>
      </c>
    </row>
    <row r="95" spans="3:11">
      <c r="C95">
        <f t="shared" si="1"/>
        <v>86</v>
      </c>
      <c r="D95" s="6" t="s">
        <v>410</v>
      </c>
      <c r="E95" s="11" t="s">
        <v>411</v>
      </c>
      <c r="K95" t="s">
        <v>407</v>
      </c>
    </row>
    <row r="96" spans="3:11">
      <c r="C96">
        <f t="shared" si="1"/>
        <v>87</v>
      </c>
      <c r="D96" s="6" t="s">
        <v>412</v>
      </c>
      <c r="E96" s="11" t="s">
        <v>413</v>
      </c>
      <c r="K96" t="s">
        <v>407</v>
      </c>
    </row>
    <row r="97" spans="3:11">
      <c r="C97">
        <f t="shared" si="1"/>
        <v>88</v>
      </c>
      <c r="D97" s="6" t="s">
        <v>414</v>
      </c>
      <c r="E97" s="11" t="s">
        <v>415</v>
      </c>
      <c r="K97" t="s">
        <v>407</v>
      </c>
    </row>
    <row r="98" spans="3:11">
      <c r="C98">
        <f t="shared" si="1"/>
        <v>89</v>
      </c>
      <c r="D98" s="6" t="s">
        <v>416</v>
      </c>
      <c r="E98" s="11" t="s">
        <v>417</v>
      </c>
      <c r="K98" t="s">
        <v>284</v>
      </c>
    </row>
    <row r="99" spans="3:11">
      <c r="C99">
        <f t="shared" si="1"/>
        <v>90</v>
      </c>
      <c r="D99" s="24" t="s">
        <v>418</v>
      </c>
      <c r="E99" s="12" t="s">
        <v>419</v>
      </c>
      <c r="K99" t="s">
        <v>94</v>
      </c>
    </row>
    <row r="100" spans="3:11">
      <c r="C100">
        <f t="shared" si="1"/>
        <v>91</v>
      </c>
      <c r="D100" s="6" t="s">
        <v>420</v>
      </c>
      <c r="E100" s="12" t="s">
        <v>421</v>
      </c>
      <c r="K100" t="s">
        <v>146</v>
      </c>
    </row>
    <row r="101" spans="3:11">
      <c r="C101">
        <f t="shared" si="1"/>
        <v>92</v>
      </c>
      <c r="D101" s="6" t="s">
        <v>422</v>
      </c>
      <c r="E101" s="12" t="s">
        <v>422</v>
      </c>
      <c r="K101" t="s">
        <v>146</v>
      </c>
    </row>
    <row r="102" spans="3:11">
      <c r="C102">
        <f t="shared" ref="C102:C109" si="2">C101+1</f>
        <v>93</v>
      </c>
      <c r="D102" s="6" t="s">
        <v>423</v>
      </c>
      <c r="E102" s="11" t="s">
        <v>424</v>
      </c>
      <c r="K102" t="s">
        <v>146</v>
      </c>
    </row>
    <row r="103" spans="3:11">
      <c r="C103">
        <f t="shared" si="2"/>
        <v>94</v>
      </c>
    </row>
    <row r="104" spans="3:11">
      <c r="C104">
        <f t="shared" si="2"/>
        <v>95</v>
      </c>
    </row>
    <row r="105" spans="3:11">
      <c r="C105">
        <f t="shared" si="2"/>
        <v>96</v>
      </c>
    </row>
    <row r="106" spans="3:11">
      <c r="C106">
        <f t="shared" si="2"/>
        <v>97</v>
      </c>
    </row>
    <row r="107" spans="3:11">
      <c r="C107">
        <f t="shared" si="2"/>
        <v>98</v>
      </c>
    </row>
    <row r="108" spans="3:11">
      <c r="C108">
        <f t="shared" si="2"/>
        <v>99</v>
      </c>
    </row>
    <row r="109" spans="3:11">
      <c r="C109">
        <f t="shared" si="2"/>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9226-60E6-403E-8099-241F17862275}">
  <dimension ref="A1:BB184"/>
  <sheetViews>
    <sheetView workbookViewId="0">
      <selection activeCell="N3" sqref="N3"/>
    </sheetView>
  </sheetViews>
  <sheetFormatPr defaultRowHeight="15"/>
  <cols>
    <col min="1" max="1" width="26.42578125" style="4" bestFit="1" customWidth="1"/>
    <col min="2" max="2" width="15.42578125" style="4" bestFit="1" customWidth="1"/>
    <col min="3" max="3" width="40.42578125" style="4" bestFit="1" customWidth="1"/>
    <col min="4" max="4" width="7.5703125" style="4" bestFit="1" customWidth="1"/>
    <col min="5" max="5" width="16" style="4" bestFit="1" customWidth="1"/>
    <col min="6" max="6" width="25.85546875" style="4" bestFit="1" customWidth="1"/>
    <col min="7" max="7" width="7.42578125" style="4" customWidth="1"/>
    <col min="8" max="8" width="12.140625" style="4" customWidth="1"/>
    <col min="9" max="9" width="11.140625" style="4" customWidth="1"/>
    <col min="10" max="10" width="7.42578125" style="4" bestFit="1" customWidth="1"/>
    <col min="11" max="11" width="9.140625" style="4" bestFit="1" customWidth="1"/>
    <col min="12" max="12" width="9" style="4" bestFit="1" customWidth="1"/>
    <col min="13" max="53" width="7.42578125" style="4" bestFit="1" customWidth="1"/>
    <col min="54" max="54" width="2" style="4" bestFit="1" customWidth="1"/>
    <col min="55" max="16384" width="9.140625" style="4"/>
  </cols>
  <sheetData>
    <row r="1" spans="1:48">
      <c r="A1" s="2" t="s">
        <v>425</v>
      </c>
    </row>
    <row r="2" spans="1:48">
      <c r="A2" s="2"/>
    </row>
    <row r="3" spans="1:48">
      <c r="B3" s="9" t="s">
        <v>426</v>
      </c>
      <c r="C3" s="4">
        <v>132</v>
      </c>
      <c r="E3" s="9" t="s">
        <v>427</v>
      </c>
      <c r="F3" s="4" t="s">
        <v>18</v>
      </c>
      <c r="H3" s="9" t="s">
        <v>428</v>
      </c>
      <c r="I3" s="4" t="s">
        <v>22</v>
      </c>
    </row>
    <row r="4" spans="1:48">
      <c r="B4" s="9" t="s">
        <v>383</v>
      </c>
      <c r="C4" s="4">
        <v>24600</v>
      </c>
      <c r="E4" s="9" t="s">
        <v>429</v>
      </c>
      <c r="F4" s="4" t="s">
        <v>19</v>
      </c>
      <c r="H4" s="9" t="s">
        <v>430</v>
      </c>
      <c r="I4" s="4" t="s">
        <v>431</v>
      </c>
    </row>
    <row r="5" spans="1:48">
      <c r="B5" s="9" t="s">
        <v>11</v>
      </c>
      <c r="C5" s="4">
        <f>C3*C4</f>
        <v>3247200</v>
      </c>
      <c r="E5" s="9" t="s">
        <v>432</v>
      </c>
      <c r="F5" s="4" t="s">
        <v>22</v>
      </c>
      <c r="H5" s="9"/>
    </row>
    <row r="6" spans="1:48">
      <c r="B6" s="9" t="s">
        <v>433</v>
      </c>
      <c r="C6" s="4">
        <f>23851+7587</f>
        <v>31438</v>
      </c>
      <c r="E6" s="9" t="s">
        <v>434</v>
      </c>
      <c r="F6" s="4" t="s">
        <v>23</v>
      </c>
    </row>
    <row r="7" spans="1:48">
      <c r="B7" s="9" t="s">
        <v>435</v>
      </c>
      <c r="C7" s="4">
        <f>8460+1281+2966</f>
        <v>12707</v>
      </c>
      <c r="E7" s="9" t="s">
        <v>436</v>
      </c>
      <c r="F7" s="4" t="s">
        <v>437</v>
      </c>
      <c r="H7" s="9" t="s">
        <v>438</v>
      </c>
      <c r="I7" s="4" t="s">
        <v>439</v>
      </c>
    </row>
    <row r="8" spans="1:48">
      <c r="B8" s="9" t="s">
        <v>440</v>
      </c>
      <c r="C8" s="4">
        <f>C5+C7-C6</f>
        <v>3228469</v>
      </c>
      <c r="E8" s="9" t="s">
        <v>441</v>
      </c>
      <c r="F8" s="4" t="s">
        <v>442</v>
      </c>
      <c r="I8" s="4" t="s">
        <v>443</v>
      </c>
    </row>
    <row r="9" spans="1:48">
      <c r="E9" s="9" t="s">
        <v>444</v>
      </c>
      <c r="F9">
        <v>1993</v>
      </c>
      <c r="I9" s="4" t="s">
        <v>445</v>
      </c>
    </row>
    <row r="10" spans="1:48">
      <c r="E10" s="9" t="s">
        <v>446</v>
      </c>
      <c r="F10" s="4">
        <v>29600</v>
      </c>
      <c r="I10" s="4" t="s">
        <v>447</v>
      </c>
    </row>
    <row r="12" spans="1:48">
      <c r="B12" s="9" t="s">
        <v>448</v>
      </c>
      <c r="C12" s="17" t="s">
        <v>449</v>
      </c>
      <c r="D12" s="9"/>
    </row>
    <row r="13" spans="1:48">
      <c r="D13" s="15">
        <v>2010</v>
      </c>
      <c r="E13" s="6">
        <f>D13+1</f>
        <v>2011</v>
      </c>
      <c r="F13" s="6">
        <f t="shared" ref="F13" si="0">E13+1</f>
        <v>2012</v>
      </c>
      <c r="G13" s="6">
        <f t="shared" ref="G13" si="1">F13+1</f>
        <v>2013</v>
      </c>
      <c r="H13" s="6">
        <f t="shared" ref="H13" si="2">G13+1</f>
        <v>2014</v>
      </c>
      <c r="I13" s="6">
        <f t="shared" ref="I13" si="3">H13+1</f>
        <v>2015</v>
      </c>
      <c r="J13" s="6">
        <f t="shared" ref="J13" si="4">I13+1</f>
        <v>2016</v>
      </c>
      <c r="K13" s="6">
        <f t="shared" ref="K13" si="5">J13+1</f>
        <v>2017</v>
      </c>
      <c r="L13" s="6">
        <f t="shared" ref="L13" si="6">K13+1</f>
        <v>2018</v>
      </c>
      <c r="M13" s="6">
        <f t="shared" ref="M13" si="7">L13+1</f>
        <v>2019</v>
      </c>
      <c r="N13" s="6">
        <f t="shared" ref="N13" si="8">M13+1</f>
        <v>2020</v>
      </c>
      <c r="O13" s="6">
        <f t="shared" ref="O13" si="9">N13+1</f>
        <v>2021</v>
      </c>
      <c r="P13" s="6">
        <f t="shared" ref="P13" si="10">O13+1</f>
        <v>2022</v>
      </c>
      <c r="Q13" s="6">
        <f t="shared" ref="Q13" si="11">P13+1</f>
        <v>2023</v>
      </c>
      <c r="R13" s="6">
        <f t="shared" ref="R13" si="12">Q13+1</f>
        <v>2024</v>
      </c>
      <c r="S13" s="6">
        <f t="shared" ref="S13" si="13">R13+1</f>
        <v>2025</v>
      </c>
      <c r="T13" s="6">
        <f t="shared" ref="T13" si="14">S13+1</f>
        <v>2026</v>
      </c>
      <c r="U13" s="6">
        <f t="shared" ref="U13" si="15">T13+1</f>
        <v>2027</v>
      </c>
      <c r="V13" s="6">
        <f t="shared" ref="V13" si="16">U13+1</f>
        <v>2028</v>
      </c>
      <c r="W13" s="6">
        <f t="shared" ref="W13" si="17">V13+1</f>
        <v>2029</v>
      </c>
      <c r="X13" s="6">
        <f t="shared" ref="X13" si="18">W13+1</f>
        <v>2030</v>
      </c>
      <c r="Y13" s="6">
        <f t="shared" ref="Y13" si="19">X13+1</f>
        <v>2031</v>
      </c>
      <c r="Z13" s="6">
        <f t="shared" ref="Z13" si="20">Y13+1</f>
        <v>2032</v>
      </c>
      <c r="AA13" s="6">
        <f t="shared" ref="AA13" si="21">Z13+1</f>
        <v>2033</v>
      </c>
      <c r="AB13" s="6">
        <f t="shared" ref="AB13" si="22">AA13+1</f>
        <v>2034</v>
      </c>
      <c r="AC13" s="6">
        <f t="shared" ref="AC13" si="23">AB13+1</f>
        <v>2035</v>
      </c>
      <c r="AD13" s="6">
        <f t="shared" ref="AD13" si="24">AC13+1</f>
        <v>2036</v>
      </c>
      <c r="AE13" s="6">
        <f t="shared" ref="AE13" si="25">AD13+1</f>
        <v>2037</v>
      </c>
      <c r="AF13" s="6">
        <f t="shared" ref="AF13" si="26">AE13+1</f>
        <v>2038</v>
      </c>
      <c r="AG13" s="6">
        <f t="shared" ref="AG13" si="27">AF13+1</f>
        <v>2039</v>
      </c>
      <c r="AH13" s="6">
        <f t="shared" ref="AH13" si="28">AG13+1</f>
        <v>2040</v>
      </c>
      <c r="AI13" s="6">
        <f t="shared" ref="AI13" si="29">AH13+1</f>
        <v>2041</v>
      </c>
      <c r="AJ13" s="6">
        <f t="shared" ref="AJ13" si="30">AI13+1</f>
        <v>2042</v>
      </c>
      <c r="AK13" s="6">
        <f t="shared" ref="AK13" si="31">AJ13+1</f>
        <v>2043</v>
      </c>
      <c r="AL13" s="6">
        <f t="shared" ref="AL13" si="32">AK13+1</f>
        <v>2044</v>
      </c>
      <c r="AM13" s="6">
        <f t="shared" ref="AM13" si="33">AL13+1</f>
        <v>2045</v>
      </c>
      <c r="AN13" s="6">
        <f t="shared" ref="AN13" si="34">AM13+1</f>
        <v>2046</v>
      </c>
      <c r="AO13" s="6">
        <f t="shared" ref="AO13" si="35">AN13+1</f>
        <v>2047</v>
      </c>
      <c r="AP13" s="6">
        <f t="shared" ref="AP13" si="36">AO13+1</f>
        <v>2048</v>
      </c>
      <c r="AQ13" s="6">
        <f t="shared" ref="AQ13" si="37">AP13+1</f>
        <v>2049</v>
      </c>
      <c r="AR13" s="6">
        <f t="shared" ref="AR13" si="38">AQ13+1</f>
        <v>2050</v>
      </c>
      <c r="AS13" s="6">
        <f t="shared" ref="AS13" si="39">AR13+1</f>
        <v>2051</v>
      </c>
      <c r="AT13" s="6">
        <f t="shared" ref="AT13" si="40">AS13+1</f>
        <v>2052</v>
      </c>
      <c r="AU13" s="6">
        <f t="shared" ref="AU13" si="41">AT13+1</f>
        <v>2053</v>
      </c>
      <c r="AV13" s="6">
        <f t="shared" ref="AV13" si="42">AU13+1</f>
        <v>2054</v>
      </c>
    </row>
    <row r="14" spans="1:48">
      <c r="C14" s="4" t="s">
        <v>450</v>
      </c>
      <c r="D14" s="4">
        <v>3543</v>
      </c>
      <c r="E14" s="4">
        <v>3998</v>
      </c>
      <c r="F14" s="4">
        <v>4281</v>
      </c>
    </row>
    <row r="15" spans="1:48">
      <c r="C15" s="4" t="s">
        <v>451</v>
      </c>
      <c r="D15" s="4">
        <v>2134</v>
      </c>
      <c r="E15" s="4">
        <v>1941</v>
      </c>
      <c r="F15" s="4">
        <v>2054</v>
      </c>
    </row>
    <row r="16" spans="1:48">
      <c r="C16" s="9" t="s">
        <v>452</v>
      </c>
      <c r="D16" s="4">
        <f>+D14-D15</f>
        <v>1409</v>
      </c>
      <c r="E16" s="4">
        <f t="shared" ref="E16:AC16" si="43">+E14-E15</f>
        <v>2057</v>
      </c>
      <c r="F16" s="4">
        <f t="shared" si="43"/>
        <v>2227</v>
      </c>
      <c r="G16" s="4">
        <f t="shared" si="43"/>
        <v>0</v>
      </c>
      <c r="H16" s="4">
        <f t="shared" si="43"/>
        <v>0</v>
      </c>
      <c r="I16" s="4">
        <f t="shared" si="43"/>
        <v>0</v>
      </c>
      <c r="J16" s="4">
        <f t="shared" si="43"/>
        <v>0</v>
      </c>
      <c r="K16" s="4">
        <f t="shared" si="43"/>
        <v>0</v>
      </c>
      <c r="L16" s="4">
        <f t="shared" si="43"/>
        <v>0</v>
      </c>
      <c r="M16" s="4">
        <f t="shared" si="43"/>
        <v>0</v>
      </c>
      <c r="N16" s="4">
        <f t="shared" si="43"/>
        <v>0</v>
      </c>
      <c r="O16" s="4">
        <f t="shared" si="43"/>
        <v>0</v>
      </c>
      <c r="P16" s="4">
        <f t="shared" si="43"/>
        <v>0</v>
      </c>
      <c r="Q16" s="4">
        <f t="shared" si="43"/>
        <v>0</v>
      </c>
      <c r="R16" s="4">
        <f t="shared" si="43"/>
        <v>0</v>
      </c>
      <c r="S16" s="4">
        <f t="shared" si="43"/>
        <v>0</v>
      </c>
      <c r="T16" s="4">
        <f t="shared" si="43"/>
        <v>0</v>
      </c>
      <c r="U16" s="4">
        <f t="shared" si="43"/>
        <v>0</v>
      </c>
      <c r="V16" s="4">
        <f t="shared" si="43"/>
        <v>0</v>
      </c>
      <c r="W16" s="4">
        <f t="shared" si="43"/>
        <v>0</v>
      </c>
      <c r="X16" s="4">
        <f t="shared" si="43"/>
        <v>0</v>
      </c>
      <c r="Y16" s="4">
        <f t="shared" si="43"/>
        <v>0</v>
      </c>
      <c r="Z16" s="4">
        <f t="shared" si="43"/>
        <v>0</v>
      </c>
      <c r="AA16" s="4">
        <f t="shared" si="43"/>
        <v>0</v>
      </c>
      <c r="AB16" s="4">
        <f t="shared" si="43"/>
        <v>0</v>
      </c>
      <c r="AC16" s="4">
        <f t="shared" si="43"/>
        <v>0</v>
      </c>
    </row>
    <row r="17" spans="3:50">
      <c r="C17" s="4" t="s">
        <v>453</v>
      </c>
      <c r="D17" s="4">
        <v>849</v>
      </c>
      <c r="E17" s="4">
        <v>1002</v>
      </c>
      <c r="F17" s="4">
        <v>1148</v>
      </c>
    </row>
    <row r="18" spans="3:50">
      <c r="C18" s="4" t="s">
        <v>454</v>
      </c>
      <c r="D18" s="4">
        <v>362</v>
      </c>
      <c r="E18" s="4">
        <v>405</v>
      </c>
      <c r="F18" s="4">
        <v>431</v>
      </c>
    </row>
    <row r="19" spans="3:50">
      <c r="C19" s="4" t="s">
        <v>455</v>
      </c>
      <c r="D19" s="4">
        <v>0</v>
      </c>
      <c r="E19" s="4">
        <v>0</v>
      </c>
      <c r="F19" s="4">
        <v>0</v>
      </c>
    </row>
    <row r="20" spans="3:50">
      <c r="C20" s="4" t="s">
        <v>456</v>
      </c>
      <c r="D20" s="4">
        <v>-57</v>
      </c>
      <c r="E20" s="4">
        <v>0</v>
      </c>
      <c r="F20" s="4">
        <v>0</v>
      </c>
    </row>
    <row r="21" spans="3:50">
      <c r="C21" s="9" t="s">
        <v>457</v>
      </c>
      <c r="D21" s="4">
        <f>+D20+D19+D18+D17</f>
        <v>1154</v>
      </c>
      <c r="E21" s="4">
        <f t="shared" ref="E21:AB21" si="44">+E20+E19+E18+E17</f>
        <v>1407</v>
      </c>
      <c r="F21" s="4">
        <f t="shared" si="44"/>
        <v>1579</v>
      </c>
      <c r="G21" s="4">
        <f t="shared" si="44"/>
        <v>0</v>
      </c>
      <c r="H21" s="4">
        <f t="shared" si="44"/>
        <v>0</v>
      </c>
      <c r="I21" s="4">
        <f t="shared" si="44"/>
        <v>0</v>
      </c>
      <c r="J21" s="4">
        <f t="shared" si="44"/>
        <v>0</v>
      </c>
      <c r="K21" s="4">
        <f t="shared" si="44"/>
        <v>0</v>
      </c>
      <c r="L21" s="4">
        <f t="shared" si="44"/>
        <v>0</v>
      </c>
      <c r="M21" s="4">
        <f t="shared" si="44"/>
        <v>0</v>
      </c>
      <c r="N21" s="4">
        <f t="shared" si="44"/>
        <v>0</v>
      </c>
      <c r="O21" s="4">
        <f t="shared" si="44"/>
        <v>0</v>
      </c>
      <c r="P21" s="4">
        <f t="shared" si="44"/>
        <v>0</v>
      </c>
      <c r="Q21" s="4">
        <f t="shared" si="44"/>
        <v>0</v>
      </c>
      <c r="R21" s="4">
        <f t="shared" si="44"/>
        <v>0</v>
      </c>
      <c r="S21" s="4">
        <f t="shared" si="44"/>
        <v>0</v>
      </c>
      <c r="T21" s="4">
        <f t="shared" si="44"/>
        <v>0</v>
      </c>
      <c r="U21" s="4">
        <f t="shared" si="44"/>
        <v>0</v>
      </c>
      <c r="V21" s="4">
        <f t="shared" si="44"/>
        <v>0</v>
      </c>
      <c r="W21" s="4">
        <f t="shared" si="44"/>
        <v>0</v>
      </c>
      <c r="X21" s="4">
        <f t="shared" si="44"/>
        <v>0</v>
      </c>
      <c r="Y21" s="4">
        <f t="shared" si="44"/>
        <v>0</v>
      </c>
      <c r="Z21" s="4">
        <f t="shared" si="44"/>
        <v>0</v>
      </c>
      <c r="AA21" s="4">
        <f t="shared" si="44"/>
        <v>0</v>
      </c>
      <c r="AB21" s="4">
        <f t="shared" si="44"/>
        <v>0</v>
      </c>
    </row>
    <row r="22" spans="3:50">
      <c r="C22" s="9" t="s">
        <v>458</v>
      </c>
      <c r="D22" s="4">
        <f>+D16-D21</f>
        <v>255</v>
      </c>
      <c r="E22" s="4">
        <f t="shared" ref="E22:Y22" si="45">+E16-E21</f>
        <v>650</v>
      </c>
      <c r="F22" s="4">
        <f t="shared" si="45"/>
        <v>648</v>
      </c>
      <c r="G22" s="4">
        <f t="shared" si="45"/>
        <v>0</v>
      </c>
      <c r="H22" s="4">
        <f t="shared" si="45"/>
        <v>0</v>
      </c>
      <c r="I22" s="4">
        <f t="shared" si="45"/>
        <v>0</v>
      </c>
      <c r="J22" s="4">
        <f t="shared" si="45"/>
        <v>0</v>
      </c>
      <c r="K22" s="4">
        <f t="shared" si="45"/>
        <v>0</v>
      </c>
      <c r="L22" s="4">
        <f t="shared" si="45"/>
        <v>0</v>
      </c>
      <c r="M22" s="4">
        <f t="shared" si="45"/>
        <v>0</v>
      </c>
      <c r="N22" s="4">
        <f t="shared" si="45"/>
        <v>0</v>
      </c>
      <c r="O22" s="4">
        <f t="shared" si="45"/>
        <v>0</v>
      </c>
      <c r="P22" s="4">
        <f t="shared" si="45"/>
        <v>0</v>
      </c>
      <c r="Q22" s="4">
        <f t="shared" si="45"/>
        <v>0</v>
      </c>
      <c r="R22" s="4">
        <f t="shared" si="45"/>
        <v>0</v>
      </c>
      <c r="S22" s="4">
        <f t="shared" si="45"/>
        <v>0</v>
      </c>
      <c r="T22" s="4">
        <f t="shared" si="45"/>
        <v>0</v>
      </c>
      <c r="U22" s="4">
        <f t="shared" si="45"/>
        <v>0</v>
      </c>
      <c r="V22" s="4">
        <f t="shared" si="45"/>
        <v>0</v>
      </c>
      <c r="W22" s="4">
        <f t="shared" si="45"/>
        <v>0</v>
      </c>
      <c r="X22" s="4">
        <f t="shared" si="45"/>
        <v>0</v>
      </c>
      <c r="Y22" s="4">
        <f t="shared" si="45"/>
        <v>0</v>
      </c>
    </row>
    <row r="23" spans="3:50">
      <c r="C23" s="4" t="s">
        <v>459</v>
      </c>
      <c r="D23" s="4">
        <v>19</v>
      </c>
      <c r="E23" s="4">
        <v>19</v>
      </c>
      <c r="F23" s="4">
        <v>19</v>
      </c>
    </row>
    <row r="24" spans="3:50">
      <c r="C24" s="4" t="s">
        <v>460</v>
      </c>
      <c r="D24" s="4">
        <v>-3</v>
      </c>
      <c r="E24" s="4">
        <v>-3</v>
      </c>
      <c r="F24" s="4">
        <v>-3</v>
      </c>
    </row>
    <row r="25" spans="3:50">
      <c r="C25" s="4" t="s">
        <v>461</v>
      </c>
      <c r="D25" s="4">
        <v>0.5</v>
      </c>
      <c r="E25" s="4">
        <v>0.9</v>
      </c>
      <c r="F25" s="4">
        <v>-2</v>
      </c>
    </row>
    <row r="26" spans="3:50">
      <c r="C26" s="4" t="s">
        <v>462</v>
      </c>
      <c r="D26" s="4">
        <v>18</v>
      </c>
      <c r="E26" s="4">
        <v>82</v>
      </c>
      <c r="F26" s="4">
        <v>100</v>
      </c>
    </row>
    <row r="27" spans="3:50">
      <c r="C27" s="9" t="s">
        <v>463</v>
      </c>
      <c r="D27" s="4">
        <f>+D22+D23+D25-D24-D26</f>
        <v>259.5</v>
      </c>
      <c r="E27" s="4">
        <f t="shared" ref="E27:AK27" si="46">+E22+E23+E25-E24-E26</f>
        <v>590.9</v>
      </c>
      <c r="F27" s="4">
        <f t="shared" si="46"/>
        <v>568</v>
      </c>
      <c r="G27" s="4">
        <f t="shared" si="46"/>
        <v>0</v>
      </c>
      <c r="H27" s="4">
        <f t="shared" si="46"/>
        <v>0</v>
      </c>
      <c r="I27" s="4">
        <f t="shared" si="46"/>
        <v>0</v>
      </c>
      <c r="J27" s="4">
        <f t="shared" si="46"/>
        <v>0</v>
      </c>
      <c r="K27" s="4">
        <f t="shared" si="46"/>
        <v>0</v>
      </c>
      <c r="L27" s="4">
        <f t="shared" si="46"/>
        <v>0</v>
      </c>
      <c r="M27" s="4">
        <f t="shared" si="46"/>
        <v>0</v>
      </c>
      <c r="N27" s="4">
        <f t="shared" si="46"/>
        <v>0</v>
      </c>
      <c r="O27" s="4">
        <f t="shared" si="46"/>
        <v>0</v>
      </c>
      <c r="P27" s="4">
        <f t="shared" si="46"/>
        <v>0</v>
      </c>
      <c r="Q27" s="4">
        <f t="shared" si="46"/>
        <v>0</v>
      </c>
      <c r="R27" s="4">
        <f t="shared" si="46"/>
        <v>0</v>
      </c>
      <c r="S27" s="4">
        <f t="shared" si="46"/>
        <v>0</v>
      </c>
      <c r="T27" s="4">
        <f t="shared" si="46"/>
        <v>0</v>
      </c>
      <c r="U27" s="4">
        <f t="shared" si="46"/>
        <v>0</v>
      </c>
      <c r="V27" s="4">
        <f t="shared" si="46"/>
        <v>0</v>
      </c>
      <c r="W27" s="4">
        <f t="shared" si="46"/>
        <v>0</v>
      </c>
      <c r="X27" s="4">
        <f t="shared" si="46"/>
        <v>0</v>
      </c>
      <c r="Y27" s="4">
        <f t="shared" si="46"/>
        <v>0</v>
      </c>
      <c r="Z27" s="4">
        <f t="shared" si="46"/>
        <v>0</v>
      </c>
      <c r="AA27" s="4">
        <f t="shared" si="46"/>
        <v>0</v>
      </c>
      <c r="AB27" s="4">
        <f t="shared" si="46"/>
        <v>0</v>
      </c>
      <c r="AC27" s="4">
        <f t="shared" si="46"/>
        <v>0</v>
      </c>
      <c r="AD27" s="4">
        <f t="shared" si="46"/>
        <v>0</v>
      </c>
      <c r="AE27" s="4">
        <f t="shared" si="46"/>
        <v>0</v>
      </c>
      <c r="AF27" s="4">
        <f t="shared" si="46"/>
        <v>0</v>
      </c>
      <c r="AG27" s="4">
        <f t="shared" si="46"/>
        <v>0</v>
      </c>
      <c r="AH27" s="4">
        <f t="shared" si="46"/>
        <v>0</v>
      </c>
      <c r="AI27" s="4">
        <f t="shared" si="46"/>
        <v>0</v>
      </c>
      <c r="AJ27" s="4">
        <f t="shared" si="46"/>
        <v>0</v>
      </c>
      <c r="AK27" s="4">
        <f t="shared" si="46"/>
        <v>0</v>
      </c>
    </row>
    <row r="29" spans="3:50">
      <c r="C29" s="9" t="s">
        <v>464</v>
      </c>
      <c r="D29" s="16">
        <f>D16/D14</f>
        <v>0.39768557719446795</v>
      </c>
      <c r="E29" s="16">
        <f t="shared" ref="E29:AX29" si="47">E16/E14</f>
        <v>0.51450725362681338</v>
      </c>
      <c r="F29" s="16">
        <f t="shared" si="47"/>
        <v>0.52020555944872693</v>
      </c>
      <c r="G29" s="16" t="e">
        <f t="shared" si="47"/>
        <v>#DIV/0!</v>
      </c>
      <c r="H29" s="16" t="e">
        <f t="shared" si="47"/>
        <v>#DIV/0!</v>
      </c>
      <c r="I29" s="16" t="e">
        <f t="shared" si="47"/>
        <v>#DIV/0!</v>
      </c>
      <c r="J29" s="16" t="e">
        <f t="shared" si="47"/>
        <v>#DIV/0!</v>
      </c>
      <c r="K29" s="16" t="e">
        <f t="shared" si="47"/>
        <v>#DIV/0!</v>
      </c>
      <c r="L29" s="16" t="e">
        <f t="shared" si="47"/>
        <v>#DIV/0!</v>
      </c>
      <c r="M29" s="16" t="e">
        <f t="shared" si="47"/>
        <v>#DIV/0!</v>
      </c>
      <c r="N29" s="16" t="e">
        <f t="shared" si="47"/>
        <v>#DIV/0!</v>
      </c>
      <c r="O29" s="16" t="e">
        <f t="shared" si="47"/>
        <v>#DIV/0!</v>
      </c>
      <c r="P29" s="16" t="e">
        <f t="shared" si="47"/>
        <v>#DIV/0!</v>
      </c>
      <c r="Q29" s="16" t="e">
        <f t="shared" si="47"/>
        <v>#DIV/0!</v>
      </c>
      <c r="R29" s="16" t="e">
        <f t="shared" si="47"/>
        <v>#DIV/0!</v>
      </c>
      <c r="S29" s="16" t="e">
        <f t="shared" si="47"/>
        <v>#DIV/0!</v>
      </c>
      <c r="T29" s="16" t="e">
        <f t="shared" si="47"/>
        <v>#DIV/0!</v>
      </c>
      <c r="U29" s="16" t="e">
        <f t="shared" si="47"/>
        <v>#DIV/0!</v>
      </c>
      <c r="V29" s="16" t="e">
        <f t="shared" si="47"/>
        <v>#DIV/0!</v>
      </c>
      <c r="W29" s="16" t="e">
        <f t="shared" si="47"/>
        <v>#DIV/0!</v>
      </c>
      <c r="X29" s="16" t="e">
        <f t="shared" si="47"/>
        <v>#DIV/0!</v>
      </c>
      <c r="Y29" s="16" t="e">
        <f t="shared" si="47"/>
        <v>#DIV/0!</v>
      </c>
      <c r="Z29" s="16" t="e">
        <f t="shared" si="47"/>
        <v>#DIV/0!</v>
      </c>
      <c r="AA29" s="16" t="e">
        <f t="shared" si="47"/>
        <v>#DIV/0!</v>
      </c>
      <c r="AB29" s="16" t="e">
        <f t="shared" si="47"/>
        <v>#DIV/0!</v>
      </c>
      <c r="AC29" s="16" t="e">
        <f t="shared" si="47"/>
        <v>#DIV/0!</v>
      </c>
      <c r="AD29" s="16" t="e">
        <f t="shared" si="47"/>
        <v>#DIV/0!</v>
      </c>
      <c r="AE29" s="16" t="e">
        <f t="shared" si="47"/>
        <v>#DIV/0!</v>
      </c>
      <c r="AF29" s="16" t="e">
        <f t="shared" si="47"/>
        <v>#DIV/0!</v>
      </c>
      <c r="AG29" s="16" t="e">
        <f t="shared" si="47"/>
        <v>#DIV/0!</v>
      </c>
      <c r="AH29" s="16" t="e">
        <f t="shared" si="47"/>
        <v>#DIV/0!</v>
      </c>
      <c r="AI29" s="16" t="e">
        <f t="shared" si="47"/>
        <v>#DIV/0!</v>
      </c>
      <c r="AJ29" s="16" t="e">
        <f t="shared" si="47"/>
        <v>#DIV/0!</v>
      </c>
      <c r="AK29" s="16" t="e">
        <f t="shared" si="47"/>
        <v>#DIV/0!</v>
      </c>
      <c r="AL29" s="16" t="e">
        <f t="shared" si="47"/>
        <v>#DIV/0!</v>
      </c>
      <c r="AM29" s="16" t="e">
        <f t="shared" si="47"/>
        <v>#DIV/0!</v>
      </c>
      <c r="AN29" s="16" t="e">
        <f t="shared" si="47"/>
        <v>#DIV/0!</v>
      </c>
      <c r="AO29" s="16" t="e">
        <f t="shared" si="47"/>
        <v>#DIV/0!</v>
      </c>
      <c r="AP29" s="16" t="e">
        <f t="shared" si="47"/>
        <v>#DIV/0!</v>
      </c>
      <c r="AQ29" s="16" t="e">
        <f t="shared" si="47"/>
        <v>#DIV/0!</v>
      </c>
      <c r="AR29" s="16" t="e">
        <f t="shared" si="47"/>
        <v>#DIV/0!</v>
      </c>
      <c r="AS29" s="16" t="e">
        <f t="shared" si="47"/>
        <v>#DIV/0!</v>
      </c>
      <c r="AT29" s="16" t="e">
        <f t="shared" si="47"/>
        <v>#DIV/0!</v>
      </c>
      <c r="AU29" s="16" t="e">
        <f t="shared" si="47"/>
        <v>#DIV/0!</v>
      </c>
      <c r="AV29" s="16" t="e">
        <f t="shared" si="47"/>
        <v>#DIV/0!</v>
      </c>
      <c r="AW29" s="16" t="e">
        <f t="shared" si="47"/>
        <v>#DIV/0!</v>
      </c>
      <c r="AX29" s="16" t="e">
        <f t="shared" si="47"/>
        <v>#DIV/0!</v>
      </c>
    </row>
    <row r="30" spans="3:50">
      <c r="C30" s="9" t="s">
        <v>465</v>
      </c>
      <c r="D30" s="16"/>
      <c r="E30" s="16">
        <f>E14/D14-1</f>
        <v>0.12842224103866773</v>
      </c>
      <c r="F30" s="16">
        <f t="shared" ref="F30" si="48">F14/E14-1</f>
        <v>7.0785392696348204E-2</v>
      </c>
      <c r="G30" s="16">
        <f t="shared" ref="G30" si="49">G14/F14-1</f>
        <v>-1</v>
      </c>
      <c r="H30" s="16" t="e">
        <f t="shared" ref="H30" si="50">H14/G14-1</f>
        <v>#DIV/0!</v>
      </c>
      <c r="I30" s="16" t="e">
        <f t="shared" ref="I30" si="51">I14/H14-1</f>
        <v>#DIV/0!</v>
      </c>
      <c r="J30" s="16" t="e">
        <f t="shared" ref="J30" si="52">J14/I14-1</f>
        <v>#DIV/0!</v>
      </c>
      <c r="K30" s="16" t="e">
        <f t="shared" ref="K30" si="53">K14/J14-1</f>
        <v>#DIV/0!</v>
      </c>
      <c r="L30" s="16" t="e">
        <f t="shared" ref="L30" si="54">L14/K14-1</f>
        <v>#DIV/0!</v>
      </c>
      <c r="M30" s="16" t="e">
        <f t="shared" ref="M30" si="55">M14/L14-1</f>
        <v>#DIV/0!</v>
      </c>
      <c r="N30" s="16" t="e">
        <f t="shared" ref="N30" si="56">N14/M14-1</f>
        <v>#DIV/0!</v>
      </c>
      <c r="O30" s="16" t="e">
        <f t="shared" ref="O30" si="57">O14/N14-1</f>
        <v>#DIV/0!</v>
      </c>
      <c r="P30" s="16" t="e">
        <f t="shared" ref="P30" si="58">P14/O14-1</f>
        <v>#DIV/0!</v>
      </c>
      <c r="Q30" s="16" t="e">
        <f t="shared" ref="Q30" si="59">Q14/P14-1</f>
        <v>#DIV/0!</v>
      </c>
      <c r="R30" s="16" t="e">
        <f t="shared" ref="R30" si="60">R14/Q14-1</f>
        <v>#DIV/0!</v>
      </c>
      <c r="S30" s="16" t="e">
        <f t="shared" ref="S30" si="61">S14/R14-1</f>
        <v>#DIV/0!</v>
      </c>
      <c r="T30" s="16" t="e">
        <f t="shared" ref="T30" si="62">T14/S14-1</f>
        <v>#DIV/0!</v>
      </c>
      <c r="U30" s="16" t="e">
        <f t="shared" ref="U30" si="63">U14/T14-1</f>
        <v>#DIV/0!</v>
      </c>
      <c r="V30" s="16" t="e">
        <f t="shared" ref="V30" si="64">V14/U14-1</f>
        <v>#DIV/0!</v>
      </c>
      <c r="W30" s="16" t="e">
        <f t="shared" ref="W30" si="65">W14/V14-1</f>
        <v>#DIV/0!</v>
      </c>
      <c r="X30" s="16" t="e">
        <f t="shared" ref="X30" si="66">X14/W14-1</f>
        <v>#DIV/0!</v>
      </c>
      <c r="Y30" s="16" t="e">
        <f t="shared" ref="Y30" si="67">Y14/X14-1</f>
        <v>#DIV/0!</v>
      </c>
      <c r="Z30" s="16" t="e">
        <f t="shared" ref="Z30" si="68">Z14/Y14-1</f>
        <v>#DIV/0!</v>
      </c>
      <c r="AA30" s="16" t="e">
        <f t="shared" ref="AA30" si="69">AA14/Z14-1</f>
        <v>#DIV/0!</v>
      </c>
      <c r="AB30" s="16" t="e">
        <f t="shared" ref="AB30" si="70">AB14/AA14-1</f>
        <v>#DIV/0!</v>
      </c>
      <c r="AC30" s="16" t="e">
        <f t="shared" ref="AC30" si="71">AC14/AB14-1</f>
        <v>#DIV/0!</v>
      </c>
      <c r="AD30" s="16" t="e">
        <f t="shared" ref="AD30" si="72">AD14/AC14-1</f>
        <v>#DIV/0!</v>
      </c>
      <c r="AE30" s="16" t="e">
        <f t="shared" ref="AE30" si="73">AE14/AD14-1</f>
        <v>#DIV/0!</v>
      </c>
      <c r="AF30" s="16" t="e">
        <f t="shared" ref="AF30" si="74">AF14/AE14-1</f>
        <v>#DIV/0!</v>
      </c>
      <c r="AG30" s="16" t="e">
        <f t="shared" ref="AG30" si="75">AG14/AF14-1</f>
        <v>#DIV/0!</v>
      </c>
      <c r="AH30" s="16" t="e">
        <f t="shared" ref="AH30" si="76">AH14/AG14-1</f>
        <v>#DIV/0!</v>
      </c>
      <c r="AI30" s="16" t="e">
        <f t="shared" ref="AI30" si="77">AI14/AH14-1</f>
        <v>#DIV/0!</v>
      </c>
      <c r="AJ30" s="16" t="e">
        <f t="shared" ref="AJ30" si="78">AJ14/AI14-1</f>
        <v>#DIV/0!</v>
      </c>
      <c r="AK30" s="16" t="e">
        <f t="shared" ref="AK30" si="79">AK14/AJ14-1</f>
        <v>#DIV/0!</v>
      </c>
      <c r="AL30" s="16" t="e">
        <f t="shared" ref="AL30" si="80">AL14/AK14-1</f>
        <v>#DIV/0!</v>
      </c>
      <c r="AM30" s="16" t="e">
        <f t="shared" ref="AM30" si="81">AM14/AL14-1</f>
        <v>#DIV/0!</v>
      </c>
      <c r="AN30" s="16" t="e">
        <f t="shared" ref="AN30" si="82">AN14/AM14-1</f>
        <v>#DIV/0!</v>
      </c>
      <c r="AO30" s="16" t="e">
        <f t="shared" ref="AO30" si="83">AO14/AN14-1</f>
        <v>#DIV/0!</v>
      </c>
      <c r="AP30" s="16" t="e">
        <f t="shared" ref="AP30" si="84">AP14/AO14-1</f>
        <v>#DIV/0!</v>
      </c>
      <c r="AQ30" s="16" t="e">
        <f t="shared" ref="AQ30" si="85">AQ14/AP14-1</f>
        <v>#DIV/0!</v>
      </c>
      <c r="AR30" s="16" t="e">
        <f t="shared" ref="AR30" si="86">AR14/AQ14-1</f>
        <v>#DIV/0!</v>
      </c>
      <c r="AS30" s="16" t="e">
        <f t="shared" ref="AS30" si="87">AS14/AR14-1</f>
        <v>#DIV/0!</v>
      </c>
      <c r="AT30" s="16" t="e">
        <f t="shared" ref="AT30" si="88">AT14/AS14-1</f>
        <v>#DIV/0!</v>
      </c>
      <c r="AU30" s="16" t="e">
        <f t="shared" ref="AU30" si="89">AU14/AT14-1</f>
        <v>#DIV/0!</v>
      </c>
      <c r="AV30" s="16" t="e">
        <f t="shared" ref="AV30" si="90">AV14/AU14-1</f>
        <v>#DIV/0!</v>
      </c>
      <c r="AW30" s="16" t="e">
        <f t="shared" ref="AW30" si="91">AW14/AV14-1</f>
        <v>#DIV/0!</v>
      </c>
      <c r="AX30" s="16" t="e">
        <f t="shared" ref="AX30" si="92">AX14/AW14-1</f>
        <v>#DIV/0!</v>
      </c>
    </row>
    <row r="31" spans="3:50">
      <c r="C31" s="9" t="s">
        <v>466</v>
      </c>
      <c r="D31" s="16"/>
      <c r="E31" s="16">
        <f>E17/D17-1</f>
        <v>0.18021201413427557</v>
      </c>
      <c r="F31" s="16">
        <f t="shared" ref="F31" si="93">F17/E17-1</f>
        <v>0.14570858283433141</v>
      </c>
      <c r="G31" s="16">
        <f t="shared" ref="G31" si="94">G17/F17-1</f>
        <v>-1</v>
      </c>
      <c r="H31" s="16" t="e">
        <f t="shared" ref="H31" si="95">H17/G17-1</f>
        <v>#DIV/0!</v>
      </c>
      <c r="I31" s="16" t="e">
        <f t="shared" ref="I31" si="96">I17/H17-1</f>
        <v>#DIV/0!</v>
      </c>
      <c r="J31" s="16" t="e">
        <f t="shared" ref="J31" si="97">J17/I17-1</f>
        <v>#DIV/0!</v>
      </c>
      <c r="K31" s="16" t="e">
        <f t="shared" ref="K31" si="98">K17/J17-1</f>
        <v>#DIV/0!</v>
      </c>
      <c r="L31" s="16" t="e">
        <f t="shared" ref="L31" si="99">L17/K17-1</f>
        <v>#DIV/0!</v>
      </c>
      <c r="M31" s="16" t="e">
        <f t="shared" ref="M31" si="100">M17/L17-1</f>
        <v>#DIV/0!</v>
      </c>
      <c r="N31" s="16" t="e">
        <f t="shared" ref="N31" si="101">N17/M17-1</f>
        <v>#DIV/0!</v>
      </c>
      <c r="O31" s="16" t="e">
        <f t="shared" ref="O31" si="102">O17/N17-1</f>
        <v>#DIV/0!</v>
      </c>
      <c r="P31" s="16" t="e">
        <f t="shared" ref="P31" si="103">P17/O17-1</f>
        <v>#DIV/0!</v>
      </c>
      <c r="Q31" s="16" t="e">
        <f t="shared" ref="Q31" si="104">Q17/P17-1</f>
        <v>#DIV/0!</v>
      </c>
      <c r="R31" s="16" t="e">
        <f t="shared" ref="R31" si="105">R17/Q17-1</f>
        <v>#DIV/0!</v>
      </c>
      <c r="S31" s="16" t="e">
        <f t="shared" ref="S31" si="106">S17/R17-1</f>
        <v>#DIV/0!</v>
      </c>
      <c r="T31" s="16" t="e">
        <f t="shared" ref="T31" si="107">T17/S17-1</f>
        <v>#DIV/0!</v>
      </c>
      <c r="U31" s="16" t="e">
        <f t="shared" ref="U31" si="108">U17/T17-1</f>
        <v>#DIV/0!</v>
      </c>
      <c r="V31" s="16" t="e">
        <f t="shared" ref="V31" si="109">V17/U17-1</f>
        <v>#DIV/0!</v>
      </c>
      <c r="W31" s="16" t="e">
        <f t="shared" ref="W31" si="110">W17/V17-1</f>
        <v>#DIV/0!</v>
      </c>
      <c r="X31" s="16" t="e">
        <f t="shared" ref="X31" si="111">X17/W17-1</f>
        <v>#DIV/0!</v>
      </c>
      <c r="Y31" s="16" t="e">
        <f t="shared" ref="Y31" si="112">Y17/X17-1</f>
        <v>#DIV/0!</v>
      </c>
      <c r="Z31" s="16" t="e">
        <f t="shared" ref="Z31" si="113">Z17/Y17-1</f>
        <v>#DIV/0!</v>
      </c>
      <c r="AA31" s="16" t="e">
        <f t="shared" ref="AA31" si="114">AA17/Z17-1</f>
        <v>#DIV/0!</v>
      </c>
      <c r="AB31" s="16" t="e">
        <f t="shared" ref="AB31" si="115">AB17/AA17-1</f>
        <v>#DIV/0!</v>
      </c>
      <c r="AC31" s="16" t="e">
        <f t="shared" ref="AC31" si="116">AC17/AB17-1</f>
        <v>#DIV/0!</v>
      </c>
      <c r="AD31" s="16" t="e">
        <f t="shared" ref="AD31" si="117">AD17/AC17-1</f>
        <v>#DIV/0!</v>
      </c>
      <c r="AE31" s="16" t="e">
        <f t="shared" ref="AE31" si="118">AE17/AD17-1</f>
        <v>#DIV/0!</v>
      </c>
      <c r="AF31" s="16" t="e">
        <f t="shared" ref="AF31" si="119">AF17/AE17-1</f>
        <v>#DIV/0!</v>
      </c>
      <c r="AG31" s="16" t="e">
        <f t="shared" ref="AG31" si="120">AG17/AF17-1</f>
        <v>#DIV/0!</v>
      </c>
      <c r="AH31" s="16" t="e">
        <f t="shared" ref="AH31" si="121">AH17/AG17-1</f>
        <v>#DIV/0!</v>
      </c>
      <c r="AI31" s="16" t="e">
        <f t="shared" ref="AI31" si="122">AI17/AH17-1</f>
        <v>#DIV/0!</v>
      </c>
      <c r="AJ31" s="16" t="e">
        <f t="shared" ref="AJ31" si="123">AJ17/AI17-1</f>
        <v>#DIV/0!</v>
      </c>
      <c r="AK31" s="16" t="e">
        <f t="shared" ref="AK31" si="124">AK17/AJ17-1</f>
        <v>#DIV/0!</v>
      </c>
      <c r="AL31" s="16" t="e">
        <f t="shared" ref="AL31" si="125">AL17/AK17-1</f>
        <v>#DIV/0!</v>
      </c>
      <c r="AM31" s="16" t="e">
        <f t="shared" ref="AM31" si="126">AM17/AL17-1</f>
        <v>#DIV/0!</v>
      </c>
      <c r="AN31" s="16" t="e">
        <f t="shared" ref="AN31" si="127">AN17/AM17-1</f>
        <v>#DIV/0!</v>
      </c>
      <c r="AO31" s="16" t="e">
        <f t="shared" ref="AO31" si="128">AO17/AN17-1</f>
        <v>#DIV/0!</v>
      </c>
      <c r="AP31" s="16" t="e">
        <f t="shared" ref="AP31" si="129">AP17/AO17-1</f>
        <v>#DIV/0!</v>
      </c>
      <c r="AQ31" s="16" t="e">
        <f t="shared" ref="AQ31" si="130">AQ17/AP17-1</f>
        <v>#DIV/0!</v>
      </c>
      <c r="AR31" s="16" t="e">
        <f t="shared" ref="AR31" si="131">AR17/AQ17-1</f>
        <v>#DIV/0!</v>
      </c>
      <c r="AS31" s="16" t="e">
        <f t="shared" ref="AS31" si="132">AS17/AR17-1</f>
        <v>#DIV/0!</v>
      </c>
      <c r="AT31" s="16" t="e">
        <f t="shared" ref="AT31" si="133">AT17/AS17-1</f>
        <v>#DIV/0!</v>
      </c>
      <c r="AU31" s="16" t="e">
        <f t="shared" ref="AU31" si="134">AU17/AT17-1</f>
        <v>#DIV/0!</v>
      </c>
      <c r="AV31" s="16" t="e">
        <f t="shared" ref="AV31" si="135">AV17/AU17-1</f>
        <v>#DIV/0!</v>
      </c>
      <c r="AW31" s="16" t="e">
        <f t="shared" ref="AW31" si="136">AW17/AV17-1</f>
        <v>#DIV/0!</v>
      </c>
      <c r="AX31" s="16" t="e">
        <f t="shared" ref="AX31" si="137">AX17/AW17-1</f>
        <v>#DIV/0!</v>
      </c>
    </row>
    <row r="32" spans="3:50">
      <c r="C32" s="9" t="s">
        <v>467</v>
      </c>
      <c r="D32" s="16"/>
      <c r="E32" s="16">
        <f>E21/D21-1</f>
        <v>0.21923743500866544</v>
      </c>
      <c r="F32" s="16">
        <f t="shared" ref="F32:F33" si="138">F21/E21-1</f>
        <v>0.12224591329068946</v>
      </c>
      <c r="G32" s="16">
        <f t="shared" ref="G32:G33" si="139">G21/F21-1</f>
        <v>-1</v>
      </c>
      <c r="H32" s="16" t="e">
        <f t="shared" ref="H32:H33" si="140">H21/G21-1</f>
        <v>#DIV/0!</v>
      </c>
      <c r="I32" s="16" t="e">
        <f t="shared" ref="I32:I33" si="141">I21/H21-1</f>
        <v>#DIV/0!</v>
      </c>
      <c r="J32" s="16" t="e">
        <f t="shared" ref="J32:J33" si="142">J21/I21-1</f>
        <v>#DIV/0!</v>
      </c>
      <c r="K32" s="16" t="e">
        <f t="shared" ref="K32:K33" si="143">K21/J21-1</f>
        <v>#DIV/0!</v>
      </c>
      <c r="L32" s="16" t="e">
        <f t="shared" ref="L32:L33" si="144">L21/K21-1</f>
        <v>#DIV/0!</v>
      </c>
      <c r="M32" s="16" t="e">
        <f t="shared" ref="M32:M33" si="145">M21/L21-1</f>
        <v>#DIV/0!</v>
      </c>
      <c r="N32" s="16" t="e">
        <f t="shared" ref="N32:N33" si="146">N21/M21-1</f>
        <v>#DIV/0!</v>
      </c>
      <c r="O32" s="16" t="e">
        <f t="shared" ref="O32:O33" si="147">O21/N21-1</f>
        <v>#DIV/0!</v>
      </c>
      <c r="P32" s="16" t="e">
        <f t="shared" ref="P32:P33" si="148">P21/O21-1</f>
        <v>#DIV/0!</v>
      </c>
      <c r="Q32" s="16" t="e">
        <f t="shared" ref="Q32:Q33" si="149">Q21/P21-1</f>
        <v>#DIV/0!</v>
      </c>
      <c r="R32" s="16" t="e">
        <f t="shared" ref="R32:R33" si="150">R21/Q21-1</f>
        <v>#DIV/0!</v>
      </c>
      <c r="S32" s="16" t="e">
        <f t="shared" ref="S32:S33" si="151">S21/R21-1</f>
        <v>#DIV/0!</v>
      </c>
      <c r="T32" s="16" t="e">
        <f t="shared" ref="T32:T33" si="152">T21/S21-1</f>
        <v>#DIV/0!</v>
      </c>
      <c r="U32" s="16" t="e">
        <f t="shared" ref="U32:U33" si="153">U21/T21-1</f>
        <v>#DIV/0!</v>
      </c>
      <c r="V32" s="16" t="e">
        <f t="shared" ref="V32:V33" si="154">V21/U21-1</f>
        <v>#DIV/0!</v>
      </c>
      <c r="W32" s="16" t="e">
        <f t="shared" ref="W32:W33" si="155">W21/V21-1</f>
        <v>#DIV/0!</v>
      </c>
      <c r="X32" s="16" t="e">
        <f t="shared" ref="X32:X33" si="156">X21/W21-1</f>
        <v>#DIV/0!</v>
      </c>
      <c r="Y32" s="16" t="e">
        <f t="shared" ref="Y32:Y33" si="157">Y21/X21-1</f>
        <v>#DIV/0!</v>
      </c>
      <c r="Z32" s="16" t="e">
        <f t="shared" ref="Z32:Z33" si="158">Z21/Y21-1</f>
        <v>#DIV/0!</v>
      </c>
      <c r="AA32" s="16" t="e">
        <f t="shared" ref="AA32:AA33" si="159">AA21/Z21-1</f>
        <v>#DIV/0!</v>
      </c>
      <c r="AB32" s="16" t="e">
        <f t="shared" ref="AB32:AB33" si="160">AB21/AA21-1</f>
        <v>#DIV/0!</v>
      </c>
      <c r="AC32" s="16" t="e">
        <f t="shared" ref="AC32:AC33" si="161">AC21/AB21-1</f>
        <v>#DIV/0!</v>
      </c>
      <c r="AD32" s="16" t="e">
        <f t="shared" ref="AD32:AD33" si="162">AD21/AC21-1</f>
        <v>#DIV/0!</v>
      </c>
      <c r="AE32" s="16" t="e">
        <f t="shared" ref="AE32:AE33" si="163">AE21/AD21-1</f>
        <v>#DIV/0!</v>
      </c>
      <c r="AF32" s="16" t="e">
        <f t="shared" ref="AF32:AF33" si="164">AF21/AE21-1</f>
        <v>#DIV/0!</v>
      </c>
      <c r="AG32" s="16" t="e">
        <f t="shared" ref="AG32:AG33" si="165">AG21/AF21-1</f>
        <v>#DIV/0!</v>
      </c>
      <c r="AH32" s="16" t="e">
        <f t="shared" ref="AH32:AH33" si="166">AH21/AG21-1</f>
        <v>#DIV/0!</v>
      </c>
      <c r="AI32" s="16" t="e">
        <f t="shared" ref="AI32:AI33" si="167">AI21/AH21-1</f>
        <v>#DIV/0!</v>
      </c>
      <c r="AJ32" s="16" t="e">
        <f t="shared" ref="AJ32:AJ33" si="168">AJ21/AI21-1</f>
        <v>#DIV/0!</v>
      </c>
      <c r="AK32" s="16" t="e">
        <f t="shared" ref="AK32:AK33" si="169">AK21/AJ21-1</f>
        <v>#DIV/0!</v>
      </c>
      <c r="AL32" s="16" t="e">
        <f t="shared" ref="AL32:AL33" si="170">AL21/AK21-1</f>
        <v>#DIV/0!</v>
      </c>
      <c r="AM32" s="16" t="e">
        <f t="shared" ref="AM32:AM33" si="171">AM21/AL21-1</f>
        <v>#DIV/0!</v>
      </c>
      <c r="AN32" s="16" t="e">
        <f t="shared" ref="AN32:AN33" si="172">AN21/AM21-1</f>
        <v>#DIV/0!</v>
      </c>
      <c r="AO32" s="16" t="e">
        <f t="shared" ref="AO32:AO33" si="173">AO21/AN21-1</f>
        <v>#DIV/0!</v>
      </c>
      <c r="AP32" s="16" t="e">
        <f t="shared" ref="AP32:AP33" si="174">AP21/AO21-1</f>
        <v>#DIV/0!</v>
      </c>
      <c r="AQ32" s="16" t="e">
        <f t="shared" ref="AQ32:AQ33" si="175">AQ21/AP21-1</f>
        <v>#DIV/0!</v>
      </c>
      <c r="AR32" s="16" t="e">
        <f t="shared" ref="AR32:AR33" si="176">AR21/AQ21-1</f>
        <v>#DIV/0!</v>
      </c>
      <c r="AS32" s="16" t="e">
        <f t="shared" ref="AS32:AS33" si="177">AS21/AR21-1</f>
        <v>#DIV/0!</v>
      </c>
      <c r="AT32" s="16" t="e">
        <f t="shared" ref="AT32:AT33" si="178">AT21/AS21-1</f>
        <v>#DIV/0!</v>
      </c>
      <c r="AU32" s="16" t="e">
        <f t="shared" ref="AU32:AU33" si="179">AU21/AT21-1</f>
        <v>#DIV/0!</v>
      </c>
      <c r="AV32" s="16" t="e">
        <f t="shared" ref="AV32:AV33" si="180">AV21/AU21-1</f>
        <v>#DIV/0!</v>
      </c>
      <c r="AW32" s="16" t="e">
        <f t="shared" ref="AW32:AW33" si="181">AW21/AV21-1</f>
        <v>#DIV/0!</v>
      </c>
      <c r="AX32" s="16" t="e">
        <f t="shared" ref="AX32:AX33" si="182">AX21/AW21-1</f>
        <v>#DIV/0!</v>
      </c>
    </row>
    <row r="33" spans="3:50">
      <c r="C33" s="9" t="s">
        <v>468</v>
      </c>
      <c r="D33" s="16"/>
      <c r="E33" s="16">
        <f>E22/D22-1</f>
        <v>1.5490196078431371</v>
      </c>
      <c r="F33" s="16">
        <f t="shared" si="138"/>
        <v>-3.0769230769230882E-3</v>
      </c>
      <c r="G33" s="16">
        <f t="shared" si="139"/>
        <v>-1</v>
      </c>
      <c r="H33" s="16" t="e">
        <f t="shared" si="140"/>
        <v>#DIV/0!</v>
      </c>
      <c r="I33" s="16" t="e">
        <f t="shared" si="141"/>
        <v>#DIV/0!</v>
      </c>
      <c r="J33" s="16" t="e">
        <f t="shared" si="142"/>
        <v>#DIV/0!</v>
      </c>
      <c r="K33" s="16" t="e">
        <f t="shared" si="143"/>
        <v>#DIV/0!</v>
      </c>
      <c r="L33" s="16" t="e">
        <f t="shared" si="144"/>
        <v>#DIV/0!</v>
      </c>
      <c r="M33" s="16" t="e">
        <f t="shared" si="145"/>
        <v>#DIV/0!</v>
      </c>
      <c r="N33" s="16" t="e">
        <f t="shared" si="146"/>
        <v>#DIV/0!</v>
      </c>
      <c r="O33" s="16" t="e">
        <f t="shared" si="147"/>
        <v>#DIV/0!</v>
      </c>
      <c r="P33" s="16" t="e">
        <f t="shared" si="148"/>
        <v>#DIV/0!</v>
      </c>
      <c r="Q33" s="16" t="e">
        <f t="shared" si="149"/>
        <v>#DIV/0!</v>
      </c>
      <c r="R33" s="16" t="e">
        <f t="shared" si="150"/>
        <v>#DIV/0!</v>
      </c>
      <c r="S33" s="16" t="e">
        <f t="shared" si="151"/>
        <v>#DIV/0!</v>
      </c>
      <c r="T33" s="16" t="e">
        <f t="shared" si="152"/>
        <v>#DIV/0!</v>
      </c>
      <c r="U33" s="16" t="e">
        <f t="shared" si="153"/>
        <v>#DIV/0!</v>
      </c>
      <c r="V33" s="16" t="e">
        <f t="shared" si="154"/>
        <v>#DIV/0!</v>
      </c>
      <c r="W33" s="16" t="e">
        <f t="shared" si="155"/>
        <v>#DIV/0!</v>
      </c>
      <c r="X33" s="16" t="e">
        <f t="shared" si="156"/>
        <v>#DIV/0!</v>
      </c>
      <c r="Y33" s="16" t="e">
        <f t="shared" si="157"/>
        <v>#DIV/0!</v>
      </c>
      <c r="Z33" s="16" t="e">
        <f t="shared" si="158"/>
        <v>#DIV/0!</v>
      </c>
      <c r="AA33" s="16" t="e">
        <f t="shared" si="159"/>
        <v>#DIV/0!</v>
      </c>
      <c r="AB33" s="16" t="e">
        <f t="shared" si="160"/>
        <v>#DIV/0!</v>
      </c>
      <c r="AC33" s="16" t="e">
        <f t="shared" si="161"/>
        <v>#DIV/0!</v>
      </c>
      <c r="AD33" s="16" t="e">
        <f t="shared" si="162"/>
        <v>#DIV/0!</v>
      </c>
      <c r="AE33" s="16" t="e">
        <f t="shared" si="163"/>
        <v>#DIV/0!</v>
      </c>
      <c r="AF33" s="16" t="e">
        <f t="shared" si="164"/>
        <v>#DIV/0!</v>
      </c>
      <c r="AG33" s="16" t="e">
        <f t="shared" si="165"/>
        <v>#DIV/0!</v>
      </c>
      <c r="AH33" s="16" t="e">
        <f t="shared" si="166"/>
        <v>#DIV/0!</v>
      </c>
      <c r="AI33" s="16" t="e">
        <f t="shared" si="167"/>
        <v>#DIV/0!</v>
      </c>
      <c r="AJ33" s="16" t="e">
        <f t="shared" si="168"/>
        <v>#DIV/0!</v>
      </c>
      <c r="AK33" s="16" t="e">
        <f t="shared" si="169"/>
        <v>#DIV/0!</v>
      </c>
      <c r="AL33" s="16" t="e">
        <f t="shared" si="170"/>
        <v>#DIV/0!</v>
      </c>
      <c r="AM33" s="16" t="e">
        <f t="shared" si="171"/>
        <v>#DIV/0!</v>
      </c>
      <c r="AN33" s="16" t="e">
        <f t="shared" si="172"/>
        <v>#DIV/0!</v>
      </c>
      <c r="AO33" s="16" t="e">
        <f t="shared" si="173"/>
        <v>#DIV/0!</v>
      </c>
      <c r="AP33" s="16" t="e">
        <f t="shared" si="174"/>
        <v>#DIV/0!</v>
      </c>
      <c r="AQ33" s="16" t="e">
        <f t="shared" si="175"/>
        <v>#DIV/0!</v>
      </c>
      <c r="AR33" s="16" t="e">
        <f t="shared" si="176"/>
        <v>#DIV/0!</v>
      </c>
      <c r="AS33" s="16" t="e">
        <f t="shared" si="177"/>
        <v>#DIV/0!</v>
      </c>
      <c r="AT33" s="16" t="e">
        <f t="shared" si="178"/>
        <v>#DIV/0!</v>
      </c>
      <c r="AU33" s="16" t="e">
        <f t="shared" si="179"/>
        <v>#DIV/0!</v>
      </c>
      <c r="AV33" s="16" t="e">
        <f t="shared" si="180"/>
        <v>#DIV/0!</v>
      </c>
      <c r="AW33" s="16" t="e">
        <f t="shared" si="181"/>
        <v>#DIV/0!</v>
      </c>
      <c r="AX33" s="16" t="e">
        <f t="shared" si="182"/>
        <v>#DIV/0!</v>
      </c>
    </row>
    <row r="34" spans="3:50">
      <c r="C34" s="9" t="s">
        <v>469</v>
      </c>
      <c r="D34" s="16"/>
      <c r="E34" s="16">
        <f>E27/D27-1</f>
        <v>1.2770712909441233</v>
      </c>
      <c r="F34" s="16">
        <f t="shared" ref="F34" si="183">F27/E27-1</f>
        <v>-3.8754442376036535E-2</v>
      </c>
      <c r="G34" s="16">
        <f t="shared" ref="G34" si="184">G27/F27-1</f>
        <v>-1</v>
      </c>
      <c r="H34" s="16" t="e">
        <f t="shared" ref="H34" si="185">H27/G27-1</f>
        <v>#DIV/0!</v>
      </c>
      <c r="I34" s="16" t="e">
        <f t="shared" ref="I34" si="186">I27/H27-1</f>
        <v>#DIV/0!</v>
      </c>
      <c r="J34" s="16" t="e">
        <f t="shared" ref="J34" si="187">J27/I27-1</f>
        <v>#DIV/0!</v>
      </c>
      <c r="K34" s="16" t="e">
        <f t="shared" ref="K34" si="188">K27/J27-1</f>
        <v>#DIV/0!</v>
      </c>
      <c r="L34" s="16" t="e">
        <f t="shared" ref="L34" si="189">L27/K27-1</f>
        <v>#DIV/0!</v>
      </c>
      <c r="M34" s="16" t="e">
        <f t="shared" ref="M34" si="190">M27/L27-1</f>
        <v>#DIV/0!</v>
      </c>
      <c r="N34" s="16" t="e">
        <f t="shared" ref="N34" si="191">N27/M27-1</f>
        <v>#DIV/0!</v>
      </c>
      <c r="O34" s="16" t="e">
        <f t="shared" ref="O34" si="192">O27/N27-1</f>
        <v>#DIV/0!</v>
      </c>
      <c r="P34" s="16" t="e">
        <f t="shared" ref="P34" si="193">P27/O27-1</f>
        <v>#DIV/0!</v>
      </c>
      <c r="Q34" s="16" t="e">
        <f t="shared" ref="Q34" si="194">Q27/P27-1</f>
        <v>#DIV/0!</v>
      </c>
      <c r="R34" s="16" t="e">
        <f t="shared" ref="R34" si="195">R27/Q27-1</f>
        <v>#DIV/0!</v>
      </c>
      <c r="S34" s="16" t="e">
        <f t="shared" ref="S34" si="196">S27/R27-1</f>
        <v>#DIV/0!</v>
      </c>
      <c r="T34" s="16" t="e">
        <f t="shared" ref="T34" si="197">T27/S27-1</f>
        <v>#DIV/0!</v>
      </c>
      <c r="U34" s="16" t="e">
        <f t="shared" ref="U34" si="198">U27/T27-1</f>
        <v>#DIV/0!</v>
      </c>
      <c r="V34" s="16" t="e">
        <f t="shared" ref="V34" si="199">V27/U27-1</f>
        <v>#DIV/0!</v>
      </c>
      <c r="W34" s="16" t="e">
        <f t="shared" ref="W34" si="200">W27/V27-1</f>
        <v>#DIV/0!</v>
      </c>
      <c r="X34" s="16" t="e">
        <f t="shared" ref="X34" si="201">X27/W27-1</f>
        <v>#DIV/0!</v>
      </c>
      <c r="Y34" s="16" t="e">
        <f t="shared" ref="Y34" si="202">Y27/X27-1</f>
        <v>#DIV/0!</v>
      </c>
      <c r="Z34" s="16" t="e">
        <f t="shared" ref="Z34" si="203">Z27/Y27-1</f>
        <v>#DIV/0!</v>
      </c>
      <c r="AA34" s="16" t="e">
        <f t="shared" ref="AA34" si="204">AA27/Z27-1</f>
        <v>#DIV/0!</v>
      </c>
      <c r="AB34" s="16" t="e">
        <f t="shared" ref="AB34" si="205">AB27/AA27-1</f>
        <v>#DIV/0!</v>
      </c>
      <c r="AC34" s="16" t="e">
        <f t="shared" ref="AC34" si="206">AC27/AB27-1</f>
        <v>#DIV/0!</v>
      </c>
      <c r="AD34" s="16" t="e">
        <f t="shared" ref="AD34" si="207">AD27/AC27-1</f>
        <v>#DIV/0!</v>
      </c>
      <c r="AE34" s="16" t="e">
        <f t="shared" ref="AE34" si="208">AE27/AD27-1</f>
        <v>#DIV/0!</v>
      </c>
      <c r="AF34" s="16" t="e">
        <f t="shared" ref="AF34" si="209">AF27/AE27-1</f>
        <v>#DIV/0!</v>
      </c>
      <c r="AG34" s="16" t="e">
        <f t="shared" ref="AG34" si="210">AG27/AF27-1</f>
        <v>#DIV/0!</v>
      </c>
      <c r="AH34" s="16" t="e">
        <f t="shared" ref="AH34" si="211">AH27/AG27-1</f>
        <v>#DIV/0!</v>
      </c>
      <c r="AI34" s="16" t="e">
        <f t="shared" ref="AI34" si="212">AI27/AH27-1</f>
        <v>#DIV/0!</v>
      </c>
      <c r="AJ34" s="16" t="e">
        <f t="shared" ref="AJ34" si="213">AJ27/AI27-1</f>
        <v>#DIV/0!</v>
      </c>
      <c r="AK34" s="16" t="e">
        <f t="shared" ref="AK34" si="214">AK27/AJ27-1</f>
        <v>#DIV/0!</v>
      </c>
      <c r="AL34" s="16" t="e">
        <f t="shared" ref="AL34" si="215">AL27/AK27-1</f>
        <v>#DIV/0!</v>
      </c>
      <c r="AM34" s="16" t="e">
        <f t="shared" ref="AM34" si="216">AM27/AL27-1</f>
        <v>#DIV/0!</v>
      </c>
      <c r="AN34" s="16" t="e">
        <f t="shared" ref="AN34" si="217">AN27/AM27-1</f>
        <v>#DIV/0!</v>
      </c>
      <c r="AO34" s="16" t="e">
        <f t="shared" ref="AO34" si="218">AO27/AN27-1</f>
        <v>#DIV/0!</v>
      </c>
      <c r="AP34" s="16" t="e">
        <f t="shared" ref="AP34" si="219">AP27/AO27-1</f>
        <v>#DIV/0!</v>
      </c>
      <c r="AQ34" s="16" t="e">
        <f t="shared" ref="AQ34" si="220">AQ27/AP27-1</f>
        <v>#DIV/0!</v>
      </c>
      <c r="AR34" s="16" t="e">
        <f t="shared" ref="AR34" si="221">AR27/AQ27-1</f>
        <v>#DIV/0!</v>
      </c>
      <c r="AS34" s="16" t="e">
        <f t="shared" ref="AS34" si="222">AS27/AR27-1</f>
        <v>#DIV/0!</v>
      </c>
      <c r="AT34" s="16" t="e">
        <f t="shared" ref="AT34" si="223">AT27/AS27-1</f>
        <v>#DIV/0!</v>
      </c>
      <c r="AU34" s="16" t="e">
        <f t="shared" ref="AU34" si="224">AU27/AT27-1</f>
        <v>#DIV/0!</v>
      </c>
      <c r="AV34" s="16" t="e">
        <f t="shared" ref="AV34" si="225">AV27/AU27-1</f>
        <v>#DIV/0!</v>
      </c>
      <c r="AW34" s="16" t="e">
        <f t="shared" ref="AW34" si="226">AW27/AV27-1</f>
        <v>#DIV/0!</v>
      </c>
      <c r="AX34" s="16" t="e">
        <f t="shared" ref="AX34" si="227">AX27/AW27-1</f>
        <v>#DIV/0!</v>
      </c>
    </row>
    <row r="36" spans="3:50">
      <c r="C36" s="17" t="s">
        <v>470</v>
      </c>
    </row>
    <row r="37" spans="3:50">
      <c r="C37" s="9"/>
    </row>
    <row r="38" spans="3:50">
      <c r="C38" s="9" t="s">
        <v>471</v>
      </c>
    </row>
    <row r="39" spans="3:50">
      <c r="C39" s="4" t="s">
        <v>472</v>
      </c>
      <c r="D39" s="4">
        <v>665</v>
      </c>
      <c r="E39" s="4">
        <v>667</v>
      </c>
    </row>
    <row r="40" spans="3:50">
      <c r="C40" s="4" t="s">
        <v>473</v>
      </c>
      <c r="D40" s="4">
        <v>1825</v>
      </c>
      <c r="E40" s="4">
        <v>2461</v>
      </c>
    </row>
    <row r="41" spans="3:50">
      <c r="C41" s="4" t="s">
        <v>474</v>
      </c>
      <c r="D41" s="4">
        <v>349</v>
      </c>
      <c r="E41" s="4">
        <v>336</v>
      </c>
    </row>
    <row r="42" spans="3:50">
      <c r="C42" s="4" t="s">
        <v>475</v>
      </c>
      <c r="D42" s="4">
        <v>345</v>
      </c>
      <c r="E42" s="4">
        <v>341</v>
      </c>
    </row>
    <row r="43" spans="3:50">
      <c r="C43" s="4" t="s">
        <v>476</v>
      </c>
      <c r="D43" s="4">
        <v>33</v>
      </c>
      <c r="E43" s="4">
        <v>49</v>
      </c>
    </row>
    <row r="44" spans="3:50">
      <c r="C44" s="4" t="s">
        <v>477</v>
      </c>
      <c r="D44" s="4">
        <v>9</v>
      </c>
      <c r="E44" s="4">
        <v>50</v>
      </c>
    </row>
    <row r="45" spans="3:50">
      <c r="C45" s="9" t="s">
        <v>478</v>
      </c>
      <c r="D45" s="4">
        <f>+D44+D43+D42+D41+D40+D39</f>
        <v>3226</v>
      </c>
      <c r="E45" s="4">
        <f t="shared" ref="E45:AJ45" si="228">+E44+E43+E42+E41+E40+E39</f>
        <v>3904</v>
      </c>
      <c r="F45" s="4">
        <f t="shared" si="228"/>
        <v>0</v>
      </c>
      <c r="G45" s="4">
        <f t="shared" si="228"/>
        <v>0</v>
      </c>
      <c r="H45" s="4">
        <f t="shared" si="228"/>
        <v>0</v>
      </c>
      <c r="I45" s="4">
        <f t="shared" si="228"/>
        <v>0</v>
      </c>
      <c r="J45" s="4">
        <f t="shared" si="228"/>
        <v>0</v>
      </c>
      <c r="K45" s="4">
        <f t="shared" si="228"/>
        <v>0</v>
      </c>
      <c r="L45" s="4">
        <f t="shared" si="228"/>
        <v>0</v>
      </c>
      <c r="M45" s="4">
        <f t="shared" si="228"/>
        <v>0</v>
      </c>
      <c r="N45" s="4">
        <f t="shared" si="228"/>
        <v>0</v>
      </c>
      <c r="O45" s="4">
        <f t="shared" si="228"/>
        <v>0</v>
      </c>
      <c r="P45" s="4">
        <f t="shared" si="228"/>
        <v>0</v>
      </c>
      <c r="Q45" s="4">
        <f t="shared" si="228"/>
        <v>0</v>
      </c>
      <c r="R45" s="4">
        <f t="shared" si="228"/>
        <v>0</v>
      </c>
      <c r="S45" s="4">
        <f t="shared" si="228"/>
        <v>0</v>
      </c>
      <c r="T45" s="4">
        <f t="shared" si="228"/>
        <v>0</v>
      </c>
      <c r="U45" s="4">
        <f t="shared" si="228"/>
        <v>0</v>
      </c>
      <c r="V45" s="4">
        <f t="shared" si="228"/>
        <v>0</v>
      </c>
      <c r="W45" s="4">
        <f t="shared" si="228"/>
        <v>0</v>
      </c>
      <c r="X45" s="4">
        <f t="shared" si="228"/>
        <v>0</v>
      </c>
      <c r="Y45" s="4">
        <f t="shared" si="228"/>
        <v>0</v>
      </c>
      <c r="Z45" s="4">
        <f t="shared" si="228"/>
        <v>0</v>
      </c>
      <c r="AA45" s="4">
        <f t="shared" si="228"/>
        <v>0</v>
      </c>
      <c r="AB45" s="4">
        <f t="shared" si="228"/>
        <v>0</v>
      </c>
      <c r="AC45" s="4">
        <f t="shared" si="228"/>
        <v>0</v>
      </c>
      <c r="AD45" s="4">
        <f t="shared" si="228"/>
        <v>0</v>
      </c>
      <c r="AE45" s="4">
        <f t="shared" si="228"/>
        <v>0</v>
      </c>
      <c r="AF45" s="4">
        <f t="shared" si="228"/>
        <v>0</v>
      </c>
      <c r="AG45" s="4">
        <f t="shared" si="228"/>
        <v>0</v>
      </c>
      <c r="AH45" s="4">
        <f t="shared" si="228"/>
        <v>0</v>
      </c>
      <c r="AI45" s="4">
        <f t="shared" si="228"/>
        <v>0</v>
      </c>
      <c r="AJ45" s="4">
        <f t="shared" si="228"/>
        <v>0</v>
      </c>
    </row>
    <row r="46" spans="3:50">
      <c r="C46" s="4" t="s">
        <v>479</v>
      </c>
      <c r="D46" s="4">
        <v>569</v>
      </c>
      <c r="E46" s="4">
        <v>560</v>
      </c>
    </row>
    <row r="47" spans="3:50">
      <c r="C47" s="4" t="s">
        <v>480</v>
      </c>
      <c r="D47" s="4">
        <v>370</v>
      </c>
      <c r="E47" s="4">
        <v>641</v>
      </c>
    </row>
    <row r="48" spans="3:50">
      <c r="C48" s="4" t="s">
        <v>481</v>
      </c>
      <c r="D48" s="4">
        <v>289</v>
      </c>
      <c r="E48" s="4">
        <v>326</v>
      </c>
    </row>
    <row r="49" spans="3:50">
      <c r="C49" s="4" t="s">
        <v>482</v>
      </c>
      <c r="D49" s="4">
        <v>41</v>
      </c>
      <c r="E49" s="4">
        <v>120</v>
      </c>
    </row>
    <row r="50" spans="3:50">
      <c r="C50" s="9" t="s">
        <v>483</v>
      </c>
      <c r="D50" s="4">
        <f>+D49+D48+D47+D46+D45</f>
        <v>4495</v>
      </c>
      <c r="E50" s="4">
        <f t="shared" ref="E50:AD50" si="229">+E49+E48+E47+E46+E45</f>
        <v>5551</v>
      </c>
      <c r="F50" s="4">
        <f t="shared" si="229"/>
        <v>0</v>
      </c>
      <c r="G50" s="4">
        <f t="shared" si="229"/>
        <v>0</v>
      </c>
      <c r="H50" s="4">
        <f t="shared" si="229"/>
        <v>0</v>
      </c>
      <c r="I50" s="4">
        <f t="shared" si="229"/>
        <v>0</v>
      </c>
      <c r="J50" s="4">
        <f t="shared" si="229"/>
        <v>0</v>
      </c>
      <c r="K50" s="4">
        <f t="shared" si="229"/>
        <v>0</v>
      </c>
      <c r="L50" s="4">
        <f t="shared" si="229"/>
        <v>0</v>
      </c>
      <c r="M50" s="4">
        <f t="shared" si="229"/>
        <v>0</v>
      </c>
      <c r="N50" s="4">
        <f t="shared" si="229"/>
        <v>0</v>
      </c>
      <c r="O50" s="4">
        <f t="shared" si="229"/>
        <v>0</v>
      </c>
      <c r="P50" s="4">
        <f t="shared" si="229"/>
        <v>0</v>
      </c>
      <c r="Q50" s="4">
        <f t="shared" si="229"/>
        <v>0</v>
      </c>
      <c r="R50" s="4">
        <f t="shared" si="229"/>
        <v>0</v>
      </c>
      <c r="S50" s="4">
        <f t="shared" si="229"/>
        <v>0</v>
      </c>
      <c r="T50" s="4">
        <f t="shared" si="229"/>
        <v>0</v>
      </c>
      <c r="U50" s="4">
        <f t="shared" si="229"/>
        <v>0</v>
      </c>
      <c r="V50" s="4">
        <f t="shared" si="229"/>
        <v>0</v>
      </c>
      <c r="W50" s="4">
        <f t="shared" si="229"/>
        <v>0</v>
      </c>
      <c r="X50" s="4">
        <f t="shared" si="229"/>
        <v>0</v>
      </c>
      <c r="Y50" s="4">
        <f t="shared" si="229"/>
        <v>0</v>
      </c>
      <c r="Z50" s="4">
        <f t="shared" si="229"/>
        <v>0</v>
      </c>
      <c r="AA50" s="4">
        <f t="shared" si="229"/>
        <v>0</v>
      </c>
      <c r="AB50" s="4">
        <f t="shared" si="229"/>
        <v>0</v>
      </c>
      <c r="AC50" s="4">
        <f t="shared" si="229"/>
        <v>0</v>
      </c>
      <c r="AD50" s="4">
        <f t="shared" si="229"/>
        <v>0</v>
      </c>
      <c r="AE50" s="4">
        <f t="shared" ref="AE50" si="230">+AE49+AE48+AE47+AE46+AE45</f>
        <v>0</v>
      </c>
      <c r="AF50" s="4">
        <f t="shared" ref="AF50" si="231">+AF49+AF48+AF47+AF46+AF45</f>
        <v>0</v>
      </c>
      <c r="AG50" s="4">
        <f t="shared" ref="AG50" si="232">+AG49+AG48+AG47+AG46+AG45</f>
        <v>0</v>
      </c>
      <c r="AH50" s="4">
        <f t="shared" ref="AH50" si="233">+AH49+AH48+AH47+AH46+AH45</f>
        <v>0</v>
      </c>
      <c r="AI50" s="4">
        <f t="shared" ref="AI50" si="234">+AI49+AI48+AI47+AI46+AI45</f>
        <v>0</v>
      </c>
      <c r="AJ50" s="4">
        <f t="shared" ref="AJ50" si="235">+AJ49+AJ48+AJ47+AJ46+AJ45</f>
        <v>0</v>
      </c>
      <c r="AK50" s="4">
        <f t="shared" ref="AK50" si="236">+AK49+AK48+AK47+AK46+AK45</f>
        <v>0</v>
      </c>
      <c r="AL50" s="4">
        <f t="shared" ref="AL50" si="237">+AL49+AL48+AL47+AL46+AL45</f>
        <v>0</v>
      </c>
      <c r="AM50" s="4">
        <f t="shared" ref="AM50" si="238">+AM49+AM48+AM47+AM46+AM45</f>
        <v>0</v>
      </c>
      <c r="AN50" s="4">
        <f t="shared" ref="AN50" si="239">+AN49+AN48+AN47+AN46+AN45</f>
        <v>0</v>
      </c>
      <c r="AO50" s="4">
        <f t="shared" ref="AO50" si="240">+AO49+AO48+AO47+AO46+AO45</f>
        <v>0</v>
      </c>
      <c r="AP50" s="4">
        <f t="shared" ref="AP50" si="241">+AP49+AP48+AP47+AP46+AP45</f>
        <v>0</v>
      </c>
      <c r="AQ50" s="4">
        <f t="shared" ref="AQ50" si="242">+AQ49+AQ48+AQ47+AQ46+AQ45</f>
        <v>0</v>
      </c>
      <c r="AR50" s="4">
        <f t="shared" ref="AR50" si="243">+AR49+AR48+AR47+AR46+AR45</f>
        <v>0</v>
      </c>
      <c r="AS50" s="4">
        <f t="shared" ref="AS50" si="244">+AS49+AS48+AS47+AS46+AS45</f>
        <v>0</v>
      </c>
      <c r="AT50" s="4">
        <f t="shared" ref="AT50" si="245">+AT49+AT48+AT47+AT46+AT45</f>
        <v>0</v>
      </c>
      <c r="AU50" s="4">
        <f t="shared" ref="AU50" si="246">+AU49+AU48+AU47+AU46+AU45</f>
        <v>0</v>
      </c>
      <c r="AV50" s="4">
        <f t="shared" ref="AV50" si="247">+AV49+AV48+AV47+AV46+AV45</f>
        <v>0</v>
      </c>
      <c r="AW50" s="4">
        <f t="shared" ref="AW50" si="248">+AW49+AW48+AW47+AW46+AW45</f>
        <v>0</v>
      </c>
      <c r="AX50" s="4">
        <f t="shared" ref="AX50" si="249">+AX49+AX48+AX47+AX46+AX45</f>
        <v>0</v>
      </c>
    </row>
    <row r="52" spans="3:50">
      <c r="C52" s="9" t="s">
        <v>484</v>
      </c>
    </row>
    <row r="53" spans="3:50">
      <c r="C53" s="4" t="s">
        <v>485</v>
      </c>
      <c r="D53" s="4">
        <v>286</v>
      </c>
      <c r="E53" s="4">
        <v>335</v>
      </c>
    </row>
    <row r="54" spans="3:50">
      <c r="C54" s="4" t="s">
        <v>486</v>
      </c>
      <c r="D54" s="4">
        <v>656</v>
      </c>
      <c r="E54" s="4">
        <v>594</v>
      </c>
    </row>
    <row r="55" spans="3:50">
      <c r="C55" s="9" t="s">
        <v>487</v>
      </c>
      <c r="D55" s="4">
        <f>+D54+D53</f>
        <v>942</v>
      </c>
      <c r="E55" s="4">
        <f t="shared" ref="E55:AK55" si="250">+E54+E53</f>
        <v>929</v>
      </c>
      <c r="F55" s="4">
        <f t="shared" si="250"/>
        <v>0</v>
      </c>
      <c r="G55" s="4">
        <f t="shared" si="250"/>
        <v>0</v>
      </c>
      <c r="H55" s="4">
        <f t="shared" si="250"/>
        <v>0</v>
      </c>
      <c r="I55" s="4">
        <f t="shared" si="250"/>
        <v>0</v>
      </c>
      <c r="J55" s="4">
        <f t="shared" si="250"/>
        <v>0</v>
      </c>
      <c r="K55" s="4">
        <f t="shared" si="250"/>
        <v>0</v>
      </c>
      <c r="L55" s="4">
        <f t="shared" si="250"/>
        <v>0</v>
      </c>
      <c r="M55" s="4">
        <f t="shared" si="250"/>
        <v>0</v>
      </c>
      <c r="N55" s="4">
        <f t="shared" si="250"/>
        <v>0</v>
      </c>
      <c r="O55" s="4">
        <f t="shared" si="250"/>
        <v>0</v>
      </c>
      <c r="P55" s="4">
        <f t="shared" si="250"/>
        <v>0</v>
      </c>
      <c r="Q55" s="4">
        <f t="shared" si="250"/>
        <v>0</v>
      </c>
      <c r="R55" s="4">
        <f t="shared" si="250"/>
        <v>0</v>
      </c>
      <c r="S55" s="4">
        <f t="shared" si="250"/>
        <v>0</v>
      </c>
      <c r="T55" s="4">
        <f t="shared" si="250"/>
        <v>0</v>
      </c>
      <c r="U55" s="4">
        <f t="shared" si="250"/>
        <v>0</v>
      </c>
      <c r="V55" s="4">
        <f t="shared" si="250"/>
        <v>0</v>
      </c>
      <c r="W55" s="4">
        <f t="shared" si="250"/>
        <v>0</v>
      </c>
      <c r="X55" s="4">
        <f t="shared" si="250"/>
        <v>0</v>
      </c>
      <c r="Y55" s="4">
        <f t="shared" si="250"/>
        <v>0</v>
      </c>
      <c r="Z55" s="4">
        <f t="shared" si="250"/>
        <v>0</v>
      </c>
      <c r="AA55" s="4">
        <f t="shared" si="250"/>
        <v>0</v>
      </c>
      <c r="AB55" s="4">
        <f t="shared" si="250"/>
        <v>0</v>
      </c>
      <c r="AC55" s="4">
        <f t="shared" si="250"/>
        <v>0</v>
      </c>
      <c r="AD55" s="4">
        <f t="shared" si="250"/>
        <v>0</v>
      </c>
      <c r="AE55" s="4">
        <f t="shared" si="250"/>
        <v>0</v>
      </c>
      <c r="AF55" s="4">
        <f t="shared" si="250"/>
        <v>0</v>
      </c>
      <c r="AG55" s="4">
        <f t="shared" si="250"/>
        <v>0</v>
      </c>
      <c r="AH55" s="4">
        <f t="shared" si="250"/>
        <v>0</v>
      </c>
      <c r="AI55" s="4">
        <f t="shared" si="250"/>
        <v>0</v>
      </c>
      <c r="AJ55" s="4">
        <f t="shared" si="250"/>
        <v>0</v>
      </c>
      <c r="AK55" s="4">
        <f t="shared" si="250"/>
        <v>0</v>
      </c>
    </row>
    <row r="56" spans="3:50">
      <c r="C56" s="4" t="s">
        <v>488</v>
      </c>
      <c r="D56" s="4">
        <v>347</v>
      </c>
      <c r="E56" s="4">
        <v>456</v>
      </c>
    </row>
    <row r="57" spans="3:50">
      <c r="C57" s="4" t="s">
        <v>489</v>
      </c>
      <c r="D57" s="4">
        <v>23</v>
      </c>
      <c r="E57" s="4">
        <v>21</v>
      </c>
    </row>
    <row r="58" spans="3:50">
      <c r="C58" s="9" t="s">
        <v>490</v>
      </c>
      <c r="D58" s="4">
        <f>+D57+D56+D55</f>
        <v>1312</v>
      </c>
      <c r="E58" s="4">
        <f t="shared" ref="E58:AS58" si="251">+E57+E56+E55</f>
        <v>1406</v>
      </c>
      <c r="F58" s="4">
        <f t="shared" si="251"/>
        <v>0</v>
      </c>
      <c r="G58" s="4">
        <f t="shared" si="251"/>
        <v>0</v>
      </c>
      <c r="H58" s="4">
        <f t="shared" si="251"/>
        <v>0</v>
      </c>
      <c r="I58" s="4">
        <f t="shared" si="251"/>
        <v>0</v>
      </c>
      <c r="J58" s="4">
        <f t="shared" si="251"/>
        <v>0</v>
      </c>
      <c r="K58" s="4">
        <f t="shared" si="251"/>
        <v>0</v>
      </c>
      <c r="L58" s="4">
        <f t="shared" si="251"/>
        <v>0</v>
      </c>
      <c r="M58" s="4">
        <f t="shared" si="251"/>
        <v>0</v>
      </c>
      <c r="N58" s="4">
        <f t="shared" si="251"/>
        <v>0</v>
      </c>
      <c r="O58" s="4">
        <f t="shared" si="251"/>
        <v>0</v>
      </c>
      <c r="P58" s="4">
        <f t="shared" si="251"/>
        <v>0</v>
      </c>
      <c r="Q58" s="4">
        <f t="shared" si="251"/>
        <v>0</v>
      </c>
      <c r="R58" s="4">
        <f t="shared" si="251"/>
        <v>0</v>
      </c>
      <c r="S58" s="4">
        <f t="shared" si="251"/>
        <v>0</v>
      </c>
      <c r="T58" s="4">
        <f t="shared" si="251"/>
        <v>0</v>
      </c>
      <c r="U58" s="4">
        <f t="shared" si="251"/>
        <v>0</v>
      </c>
      <c r="V58" s="4">
        <f t="shared" si="251"/>
        <v>0</v>
      </c>
      <c r="W58" s="4">
        <f t="shared" si="251"/>
        <v>0</v>
      </c>
      <c r="X58" s="4">
        <f t="shared" si="251"/>
        <v>0</v>
      </c>
      <c r="Y58" s="4">
        <f t="shared" si="251"/>
        <v>0</v>
      </c>
      <c r="Z58" s="4">
        <f t="shared" si="251"/>
        <v>0</v>
      </c>
      <c r="AA58" s="4">
        <f t="shared" si="251"/>
        <v>0</v>
      </c>
      <c r="AB58" s="4">
        <f t="shared" si="251"/>
        <v>0</v>
      </c>
      <c r="AC58" s="4">
        <f t="shared" si="251"/>
        <v>0</v>
      </c>
      <c r="AD58" s="4">
        <f t="shared" si="251"/>
        <v>0</v>
      </c>
      <c r="AE58" s="4">
        <f t="shared" si="251"/>
        <v>0</v>
      </c>
      <c r="AF58" s="4">
        <f t="shared" si="251"/>
        <v>0</v>
      </c>
      <c r="AG58" s="4">
        <f t="shared" si="251"/>
        <v>0</v>
      </c>
      <c r="AH58" s="4">
        <f t="shared" si="251"/>
        <v>0</v>
      </c>
      <c r="AI58" s="4">
        <f t="shared" si="251"/>
        <v>0</v>
      </c>
      <c r="AJ58" s="4">
        <f t="shared" si="251"/>
        <v>0</v>
      </c>
      <c r="AK58" s="4">
        <f t="shared" si="251"/>
        <v>0</v>
      </c>
      <c r="AL58" s="4">
        <f t="shared" si="251"/>
        <v>0</v>
      </c>
      <c r="AM58" s="4">
        <f t="shared" si="251"/>
        <v>0</v>
      </c>
      <c r="AN58" s="4">
        <f t="shared" si="251"/>
        <v>0</v>
      </c>
      <c r="AO58" s="4">
        <f t="shared" si="251"/>
        <v>0</v>
      </c>
      <c r="AP58" s="4">
        <f t="shared" si="251"/>
        <v>0</v>
      </c>
      <c r="AQ58" s="4">
        <f t="shared" si="251"/>
        <v>0</v>
      </c>
      <c r="AR58" s="4">
        <f t="shared" si="251"/>
        <v>0</v>
      </c>
      <c r="AS58" s="4">
        <f t="shared" si="251"/>
        <v>0</v>
      </c>
    </row>
    <row r="60" spans="3:50">
      <c r="C60" s="9" t="s">
        <v>491</v>
      </c>
    </row>
    <row r="61" spans="3:50">
      <c r="C61" s="4" t="s">
        <v>492</v>
      </c>
      <c r="D61" s="4">
        <v>0</v>
      </c>
      <c r="E61" s="4">
        <v>0</v>
      </c>
    </row>
    <row r="62" spans="3:50">
      <c r="C62" s="4" t="s">
        <v>493</v>
      </c>
      <c r="D62" s="4">
        <v>0.6</v>
      </c>
      <c r="E62" s="4">
        <v>0.7</v>
      </c>
    </row>
    <row r="63" spans="3:50">
      <c r="C63" s="4" t="s">
        <v>494</v>
      </c>
      <c r="D63" s="4">
        <v>2501</v>
      </c>
      <c r="E63" s="4">
        <v>2901</v>
      </c>
    </row>
    <row r="64" spans="3:50">
      <c r="C64" s="4" t="s">
        <v>495</v>
      </c>
      <c r="D64" s="4">
        <v>-1479</v>
      </c>
      <c r="E64" s="4">
        <v>-1497</v>
      </c>
    </row>
    <row r="65" spans="3:53">
      <c r="C65" s="4" t="s">
        <v>496</v>
      </c>
      <c r="D65" s="4">
        <v>10</v>
      </c>
      <c r="E65" s="4">
        <v>11</v>
      </c>
    </row>
    <row r="66" spans="3:53">
      <c r="C66" s="4" t="s">
        <v>497</v>
      </c>
      <c r="D66" s="4">
        <v>2149</v>
      </c>
      <c r="E66" s="4">
        <v>2730</v>
      </c>
    </row>
    <row r="67" spans="3:53">
      <c r="C67" s="9" t="s">
        <v>498</v>
      </c>
      <c r="D67" s="4">
        <f>+D66+D65+D63+D62+D61+D64</f>
        <v>3181.6000000000004</v>
      </c>
      <c r="E67" s="4">
        <f t="shared" ref="E67:BA67" si="252">+E66+E65+E63+E62+E61+E64</f>
        <v>4145.7</v>
      </c>
      <c r="F67" s="4">
        <f t="shared" si="252"/>
        <v>0</v>
      </c>
      <c r="G67" s="4">
        <f t="shared" si="252"/>
        <v>0</v>
      </c>
      <c r="H67" s="4">
        <f t="shared" si="252"/>
        <v>0</v>
      </c>
      <c r="I67" s="4">
        <f t="shared" si="252"/>
        <v>0</v>
      </c>
      <c r="J67" s="4">
        <f t="shared" si="252"/>
        <v>0</v>
      </c>
      <c r="K67" s="4">
        <f t="shared" si="252"/>
        <v>0</v>
      </c>
      <c r="L67" s="4">
        <f t="shared" si="252"/>
        <v>0</v>
      </c>
      <c r="M67" s="4">
        <f t="shared" si="252"/>
        <v>0</v>
      </c>
      <c r="N67" s="4">
        <f t="shared" si="252"/>
        <v>0</v>
      </c>
      <c r="O67" s="4">
        <f t="shared" si="252"/>
        <v>0</v>
      </c>
      <c r="P67" s="4">
        <f t="shared" si="252"/>
        <v>0</v>
      </c>
      <c r="Q67" s="4">
        <f t="shared" si="252"/>
        <v>0</v>
      </c>
      <c r="R67" s="4">
        <f t="shared" si="252"/>
        <v>0</v>
      </c>
      <c r="S67" s="4">
        <f t="shared" si="252"/>
        <v>0</v>
      </c>
      <c r="T67" s="4">
        <f t="shared" si="252"/>
        <v>0</v>
      </c>
      <c r="U67" s="4">
        <f t="shared" si="252"/>
        <v>0</v>
      </c>
      <c r="V67" s="4">
        <f t="shared" si="252"/>
        <v>0</v>
      </c>
      <c r="W67" s="4">
        <f t="shared" si="252"/>
        <v>0</v>
      </c>
      <c r="X67" s="4">
        <f t="shared" si="252"/>
        <v>0</v>
      </c>
      <c r="Y67" s="4">
        <f t="shared" si="252"/>
        <v>0</v>
      </c>
      <c r="Z67" s="4">
        <f t="shared" si="252"/>
        <v>0</v>
      </c>
      <c r="AA67" s="4">
        <f t="shared" si="252"/>
        <v>0</v>
      </c>
      <c r="AB67" s="4">
        <f t="shared" si="252"/>
        <v>0</v>
      </c>
      <c r="AC67" s="4">
        <f t="shared" si="252"/>
        <v>0</v>
      </c>
      <c r="AD67" s="4">
        <f t="shared" si="252"/>
        <v>0</v>
      </c>
      <c r="AE67" s="4">
        <f t="shared" si="252"/>
        <v>0</v>
      </c>
      <c r="AF67" s="4">
        <f t="shared" si="252"/>
        <v>0</v>
      </c>
      <c r="AG67" s="4">
        <f t="shared" si="252"/>
        <v>0</v>
      </c>
      <c r="AH67" s="4">
        <f t="shared" si="252"/>
        <v>0</v>
      </c>
      <c r="AI67" s="4">
        <f t="shared" si="252"/>
        <v>0</v>
      </c>
      <c r="AJ67" s="4">
        <f t="shared" si="252"/>
        <v>0</v>
      </c>
      <c r="AK67" s="4">
        <f t="shared" si="252"/>
        <v>0</v>
      </c>
      <c r="AL67" s="4">
        <f t="shared" si="252"/>
        <v>0</v>
      </c>
      <c r="AM67" s="4">
        <f t="shared" si="252"/>
        <v>0</v>
      </c>
      <c r="AN67" s="4">
        <f t="shared" si="252"/>
        <v>0</v>
      </c>
      <c r="AO67" s="4">
        <f t="shared" si="252"/>
        <v>0</v>
      </c>
      <c r="AP67" s="4">
        <f t="shared" si="252"/>
        <v>0</v>
      </c>
      <c r="AQ67" s="4">
        <f t="shared" si="252"/>
        <v>0</v>
      </c>
      <c r="AR67" s="4">
        <f t="shared" si="252"/>
        <v>0</v>
      </c>
      <c r="AS67" s="4">
        <f t="shared" si="252"/>
        <v>0</v>
      </c>
      <c r="AT67" s="4">
        <f t="shared" si="252"/>
        <v>0</v>
      </c>
      <c r="AU67" s="4">
        <f t="shared" si="252"/>
        <v>0</v>
      </c>
      <c r="AV67" s="4">
        <f t="shared" si="252"/>
        <v>0</v>
      </c>
      <c r="AW67" s="4">
        <f t="shared" si="252"/>
        <v>0</v>
      </c>
      <c r="AX67" s="4">
        <f t="shared" si="252"/>
        <v>0</v>
      </c>
      <c r="AY67" s="4">
        <f t="shared" si="252"/>
        <v>0</v>
      </c>
      <c r="AZ67" s="4">
        <f t="shared" si="252"/>
        <v>0</v>
      </c>
      <c r="BA67" s="4">
        <f t="shared" si="252"/>
        <v>0</v>
      </c>
    </row>
    <row r="68" spans="3:53">
      <c r="C68" s="9" t="s">
        <v>499</v>
      </c>
      <c r="D68" s="4">
        <f>+D67+D58</f>
        <v>4493.6000000000004</v>
      </c>
      <c r="E68" s="4">
        <f t="shared" ref="E68:BA68" si="253">+E67+E58</f>
        <v>5551.7</v>
      </c>
      <c r="F68" s="4">
        <f t="shared" si="253"/>
        <v>0</v>
      </c>
      <c r="G68" s="4">
        <f t="shared" si="253"/>
        <v>0</v>
      </c>
      <c r="H68" s="4">
        <f t="shared" si="253"/>
        <v>0</v>
      </c>
      <c r="I68" s="4">
        <f t="shared" si="253"/>
        <v>0</v>
      </c>
      <c r="J68" s="4">
        <f t="shared" si="253"/>
        <v>0</v>
      </c>
      <c r="K68" s="4">
        <f t="shared" si="253"/>
        <v>0</v>
      </c>
      <c r="L68" s="4">
        <f t="shared" si="253"/>
        <v>0</v>
      </c>
      <c r="M68" s="4">
        <f t="shared" si="253"/>
        <v>0</v>
      </c>
      <c r="N68" s="4">
        <f t="shared" si="253"/>
        <v>0</v>
      </c>
      <c r="O68" s="4">
        <f t="shared" si="253"/>
        <v>0</v>
      </c>
      <c r="P68" s="4">
        <f t="shared" si="253"/>
        <v>0</v>
      </c>
      <c r="Q68" s="4">
        <f t="shared" si="253"/>
        <v>0</v>
      </c>
      <c r="R68" s="4">
        <f t="shared" si="253"/>
        <v>0</v>
      </c>
      <c r="S68" s="4">
        <f t="shared" si="253"/>
        <v>0</v>
      </c>
      <c r="T68" s="4">
        <f t="shared" si="253"/>
        <v>0</v>
      </c>
      <c r="U68" s="4">
        <f t="shared" si="253"/>
        <v>0</v>
      </c>
      <c r="V68" s="4">
        <f t="shared" si="253"/>
        <v>0</v>
      </c>
      <c r="W68" s="4">
        <f t="shared" si="253"/>
        <v>0</v>
      </c>
      <c r="X68" s="4">
        <f t="shared" si="253"/>
        <v>0</v>
      </c>
      <c r="Y68" s="4">
        <f t="shared" si="253"/>
        <v>0</v>
      </c>
      <c r="Z68" s="4">
        <f t="shared" si="253"/>
        <v>0</v>
      </c>
      <c r="AA68" s="4">
        <f t="shared" si="253"/>
        <v>0</v>
      </c>
      <c r="AB68" s="4">
        <f t="shared" si="253"/>
        <v>0</v>
      </c>
      <c r="AC68" s="4">
        <f t="shared" si="253"/>
        <v>0</v>
      </c>
      <c r="AD68" s="4">
        <f t="shared" si="253"/>
        <v>0</v>
      </c>
      <c r="AE68" s="4">
        <f t="shared" si="253"/>
        <v>0</v>
      </c>
      <c r="AF68" s="4">
        <f t="shared" si="253"/>
        <v>0</v>
      </c>
      <c r="AG68" s="4">
        <f t="shared" si="253"/>
        <v>0</v>
      </c>
      <c r="AH68" s="4">
        <f t="shared" si="253"/>
        <v>0</v>
      </c>
      <c r="AI68" s="4">
        <f t="shared" si="253"/>
        <v>0</v>
      </c>
      <c r="AJ68" s="4">
        <f t="shared" si="253"/>
        <v>0</v>
      </c>
      <c r="AK68" s="4">
        <f t="shared" si="253"/>
        <v>0</v>
      </c>
      <c r="AL68" s="4">
        <f t="shared" si="253"/>
        <v>0</v>
      </c>
      <c r="AM68" s="4">
        <f t="shared" si="253"/>
        <v>0</v>
      </c>
      <c r="AN68" s="4">
        <f t="shared" si="253"/>
        <v>0</v>
      </c>
      <c r="AO68" s="4">
        <f t="shared" si="253"/>
        <v>0</v>
      </c>
      <c r="AP68" s="4">
        <f t="shared" si="253"/>
        <v>0</v>
      </c>
      <c r="AQ68" s="4">
        <f t="shared" si="253"/>
        <v>0</v>
      </c>
      <c r="AR68" s="4">
        <f t="shared" si="253"/>
        <v>0</v>
      </c>
      <c r="AS68" s="4">
        <f t="shared" si="253"/>
        <v>0</v>
      </c>
      <c r="AT68" s="4">
        <f t="shared" si="253"/>
        <v>0</v>
      </c>
      <c r="AU68" s="4">
        <f t="shared" si="253"/>
        <v>0</v>
      </c>
      <c r="AV68" s="4">
        <f t="shared" si="253"/>
        <v>0</v>
      </c>
      <c r="AW68" s="4">
        <f t="shared" si="253"/>
        <v>0</v>
      </c>
      <c r="AX68" s="4">
        <f t="shared" si="253"/>
        <v>0</v>
      </c>
      <c r="AY68" s="4">
        <f t="shared" si="253"/>
        <v>0</v>
      </c>
      <c r="AZ68" s="4">
        <f t="shared" si="253"/>
        <v>0</v>
      </c>
      <c r="BA68" s="4">
        <f t="shared" si="253"/>
        <v>0</v>
      </c>
    </row>
    <row r="70" spans="3:53">
      <c r="C70" s="9" t="s">
        <v>500</v>
      </c>
      <c r="D70" s="16"/>
      <c r="E70" s="16">
        <f>+E39/D39-1</f>
        <v>3.0075187969924588E-3</v>
      </c>
      <c r="F70" s="16">
        <f t="shared" ref="F70" si="254">+F39/E39-1</f>
        <v>-1</v>
      </c>
      <c r="G70" s="16" t="e">
        <f t="shared" ref="G70" si="255">+G39/F39-1</f>
        <v>#DIV/0!</v>
      </c>
      <c r="H70" s="16" t="e">
        <f t="shared" ref="H70" si="256">+H39/G39-1</f>
        <v>#DIV/0!</v>
      </c>
      <c r="I70" s="16" t="e">
        <f t="shared" ref="I70" si="257">+I39/H39-1</f>
        <v>#DIV/0!</v>
      </c>
      <c r="J70" s="16" t="e">
        <f t="shared" ref="J70" si="258">+J39/I39-1</f>
        <v>#DIV/0!</v>
      </c>
      <c r="K70" s="16" t="e">
        <f t="shared" ref="K70" si="259">+K39/J39-1</f>
        <v>#DIV/0!</v>
      </c>
      <c r="L70" s="16" t="e">
        <f t="shared" ref="L70" si="260">+L39/K39-1</f>
        <v>#DIV/0!</v>
      </c>
      <c r="M70" s="16" t="e">
        <f t="shared" ref="M70" si="261">+M39/L39-1</f>
        <v>#DIV/0!</v>
      </c>
      <c r="N70" s="16" t="e">
        <f t="shared" ref="N70" si="262">+N39/M39-1</f>
        <v>#DIV/0!</v>
      </c>
      <c r="O70" s="16" t="e">
        <f t="shared" ref="O70" si="263">+O39/N39-1</f>
        <v>#DIV/0!</v>
      </c>
      <c r="P70" s="16" t="e">
        <f t="shared" ref="P70" si="264">+P39/O39-1</f>
        <v>#DIV/0!</v>
      </c>
      <c r="Q70" s="16" t="e">
        <f t="shared" ref="Q70" si="265">+Q39/P39-1</f>
        <v>#DIV/0!</v>
      </c>
      <c r="R70" s="16" t="e">
        <f t="shared" ref="R70" si="266">+R39/Q39-1</f>
        <v>#DIV/0!</v>
      </c>
      <c r="S70" s="16" t="e">
        <f t="shared" ref="S70" si="267">+S39/R39-1</f>
        <v>#DIV/0!</v>
      </c>
      <c r="T70" s="16" t="e">
        <f t="shared" ref="T70" si="268">+T39/S39-1</f>
        <v>#DIV/0!</v>
      </c>
      <c r="U70" s="16" t="e">
        <f t="shared" ref="U70" si="269">+U39/T39-1</f>
        <v>#DIV/0!</v>
      </c>
      <c r="V70" s="16" t="e">
        <f t="shared" ref="V70" si="270">+V39/U39-1</f>
        <v>#DIV/0!</v>
      </c>
      <c r="W70" s="16" t="e">
        <f t="shared" ref="W70" si="271">+W39/V39-1</f>
        <v>#DIV/0!</v>
      </c>
      <c r="X70" s="16" t="e">
        <f t="shared" ref="X70" si="272">+X39/W39-1</f>
        <v>#DIV/0!</v>
      </c>
      <c r="Y70" s="16" t="e">
        <f t="shared" ref="Y70" si="273">+Y39/X39-1</f>
        <v>#DIV/0!</v>
      </c>
      <c r="Z70" s="16" t="e">
        <f t="shared" ref="Z70" si="274">+Z39/Y39-1</f>
        <v>#DIV/0!</v>
      </c>
      <c r="AA70" s="16" t="e">
        <f t="shared" ref="AA70" si="275">+AA39/Z39-1</f>
        <v>#DIV/0!</v>
      </c>
      <c r="AB70" s="16" t="e">
        <f t="shared" ref="AB70" si="276">+AB39/AA39-1</f>
        <v>#DIV/0!</v>
      </c>
      <c r="AC70" s="16" t="e">
        <f t="shared" ref="AC70" si="277">+AC39/AB39-1</f>
        <v>#DIV/0!</v>
      </c>
      <c r="AD70" s="16" t="e">
        <f t="shared" ref="AD70" si="278">+AD39/AC39-1</f>
        <v>#DIV/0!</v>
      </c>
      <c r="AE70" s="16" t="e">
        <f t="shared" ref="AE70" si="279">+AE39/AD39-1</f>
        <v>#DIV/0!</v>
      </c>
      <c r="AF70" s="16" t="e">
        <f t="shared" ref="AF70" si="280">+AF39/AE39-1</f>
        <v>#DIV/0!</v>
      </c>
      <c r="AG70" s="16" t="e">
        <f t="shared" ref="AG70" si="281">+AG39/AF39-1</f>
        <v>#DIV/0!</v>
      </c>
      <c r="AH70" s="16" t="e">
        <f t="shared" ref="AH70" si="282">+AH39/AG39-1</f>
        <v>#DIV/0!</v>
      </c>
      <c r="AI70" s="16" t="e">
        <f t="shared" ref="AI70" si="283">+AI39/AH39-1</f>
        <v>#DIV/0!</v>
      </c>
      <c r="AJ70" s="16" t="e">
        <f t="shared" ref="AJ70" si="284">+AJ39/AI39-1</f>
        <v>#DIV/0!</v>
      </c>
      <c r="AK70" s="16" t="e">
        <f t="shared" ref="AK70" si="285">+AK39/AJ39-1</f>
        <v>#DIV/0!</v>
      </c>
      <c r="AL70" s="16" t="e">
        <f t="shared" ref="AL70" si="286">+AL39/AK39-1</f>
        <v>#DIV/0!</v>
      </c>
      <c r="AM70" s="16" t="e">
        <f t="shared" ref="AM70" si="287">+AM39/AL39-1</f>
        <v>#DIV/0!</v>
      </c>
      <c r="AN70" s="16" t="e">
        <f t="shared" ref="AN70" si="288">+AN39/AM39-1</f>
        <v>#DIV/0!</v>
      </c>
      <c r="AO70" s="16" t="e">
        <f t="shared" ref="AO70" si="289">+AO39/AN39-1</f>
        <v>#DIV/0!</v>
      </c>
      <c r="AP70" s="16" t="e">
        <f t="shared" ref="AP70" si="290">+AP39/AO39-1</f>
        <v>#DIV/0!</v>
      </c>
      <c r="AQ70" s="16" t="e">
        <f t="shared" ref="AQ70" si="291">+AQ39/AP39-1</f>
        <v>#DIV/0!</v>
      </c>
      <c r="AR70" s="16" t="e">
        <f t="shared" ref="AR70" si="292">+AR39/AQ39-1</f>
        <v>#DIV/0!</v>
      </c>
      <c r="AS70" s="16"/>
      <c r="AT70" s="16"/>
      <c r="AU70" s="16"/>
      <c r="AV70" s="16"/>
    </row>
    <row r="71" spans="3:53">
      <c r="C71" s="9" t="s">
        <v>501</v>
      </c>
      <c r="D71" s="16"/>
      <c r="E71" s="16">
        <f>+E50/D50-1</f>
        <v>0.23492769744160169</v>
      </c>
      <c r="F71" s="16">
        <f t="shared" ref="F71" si="293">+F50/E50-1</f>
        <v>-1</v>
      </c>
      <c r="G71" s="16" t="e">
        <f t="shared" ref="G71" si="294">+G50/F50-1</f>
        <v>#DIV/0!</v>
      </c>
      <c r="H71" s="16" t="e">
        <f t="shared" ref="H71" si="295">+H50/G50-1</f>
        <v>#DIV/0!</v>
      </c>
      <c r="I71" s="16" t="e">
        <f t="shared" ref="I71" si="296">+I50/H50-1</f>
        <v>#DIV/0!</v>
      </c>
      <c r="J71" s="16" t="e">
        <f t="shared" ref="J71" si="297">+J50/I50-1</f>
        <v>#DIV/0!</v>
      </c>
      <c r="K71" s="16" t="e">
        <f t="shared" ref="K71" si="298">+K50/J50-1</f>
        <v>#DIV/0!</v>
      </c>
      <c r="L71" s="16" t="e">
        <f t="shared" ref="L71" si="299">+L50/K50-1</f>
        <v>#DIV/0!</v>
      </c>
      <c r="M71" s="16" t="e">
        <f t="shared" ref="M71" si="300">+M50/L50-1</f>
        <v>#DIV/0!</v>
      </c>
      <c r="N71" s="16" t="e">
        <f t="shared" ref="N71" si="301">+N50/M50-1</f>
        <v>#DIV/0!</v>
      </c>
      <c r="O71" s="16" t="e">
        <f t="shared" ref="O71" si="302">+O50/N50-1</f>
        <v>#DIV/0!</v>
      </c>
      <c r="P71" s="16" t="e">
        <f t="shared" ref="P71" si="303">+P50/O50-1</f>
        <v>#DIV/0!</v>
      </c>
      <c r="Q71" s="16" t="e">
        <f t="shared" ref="Q71" si="304">+Q50/P50-1</f>
        <v>#DIV/0!</v>
      </c>
      <c r="R71" s="16" t="e">
        <f t="shared" ref="R71" si="305">+R50/Q50-1</f>
        <v>#DIV/0!</v>
      </c>
      <c r="S71" s="16" t="e">
        <f t="shared" ref="S71" si="306">+S50/R50-1</f>
        <v>#DIV/0!</v>
      </c>
      <c r="T71" s="16" t="e">
        <f t="shared" ref="T71" si="307">+T50/S50-1</f>
        <v>#DIV/0!</v>
      </c>
      <c r="U71" s="16" t="e">
        <f t="shared" ref="U71" si="308">+U50/T50-1</f>
        <v>#DIV/0!</v>
      </c>
      <c r="V71" s="16" t="e">
        <f t="shared" ref="V71" si="309">+V50/U50-1</f>
        <v>#DIV/0!</v>
      </c>
      <c r="W71" s="16" t="e">
        <f t="shared" ref="W71" si="310">+W50/V50-1</f>
        <v>#DIV/0!</v>
      </c>
      <c r="X71" s="16" t="e">
        <f t="shared" ref="X71" si="311">+X50/W50-1</f>
        <v>#DIV/0!</v>
      </c>
      <c r="Y71" s="16" t="e">
        <f t="shared" ref="Y71" si="312">+Y50/X50-1</f>
        <v>#DIV/0!</v>
      </c>
      <c r="Z71" s="16" t="e">
        <f t="shared" ref="Z71" si="313">+Z50/Y50-1</f>
        <v>#DIV/0!</v>
      </c>
      <c r="AA71" s="16" t="e">
        <f t="shared" ref="AA71" si="314">+AA50/Z50-1</f>
        <v>#DIV/0!</v>
      </c>
      <c r="AB71" s="16" t="e">
        <f t="shared" ref="AB71" si="315">+AB50/AA50-1</f>
        <v>#DIV/0!</v>
      </c>
      <c r="AC71" s="16" t="e">
        <f t="shared" ref="AC71" si="316">+AC50/AB50-1</f>
        <v>#DIV/0!</v>
      </c>
      <c r="AD71" s="16" t="e">
        <f t="shared" ref="AD71" si="317">+AD50/AC50-1</f>
        <v>#DIV/0!</v>
      </c>
      <c r="AE71" s="16" t="e">
        <f t="shared" ref="AE71" si="318">+AE50/AD50-1</f>
        <v>#DIV/0!</v>
      </c>
      <c r="AF71" s="16" t="e">
        <f t="shared" ref="AF71" si="319">+AF50/AE50-1</f>
        <v>#DIV/0!</v>
      </c>
      <c r="AG71" s="16" t="e">
        <f t="shared" ref="AG71" si="320">+AG50/AF50-1</f>
        <v>#DIV/0!</v>
      </c>
      <c r="AH71" s="16" t="e">
        <f t="shared" ref="AH71" si="321">+AH50/AG50-1</f>
        <v>#DIV/0!</v>
      </c>
      <c r="AI71" s="16" t="e">
        <f t="shared" ref="AI71" si="322">+AI50/AH50-1</f>
        <v>#DIV/0!</v>
      </c>
      <c r="AJ71" s="16" t="e">
        <f t="shared" ref="AJ71" si="323">+AJ50/AI50-1</f>
        <v>#DIV/0!</v>
      </c>
      <c r="AK71" s="16" t="e">
        <f t="shared" ref="AK71" si="324">+AK50/AJ50-1</f>
        <v>#DIV/0!</v>
      </c>
      <c r="AL71" s="16" t="e">
        <f t="shared" ref="AL71" si="325">+AL50/AK50-1</f>
        <v>#DIV/0!</v>
      </c>
      <c r="AM71" s="16" t="e">
        <f t="shared" ref="AM71" si="326">+AM50/AL50-1</f>
        <v>#DIV/0!</v>
      </c>
      <c r="AN71" s="16" t="e">
        <f t="shared" ref="AN71" si="327">+AN50/AM50-1</f>
        <v>#DIV/0!</v>
      </c>
      <c r="AO71" s="16" t="e">
        <f t="shared" ref="AO71" si="328">+AO50/AN50-1</f>
        <v>#DIV/0!</v>
      </c>
      <c r="AP71" s="16" t="e">
        <f t="shared" ref="AP71" si="329">+AP50/AO50-1</f>
        <v>#DIV/0!</v>
      </c>
      <c r="AQ71" s="16" t="e">
        <f t="shared" ref="AQ71" si="330">+AQ50/AP50-1</f>
        <v>#DIV/0!</v>
      </c>
      <c r="AR71" s="16" t="e">
        <f t="shared" ref="AR71" si="331">+AR50/AQ50-1</f>
        <v>#DIV/0!</v>
      </c>
      <c r="AS71" s="16"/>
      <c r="AT71" s="16"/>
      <c r="AU71" s="16"/>
      <c r="AV71" s="16"/>
    </row>
    <row r="72" spans="3:53">
      <c r="C72" s="9" t="s">
        <v>502</v>
      </c>
      <c r="D72" s="16"/>
      <c r="E72" s="16">
        <f>+E58/D58-1</f>
        <v>7.1646341463414531E-2</v>
      </c>
      <c r="F72" s="16">
        <f t="shared" ref="F72" si="332">+F58/E58-1</f>
        <v>-1</v>
      </c>
      <c r="G72" s="16" t="e">
        <f t="shared" ref="G72" si="333">+G58/F58-1</f>
        <v>#DIV/0!</v>
      </c>
      <c r="H72" s="16" t="e">
        <f t="shared" ref="H72" si="334">+H58/G58-1</f>
        <v>#DIV/0!</v>
      </c>
      <c r="I72" s="16" t="e">
        <f t="shared" ref="I72" si="335">+I58/H58-1</f>
        <v>#DIV/0!</v>
      </c>
      <c r="J72" s="16" t="e">
        <f t="shared" ref="J72" si="336">+J58/I58-1</f>
        <v>#DIV/0!</v>
      </c>
      <c r="K72" s="16" t="e">
        <f t="shared" ref="K72" si="337">+K58/J58-1</f>
        <v>#DIV/0!</v>
      </c>
      <c r="L72" s="16" t="e">
        <f t="shared" ref="L72" si="338">+L58/K58-1</f>
        <v>#DIV/0!</v>
      </c>
      <c r="M72" s="16" t="e">
        <f t="shared" ref="M72" si="339">+M58/L58-1</f>
        <v>#DIV/0!</v>
      </c>
      <c r="N72" s="16" t="e">
        <f t="shared" ref="N72" si="340">+N58/M58-1</f>
        <v>#DIV/0!</v>
      </c>
      <c r="O72" s="16" t="e">
        <f t="shared" ref="O72" si="341">+O58/N58-1</f>
        <v>#DIV/0!</v>
      </c>
      <c r="P72" s="16" t="e">
        <f t="shared" ref="P72" si="342">+P58/O58-1</f>
        <v>#DIV/0!</v>
      </c>
      <c r="Q72" s="16" t="e">
        <f t="shared" ref="Q72" si="343">+Q58/P58-1</f>
        <v>#DIV/0!</v>
      </c>
      <c r="R72" s="16" t="e">
        <f t="shared" ref="R72" si="344">+R58/Q58-1</f>
        <v>#DIV/0!</v>
      </c>
      <c r="S72" s="16" t="e">
        <f t="shared" ref="S72" si="345">+S58/R58-1</f>
        <v>#DIV/0!</v>
      </c>
      <c r="T72" s="16" t="e">
        <f t="shared" ref="T72" si="346">+T58/S58-1</f>
        <v>#DIV/0!</v>
      </c>
      <c r="U72" s="16" t="e">
        <f t="shared" ref="U72" si="347">+U58/T58-1</f>
        <v>#DIV/0!</v>
      </c>
      <c r="V72" s="16" t="e">
        <f t="shared" ref="V72" si="348">+V58/U58-1</f>
        <v>#DIV/0!</v>
      </c>
      <c r="W72" s="16" t="e">
        <f t="shared" ref="W72" si="349">+W58/V58-1</f>
        <v>#DIV/0!</v>
      </c>
      <c r="X72" s="16" t="e">
        <f t="shared" ref="X72" si="350">+X58/W58-1</f>
        <v>#DIV/0!</v>
      </c>
      <c r="Y72" s="16" t="e">
        <f t="shared" ref="Y72" si="351">+Y58/X58-1</f>
        <v>#DIV/0!</v>
      </c>
      <c r="Z72" s="16" t="e">
        <f t="shared" ref="Z72" si="352">+Z58/Y58-1</f>
        <v>#DIV/0!</v>
      </c>
      <c r="AA72" s="16" t="e">
        <f t="shared" ref="AA72" si="353">+AA58/Z58-1</f>
        <v>#DIV/0!</v>
      </c>
      <c r="AB72" s="16" t="e">
        <f t="shared" ref="AB72" si="354">+AB58/AA58-1</f>
        <v>#DIV/0!</v>
      </c>
      <c r="AC72" s="16" t="e">
        <f t="shared" ref="AC72" si="355">+AC58/AB58-1</f>
        <v>#DIV/0!</v>
      </c>
      <c r="AD72" s="16" t="e">
        <f t="shared" ref="AD72" si="356">+AD58/AC58-1</f>
        <v>#DIV/0!</v>
      </c>
      <c r="AE72" s="16" t="e">
        <f t="shared" ref="AE72" si="357">+AE58/AD58-1</f>
        <v>#DIV/0!</v>
      </c>
      <c r="AF72" s="16" t="e">
        <f t="shared" ref="AF72" si="358">+AF58/AE58-1</f>
        <v>#DIV/0!</v>
      </c>
      <c r="AG72" s="16" t="e">
        <f t="shared" ref="AG72" si="359">+AG58/AF58-1</f>
        <v>#DIV/0!</v>
      </c>
      <c r="AH72" s="16" t="e">
        <f t="shared" ref="AH72" si="360">+AH58/AG58-1</f>
        <v>#DIV/0!</v>
      </c>
      <c r="AI72" s="16" t="e">
        <f t="shared" ref="AI72" si="361">+AI58/AH58-1</f>
        <v>#DIV/0!</v>
      </c>
      <c r="AJ72" s="16" t="e">
        <f t="shared" ref="AJ72" si="362">+AJ58/AI58-1</f>
        <v>#DIV/0!</v>
      </c>
      <c r="AK72" s="16" t="e">
        <f t="shared" ref="AK72" si="363">+AK58/AJ58-1</f>
        <v>#DIV/0!</v>
      </c>
      <c r="AL72" s="16" t="e">
        <f t="shared" ref="AL72" si="364">+AL58/AK58-1</f>
        <v>#DIV/0!</v>
      </c>
      <c r="AM72" s="16" t="e">
        <f t="shared" ref="AM72" si="365">+AM58/AL58-1</f>
        <v>#DIV/0!</v>
      </c>
      <c r="AN72" s="16" t="e">
        <f t="shared" ref="AN72" si="366">+AN58/AM58-1</f>
        <v>#DIV/0!</v>
      </c>
      <c r="AO72" s="16" t="e">
        <f t="shared" ref="AO72" si="367">+AO58/AN58-1</f>
        <v>#DIV/0!</v>
      </c>
      <c r="AP72" s="16" t="e">
        <f t="shared" ref="AP72" si="368">+AP58/AO58-1</f>
        <v>#DIV/0!</v>
      </c>
      <c r="AQ72" s="16" t="e">
        <f t="shared" ref="AQ72" si="369">+AQ58/AP58-1</f>
        <v>#DIV/0!</v>
      </c>
      <c r="AR72" s="16" t="e">
        <f t="shared" ref="AR72" si="370">+AR58/AQ58-1</f>
        <v>#DIV/0!</v>
      </c>
      <c r="AS72" s="16"/>
      <c r="AT72" s="16"/>
      <c r="AU72" s="16"/>
      <c r="AV72" s="16"/>
    </row>
    <row r="73" spans="3:53">
      <c r="C73" s="9" t="s">
        <v>503</v>
      </c>
      <c r="D73" s="16"/>
      <c r="E73" s="16">
        <f>+E66/D66-1</f>
        <v>0.27035830618892498</v>
      </c>
      <c r="F73" s="16">
        <f t="shared" ref="F73" si="371">+F66/E66-1</f>
        <v>-1</v>
      </c>
      <c r="G73" s="16" t="e">
        <f t="shared" ref="G73" si="372">+G66/F66-1</f>
        <v>#DIV/0!</v>
      </c>
      <c r="H73" s="16" t="e">
        <f t="shared" ref="H73" si="373">+H66/G66-1</f>
        <v>#DIV/0!</v>
      </c>
      <c r="I73" s="16" t="e">
        <f t="shared" ref="I73" si="374">+I66/H66-1</f>
        <v>#DIV/0!</v>
      </c>
      <c r="J73" s="16" t="e">
        <f t="shared" ref="J73" si="375">+J66/I66-1</f>
        <v>#DIV/0!</v>
      </c>
      <c r="K73" s="16" t="e">
        <f t="shared" ref="K73" si="376">+K66/J66-1</f>
        <v>#DIV/0!</v>
      </c>
      <c r="L73" s="16" t="e">
        <f t="shared" ref="L73" si="377">+L66/K66-1</f>
        <v>#DIV/0!</v>
      </c>
      <c r="M73" s="16" t="e">
        <f t="shared" ref="M73" si="378">+M66/L66-1</f>
        <v>#DIV/0!</v>
      </c>
      <c r="N73" s="16" t="e">
        <f t="shared" ref="N73" si="379">+N66/M66-1</f>
        <v>#DIV/0!</v>
      </c>
      <c r="O73" s="16" t="e">
        <f t="shared" ref="O73" si="380">+O66/N66-1</f>
        <v>#DIV/0!</v>
      </c>
      <c r="P73" s="16" t="e">
        <f t="shared" ref="P73" si="381">+P66/O66-1</f>
        <v>#DIV/0!</v>
      </c>
      <c r="Q73" s="16" t="e">
        <f t="shared" ref="Q73" si="382">+Q66/P66-1</f>
        <v>#DIV/0!</v>
      </c>
      <c r="R73" s="16" t="e">
        <f t="shared" ref="R73" si="383">+R66/Q66-1</f>
        <v>#DIV/0!</v>
      </c>
      <c r="S73" s="16" t="e">
        <f t="shared" ref="S73" si="384">+S66/R66-1</f>
        <v>#DIV/0!</v>
      </c>
      <c r="T73" s="16" t="e">
        <f t="shared" ref="T73" si="385">+T66/S66-1</f>
        <v>#DIV/0!</v>
      </c>
      <c r="U73" s="16" t="e">
        <f t="shared" ref="U73" si="386">+U66/T66-1</f>
        <v>#DIV/0!</v>
      </c>
      <c r="V73" s="16" t="e">
        <f t="shared" ref="V73" si="387">+V66/U66-1</f>
        <v>#DIV/0!</v>
      </c>
      <c r="W73" s="16" t="e">
        <f t="shared" ref="W73" si="388">+W66/V66-1</f>
        <v>#DIV/0!</v>
      </c>
      <c r="X73" s="16" t="e">
        <f t="shared" ref="X73" si="389">+X66/W66-1</f>
        <v>#DIV/0!</v>
      </c>
      <c r="Y73" s="16" t="e">
        <f t="shared" ref="Y73" si="390">+Y66/X66-1</f>
        <v>#DIV/0!</v>
      </c>
      <c r="Z73" s="16" t="e">
        <f t="shared" ref="Z73" si="391">+Z66/Y66-1</f>
        <v>#DIV/0!</v>
      </c>
      <c r="AA73" s="16" t="e">
        <f t="shared" ref="AA73" si="392">+AA66/Z66-1</f>
        <v>#DIV/0!</v>
      </c>
      <c r="AB73" s="16" t="e">
        <f t="shared" ref="AB73" si="393">+AB66/AA66-1</f>
        <v>#DIV/0!</v>
      </c>
      <c r="AC73" s="16" t="e">
        <f t="shared" ref="AC73" si="394">+AC66/AB66-1</f>
        <v>#DIV/0!</v>
      </c>
      <c r="AD73" s="16" t="e">
        <f t="shared" ref="AD73" si="395">+AD66/AC66-1</f>
        <v>#DIV/0!</v>
      </c>
      <c r="AE73" s="16" t="e">
        <f t="shared" ref="AE73" si="396">+AE66/AD66-1</f>
        <v>#DIV/0!</v>
      </c>
      <c r="AF73" s="16" t="e">
        <f t="shared" ref="AF73" si="397">+AF66/AE66-1</f>
        <v>#DIV/0!</v>
      </c>
      <c r="AG73" s="16" t="e">
        <f t="shared" ref="AG73" si="398">+AG66/AF66-1</f>
        <v>#DIV/0!</v>
      </c>
      <c r="AH73" s="16" t="e">
        <f t="shared" ref="AH73" si="399">+AH66/AG66-1</f>
        <v>#DIV/0!</v>
      </c>
      <c r="AI73" s="16" t="e">
        <f t="shared" ref="AI73" si="400">+AI66/AH66-1</f>
        <v>#DIV/0!</v>
      </c>
      <c r="AJ73" s="16" t="e">
        <f t="shared" ref="AJ73" si="401">+AJ66/AI66-1</f>
        <v>#DIV/0!</v>
      </c>
      <c r="AK73" s="16" t="e">
        <f t="shared" ref="AK73" si="402">+AK66/AJ66-1</f>
        <v>#DIV/0!</v>
      </c>
      <c r="AL73" s="16" t="e">
        <f t="shared" ref="AL73" si="403">+AL66/AK66-1</f>
        <v>#DIV/0!</v>
      </c>
      <c r="AM73" s="16" t="e">
        <f t="shared" ref="AM73" si="404">+AM66/AL66-1</f>
        <v>#DIV/0!</v>
      </c>
      <c r="AN73" s="16" t="e">
        <f t="shared" ref="AN73" si="405">+AN66/AM66-1</f>
        <v>#DIV/0!</v>
      </c>
      <c r="AO73" s="16" t="e">
        <f t="shared" ref="AO73" si="406">+AO66/AN66-1</f>
        <v>#DIV/0!</v>
      </c>
      <c r="AP73" s="16" t="e">
        <f t="shared" ref="AP73" si="407">+AP66/AO66-1</f>
        <v>#DIV/0!</v>
      </c>
      <c r="AQ73" s="16" t="e">
        <f t="shared" ref="AQ73" si="408">+AQ66/AP66-1</f>
        <v>#DIV/0!</v>
      </c>
      <c r="AR73" s="16" t="e">
        <f t="shared" ref="AR73" si="409">+AR66/AQ66-1</f>
        <v>#DIV/0!</v>
      </c>
      <c r="AS73" s="16"/>
      <c r="AT73" s="16"/>
      <c r="AU73" s="16"/>
      <c r="AV73" s="16"/>
    </row>
    <row r="75" spans="3:53">
      <c r="C75" s="17" t="s">
        <v>504</v>
      </c>
    </row>
    <row r="77" spans="3:53">
      <c r="C77" s="4" t="s">
        <v>505</v>
      </c>
      <c r="D77" s="4">
        <v>675797</v>
      </c>
    </row>
    <row r="78" spans="3:53">
      <c r="C78" s="4" t="s">
        <v>506</v>
      </c>
      <c r="D78" s="4">
        <v>97890</v>
      </c>
    </row>
    <row r="79" spans="3:53">
      <c r="C79" s="4" t="s">
        <v>507</v>
      </c>
      <c r="D79" s="4">
        <f>D77-D78</f>
        <v>577907</v>
      </c>
      <c r="E79" s="4">
        <f t="shared" ref="E79:AY79" si="410">E77-E78</f>
        <v>0</v>
      </c>
      <c r="F79" s="4">
        <f t="shared" si="410"/>
        <v>0</v>
      </c>
      <c r="G79" s="4">
        <f t="shared" si="410"/>
        <v>0</v>
      </c>
      <c r="H79" s="4">
        <f t="shared" si="410"/>
        <v>0</v>
      </c>
      <c r="I79" s="4">
        <f t="shared" si="410"/>
        <v>0</v>
      </c>
      <c r="J79" s="4">
        <f t="shared" si="410"/>
        <v>0</v>
      </c>
      <c r="K79" s="4">
        <f t="shared" si="410"/>
        <v>0</v>
      </c>
      <c r="L79" s="4">
        <f t="shared" si="410"/>
        <v>0</v>
      </c>
      <c r="M79" s="4">
        <f t="shared" si="410"/>
        <v>0</v>
      </c>
      <c r="N79" s="4">
        <f t="shared" si="410"/>
        <v>0</v>
      </c>
      <c r="O79" s="4">
        <f t="shared" si="410"/>
        <v>0</v>
      </c>
      <c r="P79" s="4">
        <f t="shared" si="410"/>
        <v>0</v>
      </c>
      <c r="Q79" s="4">
        <f t="shared" si="410"/>
        <v>0</v>
      </c>
      <c r="R79" s="4">
        <f t="shared" si="410"/>
        <v>0</v>
      </c>
      <c r="S79" s="4">
        <f t="shared" si="410"/>
        <v>0</v>
      </c>
      <c r="T79" s="4">
        <f t="shared" si="410"/>
        <v>0</v>
      </c>
      <c r="U79" s="4">
        <f t="shared" si="410"/>
        <v>0</v>
      </c>
      <c r="V79" s="4">
        <f t="shared" si="410"/>
        <v>0</v>
      </c>
      <c r="W79" s="4">
        <f t="shared" si="410"/>
        <v>0</v>
      </c>
      <c r="X79" s="4">
        <f t="shared" si="410"/>
        <v>0</v>
      </c>
      <c r="Y79" s="4">
        <f t="shared" si="410"/>
        <v>0</v>
      </c>
      <c r="Z79" s="4">
        <f t="shared" si="410"/>
        <v>0</v>
      </c>
      <c r="AA79" s="4">
        <f t="shared" si="410"/>
        <v>0</v>
      </c>
      <c r="AB79" s="4">
        <f t="shared" si="410"/>
        <v>0</v>
      </c>
      <c r="AC79" s="4">
        <f t="shared" si="410"/>
        <v>0</v>
      </c>
      <c r="AD79" s="4">
        <f t="shared" si="410"/>
        <v>0</v>
      </c>
      <c r="AE79" s="4">
        <f t="shared" si="410"/>
        <v>0</v>
      </c>
      <c r="AF79" s="4">
        <f t="shared" si="410"/>
        <v>0</v>
      </c>
      <c r="AG79" s="4">
        <f t="shared" si="410"/>
        <v>0</v>
      </c>
      <c r="AH79" s="4">
        <f t="shared" si="410"/>
        <v>0</v>
      </c>
      <c r="AI79" s="4">
        <f t="shared" si="410"/>
        <v>0</v>
      </c>
      <c r="AJ79" s="4">
        <f t="shared" si="410"/>
        <v>0</v>
      </c>
      <c r="AK79" s="4">
        <f t="shared" si="410"/>
        <v>0</v>
      </c>
      <c r="AL79" s="4">
        <f t="shared" si="410"/>
        <v>0</v>
      </c>
      <c r="AM79" s="4">
        <f t="shared" si="410"/>
        <v>0</v>
      </c>
      <c r="AN79" s="4">
        <f t="shared" si="410"/>
        <v>0</v>
      </c>
      <c r="AO79" s="4">
        <f t="shared" si="410"/>
        <v>0</v>
      </c>
      <c r="AP79" s="4">
        <f t="shared" si="410"/>
        <v>0</v>
      </c>
      <c r="AQ79" s="4">
        <f t="shared" si="410"/>
        <v>0</v>
      </c>
      <c r="AR79" s="4">
        <f t="shared" si="410"/>
        <v>0</v>
      </c>
      <c r="AS79" s="4">
        <f t="shared" si="410"/>
        <v>0</v>
      </c>
      <c r="AT79" s="4">
        <f t="shared" si="410"/>
        <v>0</v>
      </c>
      <c r="AU79" s="4">
        <f t="shared" si="410"/>
        <v>0</v>
      </c>
      <c r="AV79" s="4">
        <f t="shared" si="410"/>
        <v>0</v>
      </c>
      <c r="AW79" s="4">
        <f t="shared" si="410"/>
        <v>0</v>
      </c>
      <c r="AX79" s="4">
        <f t="shared" si="410"/>
        <v>0</v>
      </c>
      <c r="AY79" s="4">
        <f t="shared" si="410"/>
        <v>0</v>
      </c>
    </row>
    <row r="81" spans="2:54">
      <c r="C81" s="9" t="s">
        <v>508</v>
      </c>
      <c r="D81" s="16"/>
      <c r="E81" s="16">
        <f>E77/D77-1</f>
        <v>-1</v>
      </c>
      <c r="F81" s="16" t="e">
        <f t="shared" ref="F81:F83" si="411">F77/E77-1</f>
        <v>#DIV/0!</v>
      </c>
      <c r="G81" s="16" t="e">
        <f t="shared" ref="G81:G83" si="412">G77/F77-1</f>
        <v>#DIV/0!</v>
      </c>
      <c r="H81" s="16" t="e">
        <f t="shared" ref="H81:H83" si="413">H77/G77-1</f>
        <v>#DIV/0!</v>
      </c>
      <c r="I81" s="16" t="e">
        <f t="shared" ref="I81:I83" si="414">I77/H77-1</f>
        <v>#DIV/0!</v>
      </c>
      <c r="J81" s="16" t="e">
        <f t="shared" ref="J81:J83" si="415">J77/I77-1</f>
        <v>#DIV/0!</v>
      </c>
      <c r="K81" s="16" t="e">
        <f t="shared" ref="K81:K83" si="416">K77/J77-1</f>
        <v>#DIV/0!</v>
      </c>
      <c r="L81" s="16" t="e">
        <f t="shared" ref="L81:L83" si="417">L77/K77-1</f>
        <v>#DIV/0!</v>
      </c>
      <c r="M81" s="16" t="e">
        <f t="shared" ref="M81:M83" si="418">M77/L77-1</f>
        <v>#DIV/0!</v>
      </c>
      <c r="N81" s="16" t="e">
        <f t="shared" ref="N81:N83" si="419">N77/M77-1</f>
        <v>#DIV/0!</v>
      </c>
      <c r="O81" s="16" t="e">
        <f t="shared" ref="O81:O83" si="420">O77/N77-1</f>
        <v>#DIV/0!</v>
      </c>
      <c r="P81" s="16" t="e">
        <f t="shared" ref="P81:P83" si="421">P77/O77-1</f>
        <v>#DIV/0!</v>
      </c>
      <c r="Q81" s="16" t="e">
        <f t="shared" ref="Q81:Q83" si="422">Q77/P77-1</f>
        <v>#DIV/0!</v>
      </c>
      <c r="R81" s="16" t="e">
        <f t="shared" ref="R81:R83" si="423">R77/Q77-1</f>
        <v>#DIV/0!</v>
      </c>
      <c r="S81" s="16" t="e">
        <f t="shared" ref="S81:S83" si="424">S77/R77-1</f>
        <v>#DIV/0!</v>
      </c>
      <c r="T81" s="16" t="e">
        <f t="shared" ref="T81:T83" si="425">T77/S77-1</f>
        <v>#DIV/0!</v>
      </c>
      <c r="U81" s="16" t="e">
        <f t="shared" ref="U81:U83" si="426">U77/T77-1</f>
        <v>#DIV/0!</v>
      </c>
      <c r="V81" s="16" t="e">
        <f t="shared" ref="V81:V83" si="427">V77/U77-1</f>
        <v>#DIV/0!</v>
      </c>
      <c r="W81" s="16" t="e">
        <f t="shared" ref="W81:W83" si="428">W77/V77-1</f>
        <v>#DIV/0!</v>
      </c>
      <c r="X81" s="16" t="e">
        <f t="shared" ref="X81:X83" si="429">X77/W77-1</f>
        <v>#DIV/0!</v>
      </c>
      <c r="Y81" s="16" t="e">
        <f t="shared" ref="Y81:Y83" si="430">Y77/X77-1</f>
        <v>#DIV/0!</v>
      </c>
      <c r="Z81" s="16" t="e">
        <f t="shared" ref="Z81:Z83" si="431">Z77/Y77-1</f>
        <v>#DIV/0!</v>
      </c>
      <c r="AA81" s="16" t="e">
        <f t="shared" ref="AA81:AA83" si="432">AA77/Z77-1</f>
        <v>#DIV/0!</v>
      </c>
      <c r="AB81" s="16" t="e">
        <f t="shared" ref="AB81:AB83" si="433">AB77/AA77-1</f>
        <v>#DIV/0!</v>
      </c>
      <c r="AC81" s="16" t="e">
        <f t="shared" ref="AC81:AC83" si="434">AC77/AB77-1</f>
        <v>#DIV/0!</v>
      </c>
      <c r="AD81" s="16" t="e">
        <f t="shared" ref="AD81:AD83" si="435">AD77/AC77-1</f>
        <v>#DIV/0!</v>
      </c>
      <c r="AE81" s="16" t="e">
        <f t="shared" ref="AE81:AE83" si="436">AE77/AD77-1</f>
        <v>#DIV/0!</v>
      </c>
      <c r="AF81" s="16" t="e">
        <f t="shared" ref="AF81:AF83" si="437">AF77/AE77-1</f>
        <v>#DIV/0!</v>
      </c>
      <c r="AG81" s="16" t="e">
        <f t="shared" ref="AG81:AG83" si="438">AG77/AF77-1</f>
        <v>#DIV/0!</v>
      </c>
      <c r="AH81" s="16" t="e">
        <f t="shared" ref="AH81:AH83" si="439">AH77/AG77-1</f>
        <v>#DIV/0!</v>
      </c>
      <c r="AI81" s="16" t="e">
        <f t="shared" ref="AI81:AI83" si="440">AI77/AH77-1</f>
        <v>#DIV/0!</v>
      </c>
      <c r="AJ81" s="16" t="e">
        <f t="shared" ref="AJ81:AJ83" si="441">AJ77/AI77-1</f>
        <v>#DIV/0!</v>
      </c>
      <c r="AK81" s="16" t="e">
        <f t="shared" ref="AK81:AK83" si="442">AK77/AJ77-1</f>
        <v>#DIV/0!</v>
      </c>
      <c r="AL81" s="16" t="e">
        <f t="shared" ref="AL81:AL83" si="443">AL77/AK77-1</f>
        <v>#DIV/0!</v>
      </c>
      <c r="AM81" s="16" t="e">
        <f t="shared" ref="AM81:AM83" si="444">AM77/AL77-1</f>
        <v>#DIV/0!</v>
      </c>
      <c r="AN81" s="16" t="e">
        <f t="shared" ref="AN81:AN83" si="445">AN77/AM77-1</f>
        <v>#DIV/0!</v>
      </c>
      <c r="AO81" s="16" t="e">
        <f t="shared" ref="AO81:AO83" si="446">AO77/AN77-1</f>
        <v>#DIV/0!</v>
      </c>
      <c r="AP81" s="16" t="e">
        <f t="shared" ref="AP81:AP83" si="447">AP77/AO77-1</f>
        <v>#DIV/0!</v>
      </c>
      <c r="AQ81" s="16" t="e">
        <f t="shared" ref="AQ81:AQ83" si="448">AQ77/AP77-1</f>
        <v>#DIV/0!</v>
      </c>
      <c r="AR81" s="16" t="e">
        <f t="shared" ref="AR81:AR83" si="449">AR77/AQ77-1</f>
        <v>#DIV/0!</v>
      </c>
      <c r="AS81" s="16" t="e">
        <f t="shared" ref="AS81:AS83" si="450">AS77/AR77-1</f>
        <v>#DIV/0!</v>
      </c>
      <c r="AT81" s="16" t="e">
        <f t="shared" ref="AT81:AT83" si="451">AT77/AS77-1</f>
        <v>#DIV/0!</v>
      </c>
      <c r="AU81" s="16" t="e">
        <f t="shared" ref="AU81:AU83" si="452">AU77/AT77-1</f>
        <v>#DIV/0!</v>
      </c>
      <c r="AV81" s="16" t="e">
        <f t="shared" ref="AV81:AV83" si="453">AV77/AU77-1</f>
        <v>#DIV/0!</v>
      </c>
      <c r="AW81" s="16" t="e">
        <f t="shared" ref="AW81:AW83" si="454">AW77/AV77-1</f>
        <v>#DIV/0!</v>
      </c>
      <c r="AX81" s="16" t="e">
        <f t="shared" ref="AX81:AX83" si="455">AX77/AW77-1</f>
        <v>#DIV/0!</v>
      </c>
      <c r="AY81" s="16" t="e">
        <f t="shared" ref="AY81:AY83" si="456">AY77/AX77-1</f>
        <v>#DIV/0!</v>
      </c>
      <c r="AZ81" s="16" t="e">
        <f t="shared" ref="AZ81:AZ83" si="457">AZ77/AY77-1</f>
        <v>#DIV/0!</v>
      </c>
      <c r="BA81" s="16" t="e">
        <f t="shared" ref="BA81:BA83" si="458">BA77/AZ77-1</f>
        <v>#DIV/0!</v>
      </c>
      <c r="BB81" s="16"/>
    </row>
    <row r="82" spans="2:54">
      <c r="C82" s="9" t="s">
        <v>509</v>
      </c>
      <c r="D82" s="16"/>
      <c r="E82" s="16">
        <f t="shared" ref="E82:E83" si="459">E78/D78-1</f>
        <v>-1</v>
      </c>
      <c r="F82" s="16" t="e">
        <f t="shared" si="411"/>
        <v>#DIV/0!</v>
      </c>
      <c r="G82" s="16" t="e">
        <f t="shared" si="412"/>
        <v>#DIV/0!</v>
      </c>
      <c r="H82" s="16" t="e">
        <f t="shared" si="413"/>
        <v>#DIV/0!</v>
      </c>
      <c r="I82" s="16" t="e">
        <f t="shared" si="414"/>
        <v>#DIV/0!</v>
      </c>
      <c r="J82" s="16" t="e">
        <f t="shared" si="415"/>
        <v>#DIV/0!</v>
      </c>
      <c r="K82" s="16" t="e">
        <f t="shared" si="416"/>
        <v>#DIV/0!</v>
      </c>
      <c r="L82" s="16" t="e">
        <f t="shared" si="417"/>
        <v>#DIV/0!</v>
      </c>
      <c r="M82" s="16" t="e">
        <f t="shared" si="418"/>
        <v>#DIV/0!</v>
      </c>
      <c r="N82" s="16" t="e">
        <f t="shared" si="419"/>
        <v>#DIV/0!</v>
      </c>
      <c r="O82" s="16" t="e">
        <f t="shared" si="420"/>
        <v>#DIV/0!</v>
      </c>
      <c r="P82" s="16" t="e">
        <f t="shared" si="421"/>
        <v>#DIV/0!</v>
      </c>
      <c r="Q82" s="16" t="e">
        <f t="shared" si="422"/>
        <v>#DIV/0!</v>
      </c>
      <c r="R82" s="16" t="e">
        <f t="shared" si="423"/>
        <v>#DIV/0!</v>
      </c>
      <c r="S82" s="16" t="e">
        <f t="shared" si="424"/>
        <v>#DIV/0!</v>
      </c>
      <c r="T82" s="16" t="e">
        <f t="shared" si="425"/>
        <v>#DIV/0!</v>
      </c>
      <c r="U82" s="16" t="e">
        <f t="shared" si="426"/>
        <v>#DIV/0!</v>
      </c>
      <c r="V82" s="16" t="e">
        <f t="shared" si="427"/>
        <v>#DIV/0!</v>
      </c>
      <c r="W82" s="16" t="e">
        <f t="shared" si="428"/>
        <v>#DIV/0!</v>
      </c>
      <c r="X82" s="16" t="e">
        <f t="shared" si="429"/>
        <v>#DIV/0!</v>
      </c>
      <c r="Y82" s="16" t="e">
        <f t="shared" si="430"/>
        <v>#DIV/0!</v>
      </c>
      <c r="Z82" s="16" t="e">
        <f t="shared" si="431"/>
        <v>#DIV/0!</v>
      </c>
      <c r="AA82" s="16" t="e">
        <f t="shared" si="432"/>
        <v>#DIV/0!</v>
      </c>
      <c r="AB82" s="16" t="e">
        <f t="shared" si="433"/>
        <v>#DIV/0!</v>
      </c>
      <c r="AC82" s="16" t="e">
        <f t="shared" si="434"/>
        <v>#DIV/0!</v>
      </c>
      <c r="AD82" s="16" t="e">
        <f t="shared" si="435"/>
        <v>#DIV/0!</v>
      </c>
      <c r="AE82" s="16" t="e">
        <f t="shared" si="436"/>
        <v>#DIV/0!</v>
      </c>
      <c r="AF82" s="16" t="e">
        <f t="shared" si="437"/>
        <v>#DIV/0!</v>
      </c>
      <c r="AG82" s="16" t="e">
        <f t="shared" si="438"/>
        <v>#DIV/0!</v>
      </c>
      <c r="AH82" s="16" t="e">
        <f t="shared" si="439"/>
        <v>#DIV/0!</v>
      </c>
      <c r="AI82" s="16" t="e">
        <f t="shared" si="440"/>
        <v>#DIV/0!</v>
      </c>
      <c r="AJ82" s="16" t="e">
        <f t="shared" si="441"/>
        <v>#DIV/0!</v>
      </c>
      <c r="AK82" s="16" t="e">
        <f t="shared" si="442"/>
        <v>#DIV/0!</v>
      </c>
      <c r="AL82" s="16" t="e">
        <f t="shared" si="443"/>
        <v>#DIV/0!</v>
      </c>
      <c r="AM82" s="16" t="e">
        <f t="shared" si="444"/>
        <v>#DIV/0!</v>
      </c>
      <c r="AN82" s="16" t="e">
        <f t="shared" si="445"/>
        <v>#DIV/0!</v>
      </c>
      <c r="AO82" s="16" t="e">
        <f t="shared" si="446"/>
        <v>#DIV/0!</v>
      </c>
      <c r="AP82" s="16" t="e">
        <f t="shared" si="447"/>
        <v>#DIV/0!</v>
      </c>
      <c r="AQ82" s="16" t="e">
        <f t="shared" si="448"/>
        <v>#DIV/0!</v>
      </c>
      <c r="AR82" s="16" t="e">
        <f t="shared" si="449"/>
        <v>#DIV/0!</v>
      </c>
      <c r="AS82" s="16" t="e">
        <f t="shared" si="450"/>
        <v>#DIV/0!</v>
      </c>
      <c r="AT82" s="16" t="e">
        <f t="shared" si="451"/>
        <v>#DIV/0!</v>
      </c>
      <c r="AU82" s="16" t="e">
        <f t="shared" si="452"/>
        <v>#DIV/0!</v>
      </c>
      <c r="AV82" s="16" t="e">
        <f t="shared" si="453"/>
        <v>#DIV/0!</v>
      </c>
      <c r="AW82" s="16" t="e">
        <f t="shared" si="454"/>
        <v>#DIV/0!</v>
      </c>
      <c r="AX82" s="16" t="e">
        <f t="shared" si="455"/>
        <v>#DIV/0!</v>
      </c>
      <c r="AY82" s="16" t="e">
        <f t="shared" si="456"/>
        <v>#DIV/0!</v>
      </c>
      <c r="AZ82" s="16" t="e">
        <f t="shared" si="457"/>
        <v>#DIV/0!</v>
      </c>
      <c r="BA82" s="16" t="e">
        <f t="shared" si="458"/>
        <v>#DIV/0!</v>
      </c>
      <c r="BB82" s="16"/>
    </row>
    <row r="83" spans="2:54">
      <c r="C83" s="9" t="s">
        <v>510</v>
      </c>
      <c r="D83" s="16"/>
      <c r="E83" s="16">
        <f t="shared" si="459"/>
        <v>-1</v>
      </c>
      <c r="F83" s="16" t="e">
        <f t="shared" si="411"/>
        <v>#DIV/0!</v>
      </c>
      <c r="G83" s="16" t="e">
        <f t="shared" si="412"/>
        <v>#DIV/0!</v>
      </c>
      <c r="H83" s="16" t="e">
        <f t="shared" si="413"/>
        <v>#DIV/0!</v>
      </c>
      <c r="I83" s="16" t="e">
        <f t="shared" si="414"/>
        <v>#DIV/0!</v>
      </c>
      <c r="J83" s="16" t="e">
        <f t="shared" si="415"/>
        <v>#DIV/0!</v>
      </c>
      <c r="K83" s="16" t="e">
        <f t="shared" si="416"/>
        <v>#DIV/0!</v>
      </c>
      <c r="L83" s="16" t="e">
        <f t="shared" si="417"/>
        <v>#DIV/0!</v>
      </c>
      <c r="M83" s="16" t="e">
        <f t="shared" si="418"/>
        <v>#DIV/0!</v>
      </c>
      <c r="N83" s="16" t="e">
        <f t="shared" si="419"/>
        <v>#DIV/0!</v>
      </c>
      <c r="O83" s="16" t="e">
        <f t="shared" si="420"/>
        <v>#DIV/0!</v>
      </c>
      <c r="P83" s="16" t="e">
        <f t="shared" si="421"/>
        <v>#DIV/0!</v>
      </c>
      <c r="Q83" s="16" t="e">
        <f t="shared" si="422"/>
        <v>#DIV/0!</v>
      </c>
      <c r="R83" s="16" t="e">
        <f t="shared" si="423"/>
        <v>#DIV/0!</v>
      </c>
      <c r="S83" s="16" t="e">
        <f t="shared" si="424"/>
        <v>#DIV/0!</v>
      </c>
      <c r="T83" s="16" t="e">
        <f t="shared" si="425"/>
        <v>#DIV/0!</v>
      </c>
      <c r="U83" s="16" t="e">
        <f t="shared" si="426"/>
        <v>#DIV/0!</v>
      </c>
      <c r="V83" s="16" t="e">
        <f t="shared" si="427"/>
        <v>#DIV/0!</v>
      </c>
      <c r="W83" s="16" t="e">
        <f t="shared" si="428"/>
        <v>#DIV/0!</v>
      </c>
      <c r="X83" s="16" t="e">
        <f t="shared" si="429"/>
        <v>#DIV/0!</v>
      </c>
      <c r="Y83" s="16" t="e">
        <f t="shared" si="430"/>
        <v>#DIV/0!</v>
      </c>
      <c r="Z83" s="16" t="e">
        <f t="shared" si="431"/>
        <v>#DIV/0!</v>
      </c>
      <c r="AA83" s="16" t="e">
        <f t="shared" si="432"/>
        <v>#DIV/0!</v>
      </c>
      <c r="AB83" s="16" t="e">
        <f t="shared" si="433"/>
        <v>#DIV/0!</v>
      </c>
      <c r="AC83" s="16" t="e">
        <f t="shared" si="434"/>
        <v>#DIV/0!</v>
      </c>
      <c r="AD83" s="16" t="e">
        <f t="shared" si="435"/>
        <v>#DIV/0!</v>
      </c>
      <c r="AE83" s="16" t="e">
        <f t="shared" si="436"/>
        <v>#DIV/0!</v>
      </c>
      <c r="AF83" s="16" t="e">
        <f t="shared" si="437"/>
        <v>#DIV/0!</v>
      </c>
      <c r="AG83" s="16" t="e">
        <f t="shared" si="438"/>
        <v>#DIV/0!</v>
      </c>
      <c r="AH83" s="16" t="e">
        <f t="shared" si="439"/>
        <v>#DIV/0!</v>
      </c>
      <c r="AI83" s="16" t="e">
        <f t="shared" si="440"/>
        <v>#DIV/0!</v>
      </c>
      <c r="AJ83" s="16" t="e">
        <f t="shared" si="441"/>
        <v>#DIV/0!</v>
      </c>
      <c r="AK83" s="16" t="e">
        <f t="shared" si="442"/>
        <v>#DIV/0!</v>
      </c>
      <c r="AL83" s="16" t="e">
        <f t="shared" si="443"/>
        <v>#DIV/0!</v>
      </c>
      <c r="AM83" s="16" t="e">
        <f t="shared" si="444"/>
        <v>#DIV/0!</v>
      </c>
      <c r="AN83" s="16" t="e">
        <f t="shared" si="445"/>
        <v>#DIV/0!</v>
      </c>
      <c r="AO83" s="16" t="e">
        <f t="shared" si="446"/>
        <v>#DIV/0!</v>
      </c>
      <c r="AP83" s="16" t="e">
        <f t="shared" si="447"/>
        <v>#DIV/0!</v>
      </c>
      <c r="AQ83" s="16" t="e">
        <f t="shared" si="448"/>
        <v>#DIV/0!</v>
      </c>
      <c r="AR83" s="16" t="e">
        <f t="shared" si="449"/>
        <v>#DIV/0!</v>
      </c>
      <c r="AS83" s="16" t="e">
        <f t="shared" si="450"/>
        <v>#DIV/0!</v>
      </c>
      <c r="AT83" s="16" t="e">
        <f t="shared" si="451"/>
        <v>#DIV/0!</v>
      </c>
      <c r="AU83" s="16" t="e">
        <f t="shared" si="452"/>
        <v>#DIV/0!</v>
      </c>
      <c r="AV83" s="16" t="e">
        <f t="shared" si="453"/>
        <v>#DIV/0!</v>
      </c>
      <c r="AW83" s="16" t="e">
        <f t="shared" si="454"/>
        <v>#DIV/0!</v>
      </c>
      <c r="AX83" s="16" t="e">
        <f t="shared" si="455"/>
        <v>#DIV/0!</v>
      </c>
      <c r="AY83" s="16" t="e">
        <f t="shared" si="456"/>
        <v>#DIV/0!</v>
      </c>
      <c r="AZ83" s="16" t="e">
        <f t="shared" si="457"/>
        <v>#DIV/0!</v>
      </c>
      <c r="BA83" s="16" t="e">
        <f t="shared" si="458"/>
        <v>#DIV/0!</v>
      </c>
      <c r="BB83" s="16"/>
    </row>
    <row r="87" spans="2:54">
      <c r="B87" s="9" t="s">
        <v>511</v>
      </c>
    </row>
    <row r="89" spans="2:54">
      <c r="C89" s="9" t="s">
        <v>512</v>
      </c>
      <c r="I89" s="9"/>
      <c r="L89" s="9" t="s">
        <v>513</v>
      </c>
      <c r="T89" s="9" t="s">
        <v>514</v>
      </c>
    </row>
    <row r="90" spans="2:54">
      <c r="C90" s="4" t="s">
        <v>515</v>
      </c>
      <c r="D90" t="s">
        <v>516</v>
      </c>
      <c r="L90" s="21" t="s">
        <v>517</v>
      </c>
      <c r="O90" s="21" t="s">
        <v>518</v>
      </c>
      <c r="T90" s="4" t="s">
        <v>519</v>
      </c>
    </row>
    <row r="91" spans="2:54">
      <c r="C91" s="4" t="s">
        <v>520</v>
      </c>
      <c r="D91" s="4" t="s">
        <v>521</v>
      </c>
      <c r="L91" s="4" t="s">
        <v>522</v>
      </c>
      <c r="O91" s="4" t="s">
        <v>523</v>
      </c>
      <c r="T91" s="4" t="s">
        <v>524</v>
      </c>
    </row>
    <row r="92" spans="2:54">
      <c r="C92" s="4" t="s">
        <v>525</v>
      </c>
      <c r="D92" s="4" t="s">
        <v>526</v>
      </c>
      <c r="L92" s="4" t="s">
        <v>527</v>
      </c>
      <c r="O92" s="4" t="s">
        <v>528</v>
      </c>
      <c r="T92" s="4" t="s">
        <v>529</v>
      </c>
    </row>
    <row r="93" spans="2:54">
      <c r="L93" s="4" t="s">
        <v>530</v>
      </c>
      <c r="O93" s="4" t="s">
        <v>531</v>
      </c>
      <c r="T93" s="4" t="s">
        <v>532</v>
      </c>
    </row>
    <row r="94" spans="2:54">
      <c r="C94" s="9" t="s">
        <v>533</v>
      </c>
      <c r="L94" s="4" t="s">
        <v>534</v>
      </c>
      <c r="T94" s="4" t="s">
        <v>535</v>
      </c>
    </row>
    <row r="95" spans="2:54">
      <c r="B95" s="4">
        <v>1</v>
      </c>
      <c r="C95" t="s">
        <v>536</v>
      </c>
      <c r="D95" t="s">
        <v>537</v>
      </c>
      <c r="L95" s="4" t="s">
        <v>538</v>
      </c>
      <c r="O95" s="21" t="s">
        <v>539</v>
      </c>
    </row>
    <row r="96" spans="2:54">
      <c r="B96" s="4">
        <f>B95+1</f>
        <v>2</v>
      </c>
      <c r="C96" t="s">
        <v>540</v>
      </c>
      <c r="D96" t="s">
        <v>541</v>
      </c>
      <c r="O96" s="4" t="s">
        <v>542</v>
      </c>
    </row>
    <row r="97" spans="2:15">
      <c r="B97" s="4">
        <f t="shared" ref="B97:B108" si="460">B96+1</f>
        <v>3</v>
      </c>
      <c r="C97" t="s">
        <v>543</v>
      </c>
      <c r="D97" t="s">
        <v>544</v>
      </c>
      <c r="L97" s="21" t="s">
        <v>545</v>
      </c>
      <c r="O97" s="4" t="s">
        <v>546</v>
      </c>
    </row>
    <row r="98" spans="2:15">
      <c r="B98" s="4">
        <f t="shared" si="460"/>
        <v>4</v>
      </c>
      <c r="C98" t="s">
        <v>547</v>
      </c>
      <c r="D98" t="s">
        <v>548</v>
      </c>
      <c r="L98" s="4" t="s">
        <v>549</v>
      </c>
      <c r="O98" s="4" t="s">
        <v>550</v>
      </c>
    </row>
    <row r="99" spans="2:15">
      <c r="B99" s="4">
        <f t="shared" si="460"/>
        <v>5</v>
      </c>
      <c r="C99" t="s">
        <v>22</v>
      </c>
      <c r="D99" t="s">
        <v>551</v>
      </c>
      <c r="L99" s="4" t="s">
        <v>552</v>
      </c>
      <c r="O99" s="4" t="s">
        <v>553</v>
      </c>
    </row>
    <row r="100" spans="2:15">
      <c r="B100" s="4">
        <f t="shared" si="460"/>
        <v>6</v>
      </c>
      <c r="C100" t="s">
        <v>554</v>
      </c>
      <c r="D100" t="s">
        <v>555</v>
      </c>
      <c r="O100" s="4" t="s">
        <v>556</v>
      </c>
    </row>
    <row r="101" spans="2:15">
      <c r="B101" s="4">
        <f t="shared" si="460"/>
        <v>7</v>
      </c>
      <c r="C101" t="s">
        <v>557</v>
      </c>
      <c r="D101" t="s">
        <v>558</v>
      </c>
      <c r="L101" s="21" t="s">
        <v>559</v>
      </c>
    </row>
    <row r="102" spans="2:15">
      <c r="B102" s="4">
        <f t="shared" si="460"/>
        <v>8</v>
      </c>
      <c r="C102" t="s">
        <v>560</v>
      </c>
      <c r="D102" t="s">
        <v>561</v>
      </c>
      <c r="L102" s="4" t="s">
        <v>562</v>
      </c>
      <c r="O102" s="21" t="s">
        <v>563</v>
      </c>
    </row>
    <row r="103" spans="2:15">
      <c r="B103" s="4">
        <f t="shared" si="460"/>
        <v>9</v>
      </c>
      <c r="C103" t="s">
        <v>564</v>
      </c>
      <c r="D103" t="s">
        <v>565</v>
      </c>
      <c r="L103" s="4" t="s">
        <v>566</v>
      </c>
      <c r="O103" s="4" t="s">
        <v>567</v>
      </c>
    </row>
    <row r="104" spans="2:15">
      <c r="B104" s="4">
        <f t="shared" si="460"/>
        <v>10</v>
      </c>
      <c r="C104" t="s">
        <v>568</v>
      </c>
      <c r="D104" t="s">
        <v>569</v>
      </c>
      <c r="L104" s="4" t="s">
        <v>570</v>
      </c>
      <c r="O104" s="4" t="s">
        <v>571</v>
      </c>
    </row>
    <row r="105" spans="2:15">
      <c r="B105" s="4">
        <f t="shared" si="460"/>
        <v>11</v>
      </c>
      <c r="C105" t="s">
        <v>572</v>
      </c>
      <c r="D105" t="s">
        <v>573</v>
      </c>
      <c r="O105" s="4" t="s">
        <v>574</v>
      </c>
    </row>
    <row r="106" spans="2:15">
      <c r="B106" s="4">
        <f t="shared" si="460"/>
        <v>12</v>
      </c>
      <c r="C106" t="s">
        <v>575</v>
      </c>
      <c r="D106" t="s">
        <v>576</v>
      </c>
    </row>
    <row r="107" spans="2:15">
      <c r="B107" s="4">
        <f t="shared" si="460"/>
        <v>13</v>
      </c>
      <c r="C107" t="s">
        <v>577</v>
      </c>
      <c r="D107" t="s">
        <v>578</v>
      </c>
    </row>
    <row r="108" spans="2:15">
      <c r="B108" s="4">
        <f t="shared" si="460"/>
        <v>14</v>
      </c>
      <c r="C108" t="s">
        <v>579</v>
      </c>
      <c r="D108" t="s">
        <v>580</v>
      </c>
    </row>
    <row r="110" spans="2:15">
      <c r="C110" s="9" t="s">
        <v>581</v>
      </c>
    </row>
    <row r="111" spans="2:15">
      <c r="C111" s="20">
        <v>1993</v>
      </c>
      <c r="D111" s="4" t="s">
        <v>582</v>
      </c>
    </row>
    <row r="112" spans="2:15">
      <c r="C112" s="20">
        <v>1999</v>
      </c>
      <c r="D112" s="4" t="s">
        <v>583</v>
      </c>
    </row>
    <row r="113" spans="3:20">
      <c r="C113" s="20">
        <v>2006</v>
      </c>
      <c r="D113" s="4" t="s">
        <v>584</v>
      </c>
    </row>
    <row r="114" spans="3:20">
      <c r="C114" s="20">
        <v>2012</v>
      </c>
      <c r="D114" s="4" t="s">
        <v>585</v>
      </c>
    </row>
    <row r="115" spans="3:20">
      <c r="C115" s="20">
        <v>2018</v>
      </c>
      <c r="D115" s="4" t="s">
        <v>586</v>
      </c>
    </row>
    <row r="116" spans="3:20">
      <c r="C116" s="20">
        <v>2022</v>
      </c>
      <c r="D116" s="4" t="s">
        <v>587</v>
      </c>
    </row>
    <row r="118" spans="3:20">
      <c r="C118" s="9" t="s">
        <v>588</v>
      </c>
      <c r="D118" s="4" t="s">
        <v>589</v>
      </c>
      <c r="F118" s="9" t="s">
        <v>590</v>
      </c>
      <c r="H118" s="9" t="s">
        <v>591</v>
      </c>
      <c r="J118" s="9"/>
      <c r="K118" s="9" t="s">
        <v>592</v>
      </c>
    </row>
    <row r="119" spans="3:20">
      <c r="C119" s="4" t="s">
        <v>593</v>
      </c>
      <c r="D119" s="4" t="s">
        <v>594</v>
      </c>
      <c r="F119" s="4" t="s">
        <v>595</v>
      </c>
      <c r="G119"/>
      <c r="H119" s="4" t="s">
        <v>596</v>
      </c>
      <c r="K119" s="21" t="s">
        <v>597</v>
      </c>
      <c r="S119" s="21" t="s">
        <v>598</v>
      </c>
    </row>
    <row r="120" spans="3:20">
      <c r="C120" s="4" t="s">
        <v>599</v>
      </c>
      <c r="D120" s="4" t="s">
        <v>600</v>
      </c>
      <c r="F120" s="4" t="s">
        <v>601</v>
      </c>
      <c r="G120"/>
      <c r="H120" s="4" t="s">
        <v>602</v>
      </c>
      <c r="K120" s="4" t="s">
        <v>603</v>
      </c>
      <c r="S120" s="4" t="s">
        <v>604</v>
      </c>
      <c r="T120" s="16">
        <v>0.94</v>
      </c>
    </row>
    <row r="121" spans="3:20">
      <c r="C121" s="4" t="s">
        <v>153</v>
      </c>
      <c r="D121" s="4" t="s">
        <v>594</v>
      </c>
      <c r="F121" s="4" t="s">
        <v>605</v>
      </c>
      <c r="G121"/>
      <c r="H121" s="4" t="s">
        <v>602</v>
      </c>
      <c r="K121" s="4" t="s">
        <v>606</v>
      </c>
      <c r="S121" s="4" t="s">
        <v>607</v>
      </c>
      <c r="T121" s="16">
        <v>0.04</v>
      </c>
    </row>
    <row r="122" spans="3:20">
      <c r="C122" s="4" t="s">
        <v>608</v>
      </c>
      <c r="D122" s="4" t="s">
        <v>594</v>
      </c>
      <c r="F122" s="4" t="s">
        <v>609</v>
      </c>
      <c r="G122"/>
      <c r="H122" s="4" t="s">
        <v>610</v>
      </c>
      <c r="K122" s="4" t="s">
        <v>611</v>
      </c>
      <c r="S122" s="4" t="s">
        <v>612</v>
      </c>
      <c r="T122" s="16">
        <v>0.02</v>
      </c>
    </row>
    <row r="123" spans="3:20">
      <c r="C123" s="4" t="s">
        <v>613</v>
      </c>
      <c r="D123" s="4" t="s">
        <v>594</v>
      </c>
      <c r="K123" s="4" t="s">
        <v>614</v>
      </c>
    </row>
    <row r="124" spans="3:20">
      <c r="C124" s="4" t="s">
        <v>173</v>
      </c>
      <c r="D124" s="4" t="s">
        <v>594</v>
      </c>
      <c r="F124" s="9" t="s">
        <v>615</v>
      </c>
      <c r="K124" s="4" t="s">
        <v>616</v>
      </c>
    </row>
    <row r="125" spans="3:20">
      <c r="C125" s="4" t="s">
        <v>617</v>
      </c>
      <c r="D125" s="4" t="s">
        <v>594</v>
      </c>
      <c r="K125" s="4" t="s">
        <v>618</v>
      </c>
    </row>
    <row r="126" spans="3:20">
      <c r="C126" s="4" t="s">
        <v>619</v>
      </c>
      <c r="D126" s="4" t="s">
        <v>594</v>
      </c>
    </row>
    <row r="127" spans="3:20">
      <c r="C127" s="4" t="s">
        <v>620</v>
      </c>
      <c r="D127" s="4" t="s">
        <v>594</v>
      </c>
      <c r="K127" s="21" t="s">
        <v>621</v>
      </c>
    </row>
    <row r="128" spans="3:20">
      <c r="C128" s="4" t="s">
        <v>285</v>
      </c>
      <c r="D128" s="4" t="s">
        <v>594</v>
      </c>
      <c r="K128" s="4" t="s">
        <v>622</v>
      </c>
    </row>
    <row r="129" spans="3:12">
      <c r="C129" s="4" t="s">
        <v>623</v>
      </c>
      <c r="K129" s="4" t="s">
        <v>624</v>
      </c>
    </row>
    <row r="130" spans="3:12">
      <c r="K130" s="4" t="s">
        <v>625</v>
      </c>
    </row>
    <row r="131" spans="3:12">
      <c r="C131" s="9" t="s">
        <v>626</v>
      </c>
      <c r="K131" s="4" t="s">
        <v>616</v>
      </c>
    </row>
    <row r="132" spans="3:12">
      <c r="C132" s="4" t="s">
        <v>189</v>
      </c>
      <c r="K132" s="4" t="s">
        <v>627</v>
      </c>
    </row>
    <row r="133" spans="3:12">
      <c r="C133" s="4" t="s">
        <v>628</v>
      </c>
      <c r="K133" s="4" t="s">
        <v>629</v>
      </c>
    </row>
    <row r="134" spans="3:12">
      <c r="C134" s="4" t="s">
        <v>205</v>
      </c>
    </row>
    <row r="135" spans="3:12">
      <c r="C135" s="4" t="s">
        <v>210</v>
      </c>
      <c r="K135" s="21" t="s">
        <v>630</v>
      </c>
    </row>
    <row r="136" spans="3:12">
      <c r="C136" s="4" t="s">
        <v>631</v>
      </c>
      <c r="K136" s="4" t="s">
        <v>632</v>
      </c>
      <c r="L136" s="16">
        <v>0.28000000000000003</v>
      </c>
    </row>
    <row r="137" spans="3:12">
      <c r="C137" s="4" t="s">
        <v>633</v>
      </c>
      <c r="K137" s="4" t="s">
        <v>402</v>
      </c>
      <c r="L137" s="16">
        <v>0.13</v>
      </c>
    </row>
    <row r="138" spans="3:12">
      <c r="C138" s="4" t="s">
        <v>220</v>
      </c>
      <c r="K138" s="4" t="s">
        <v>403</v>
      </c>
      <c r="L138" s="16">
        <v>0.11</v>
      </c>
    </row>
    <row r="139" spans="3:12">
      <c r="C139" s="4" t="s">
        <v>36</v>
      </c>
      <c r="K139" s="4" t="s">
        <v>177</v>
      </c>
      <c r="L139" s="16">
        <v>0.1</v>
      </c>
    </row>
    <row r="140" spans="3:12">
      <c r="K140" s="4" t="s">
        <v>634</v>
      </c>
      <c r="L140" s="16">
        <v>0.38</v>
      </c>
    </row>
    <row r="144" spans="3:12">
      <c r="C144" s="6" t="s">
        <v>635</v>
      </c>
    </row>
    <row r="145" spans="3:4">
      <c r="C145" t="s">
        <v>636</v>
      </c>
      <c r="D145" s="4" t="s">
        <v>637</v>
      </c>
    </row>
    <row r="146" spans="3:4">
      <c r="C146" t="s">
        <v>638</v>
      </c>
      <c r="D146" s="4" t="s">
        <v>639</v>
      </c>
    </row>
    <row r="147" spans="3:4">
      <c r="C147"/>
      <c r="D147" s="4" t="s">
        <v>640</v>
      </c>
    </row>
    <row r="148" spans="3:4">
      <c r="C148" t="s">
        <v>399</v>
      </c>
      <c r="D148" t="s">
        <v>641</v>
      </c>
    </row>
    <row r="149" spans="3:4">
      <c r="C149" t="s">
        <v>642</v>
      </c>
      <c r="D149" t="s">
        <v>643</v>
      </c>
    </row>
    <row r="150" spans="3:4">
      <c r="C150" t="s">
        <v>644</v>
      </c>
      <c r="D150" t="s">
        <v>645</v>
      </c>
    </row>
    <row r="151" spans="3:4">
      <c r="C151"/>
      <c r="D151" s="4" t="s">
        <v>646</v>
      </c>
    </row>
    <row r="152" spans="3:4">
      <c r="C152" s="4" t="s">
        <v>647</v>
      </c>
      <c r="D152" t="s">
        <v>648</v>
      </c>
    </row>
    <row r="153" spans="3:4">
      <c r="C153" s="4" t="s">
        <v>649</v>
      </c>
      <c r="D153" s="4" t="s">
        <v>650</v>
      </c>
    </row>
    <row r="154" spans="3:4">
      <c r="C154" s="4" t="s">
        <v>651</v>
      </c>
      <c r="D154" t="s">
        <v>652</v>
      </c>
    </row>
    <row r="155" spans="3:4">
      <c r="C155" s="4" t="s">
        <v>653</v>
      </c>
      <c r="D155" t="s">
        <v>654</v>
      </c>
    </row>
    <row r="156" spans="3:4">
      <c r="C156" s="4" t="s">
        <v>655</v>
      </c>
      <c r="D156" t="s">
        <v>656</v>
      </c>
    </row>
    <row r="157" spans="3:4">
      <c r="C157" s="4" t="s">
        <v>657</v>
      </c>
      <c r="D157" t="s">
        <v>658</v>
      </c>
    </row>
    <row r="158" spans="3:4">
      <c r="C158" s="4" t="s">
        <v>659</v>
      </c>
      <c r="D158" t="s">
        <v>660</v>
      </c>
    </row>
    <row r="160" spans="3:4">
      <c r="C160" s="9" t="s">
        <v>661</v>
      </c>
    </row>
    <row r="161" spans="3:3">
      <c r="C161" s="4" t="s">
        <v>662</v>
      </c>
    </row>
    <row r="162" spans="3:3">
      <c r="C162" s="4" t="s">
        <v>663</v>
      </c>
    </row>
    <row r="163" spans="3:3">
      <c r="C163" s="4" t="s">
        <v>664</v>
      </c>
    </row>
    <row r="165" spans="3:3">
      <c r="C165" s="4" t="s">
        <v>665</v>
      </c>
    </row>
    <row r="166" spans="3:3">
      <c r="C166" s="4" t="s">
        <v>666</v>
      </c>
    </row>
    <row r="168" spans="3:3">
      <c r="C168" s="4" t="s">
        <v>667</v>
      </c>
    </row>
    <row r="169" spans="3:3">
      <c r="C169" s="4" t="s">
        <v>668</v>
      </c>
    </row>
    <row r="171" spans="3:3">
      <c r="C171" s="4" t="s">
        <v>669</v>
      </c>
    </row>
    <row r="172" spans="3:3">
      <c r="C172" s="4" t="s">
        <v>668</v>
      </c>
    </row>
    <row r="174" spans="3:3">
      <c r="C174" s="4" t="s">
        <v>670</v>
      </c>
    </row>
    <row r="175" spans="3:3">
      <c r="C175" s="4" t="s">
        <v>668</v>
      </c>
    </row>
    <row r="177" spans="3:3">
      <c r="C177" s="4" t="s">
        <v>671</v>
      </c>
    </row>
    <row r="178" spans="3:3">
      <c r="C178" s="4" t="s">
        <v>668</v>
      </c>
    </row>
    <row r="180" spans="3:3">
      <c r="C180" s="4" t="s">
        <v>672</v>
      </c>
    </row>
    <row r="181" spans="3:3">
      <c r="C181" s="4" t="s">
        <v>668</v>
      </c>
    </row>
    <row r="183" spans="3:3">
      <c r="C183" s="4" t="s">
        <v>673</v>
      </c>
    </row>
    <row r="184" spans="3:3">
      <c r="C184" s="4" t="s">
        <v>668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F33CC-7F90-41F6-9809-D0025C640C26}">
  <dimension ref="A1:R113"/>
  <sheetViews>
    <sheetView workbookViewId="0">
      <selection activeCell="A132" sqref="A132"/>
    </sheetView>
  </sheetViews>
  <sheetFormatPr defaultRowHeight="15"/>
  <cols>
    <col min="1" max="1" width="26.42578125" bestFit="1" customWidth="1"/>
    <col min="2" max="2" width="5" bestFit="1" customWidth="1"/>
    <col min="3" max="3" width="18.5703125" bestFit="1" customWidth="1"/>
    <col min="4" max="4" width="15" customWidth="1"/>
    <col min="5" max="5" width="16" customWidth="1"/>
    <col min="6" max="6" width="25.85546875" bestFit="1" customWidth="1"/>
    <col min="8" max="8" width="13.140625" bestFit="1" customWidth="1"/>
    <col min="11" max="11" width="18.85546875" bestFit="1" customWidth="1"/>
    <col min="13" max="13" width="10.140625" bestFit="1" customWidth="1"/>
    <col min="14" max="14" width="18.7109375" bestFit="1" customWidth="1"/>
  </cols>
  <sheetData>
    <row r="1" spans="1:16">
      <c r="A1" s="2"/>
      <c r="B1" s="4"/>
      <c r="C1" s="4"/>
      <c r="D1" s="4"/>
      <c r="E1" s="4"/>
      <c r="F1" s="4"/>
      <c r="G1" s="4"/>
      <c r="H1" s="4"/>
    </row>
    <row r="2" spans="1:16">
      <c r="A2" s="2"/>
      <c r="B2" s="4"/>
      <c r="C2" s="4" t="s">
        <v>674</v>
      </c>
      <c r="D2" s="4"/>
      <c r="E2" s="4"/>
      <c r="F2" s="4"/>
      <c r="G2" s="4"/>
      <c r="H2" s="4"/>
    </row>
    <row r="3" spans="1:16">
      <c r="A3" s="4"/>
      <c r="B3" s="9" t="s">
        <v>426</v>
      </c>
      <c r="C3" s="4">
        <v>281</v>
      </c>
      <c r="D3" s="4"/>
      <c r="E3" s="9" t="s">
        <v>427</v>
      </c>
      <c r="F3" s="4" t="s">
        <v>285</v>
      </c>
      <c r="G3" s="4"/>
      <c r="H3" s="9" t="s">
        <v>428</v>
      </c>
      <c r="I3" s="4" t="s">
        <v>675</v>
      </c>
    </row>
    <row r="4" spans="1:16">
      <c r="A4" s="4"/>
      <c r="B4" s="9" t="s">
        <v>383</v>
      </c>
      <c r="C4" s="4">
        <v>405751</v>
      </c>
      <c r="D4" s="4"/>
      <c r="E4" s="9" t="s">
        <v>429</v>
      </c>
      <c r="F4" s="12" t="s">
        <v>286</v>
      </c>
      <c r="G4" s="4"/>
      <c r="H4" s="9" t="s">
        <v>430</v>
      </c>
      <c r="I4" t="s">
        <v>676</v>
      </c>
    </row>
    <row r="5" spans="1:16">
      <c r="A5" s="4"/>
      <c r="B5" s="9" t="s">
        <v>11</v>
      </c>
      <c r="C5" s="4">
        <f>C3*C4</f>
        <v>114016031</v>
      </c>
      <c r="D5" s="4"/>
      <c r="E5" s="9" t="s">
        <v>432</v>
      </c>
      <c r="F5" t="s">
        <v>289</v>
      </c>
      <c r="G5" s="4"/>
      <c r="H5" s="9" t="s">
        <v>677</v>
      </c>
      <c r="I5" t="s">
        <v>678</v>
      </c>
    </row>
    <row r="6" spans="1:16">
      <c r="A6" s="4"/>
      <c r="B6" s="9" t="s">
        <v>433</v>
      </c>
      <c r="C6" s="4">
        <v>28990475</v>
      </c>
      <c r="D6" s="4"/>
      <c r="E6" s="9" t="s">
        <v>434</v>
      </c>
      <c r="F6" s="4" t="s">
        <v>679</v>
      </c>
      <c r="G6" s="4"/>
      <c r="H6" s="4"/>
    </row>
    <row r="7" spans="1:16">
      <c r="A7" s="4"/>
      <c r="B7" s="9" t="s">
        <v>435</v>
      </c>
      <c r="C7" s="4">
        <v>91437305</v>
      </c>
      <c r="D7" s="4"/>
      <c r="E7" s="9" t="s">
        <v>436</v>
      </c>
      <c r="F7" s="4" t="s">
        <v>680</v>
      </c>
      <c r="G7" s="4"/>
      <c r="H7" s="9"/>
    </row>
    <row r="8" spans="1:16">
      <c r="A8" s="4"/>
      <c r="B8" s="9" t="s">
        <v>440</v>
      </c>
      <c r="C8" s="4">
        <f>C5+C7-C6</f>
        <v>176462861</v>
      </c>
      <c r="D8" s="4"/>
      <c r="E8" s="9" t="s">
        <v>441</v>
      </c>
      <c r="F8" s="4" t="s">
        <v>681</v>
      </c>
      <c r="G8" s="4"/>
      <c r="H8" s="4"/>
    </row>
    <row r="9" spans="1:16">
      <c r="A9" s="4"/>
      <c r="B9" s="4"/>
      <c r="C9" s="4"/>
      <c r="D9" s="4"/>
      <c r="E9" s="9" t="s">
        <v>444</v>
      </c>
      <c r="F9">
        <v>1967</v>
      </c>
      <c r="G9" s="4"/>
      <c r="H9" s="4"/>
    </row>
    <row r="10" spans="1:16">
      <c r="A10" s="4"/>
      <c r="B10" s="4"/>
      <c r="C10" s="4"/>
      <c r="D10" s="4"/>
      <c r="E10" s="9" t="s">
        <v>446</v>
      </c>
      <c r="F10" s="4">
        <v>120000</v>
      </c>
      <c r="G10" s="4"/>
      <c r="H10" s="4"/>
    </row>
    <row r="13" spans="1:16">
      <c r="C13" s="9" t="s">
        <v>511</v>
      </c>
      <c r="H13" s="6"/>
      <c r="K13" s="6" t="s">
        <v>682</v>
      </c>
      <c r="L13" s="6" t="s">
        <v>589</v>
      </c>
      <c r="N13" s="6" t="s">
        <v>590</v>
      </c>
      <c r="O13" s="6"/>
      <c r="P13" s="6" t="s">
        <v>683</v>
      </c>
    </row>
    <row r="14" spans="1:16">
      <c r="C14" s="4" t="s">
        <v>684</v>
      </c>
      <c r="K14" t="s">
        <v>18</v>
      </c>
      <c r="L14" t="s">
        <v>594</v>
      </c>
      <c r="N14" t="s">
        <v>685</v>
      </c>
      <c r="P14" t="s">
        <v>686</v>
      </c>
    </row>
    <row r="15" spans="1:16">
      <c r="C15" t="s">
        <v>687</v>
      </c>
      <c r="K15" t="s">
        <v>688</v>
      </c>
      <c r="L15" t="s">
        <v>594</v>
      </c>
      <c r="N15" t="s">
        <v>689</v>
      </c>
      <c r="P15" t="s">
        <v>596</v>
      </c>
    </row>
    <row r="16" spans="1:16">
      <c r="C16" t="s">
        <v>690</v>
      </c>
      <c r="K16" t="s">
        <v>691</v>
      </c>
      <c r="L16" t="s">
        <v>594</v>
      </c>
      <c r="N16" t="s">
        <v>692</v>
      </c>
      <c r="P16" t="s">
        <v>693</v>
      </c>
    </row>
    <row r="17" spans="3:16">
      <c r="C17" t="s">
        <v>676</v>
      </c>
      <c r="K17" t="s">
        <v>694</v>
      </c>
      <c r="L17" t="s">
        <v>594</v>
      </c>
      <c r="N17" t="s">
        <v>695</v>
      </c>
      <c r="P17" t="s">
        <v>596</v>
      </c>
    </row>
    <row r="18" spans="3:16">
      <c r="C18" t="s">
        <v>678</v>
      </c>
      <c r="K18" t="s">
        <v>423</v>
      </c>
      <c r="L18" t="s">
        <v>594</v>
      </c>
      <c r="N18" t="s">
        <v>696</v>
      </c>
      <c r="P18" t="s">
        <v>697</v>
      </c>
    </row>
    <row r="19" spans="3:16">
      <c r="K19" t="s">
        <v>698</v>
      </c>
      <c r="L19" t="s">
        <v>594</v>
      </c>
    </row>
    <row r="20" spans="3:16">
      <c r="C20" s="6" t="s">
        <v>699</v>
      </c>
      <c r="K20" t="s">
        <v>700</v>
      </c>
      <c r="L20" t="s">
        <v>594</v>
      </c>
    </row>
    <row r="21" spans="3:16">
      <c r="C21">
        <v>1947</v>
      </c>
      <c r="D21" t="s">
        <v>701</v>
      </c>
      <c r="N21" s="6" t="s">
        <v>702</v>
      </c>
    </row>
    <row r="22" spans="3:16">
      <c r="D22" t="s">
        <v>703</v>
      </c>
      <c r="N22" t="s">
        <v>45</v>
      </c>
    </row>
    <row r="23" spans="3:16">
      <c r="C23">
        <v>1967</v>
      </c>
      <c r="D23" t="s">
        <v>704</v>
      </c>
      <c r="N23" t="s">
        <v>705</v>
      </c>
    </row>
    <row r="24" spans="3:16">
      <c r="C24" s="22">
        <v>1968</v>
      </c>
      <c r="D24" t="s">
        <v>706</v>
      </c>
      <c r="N24" t="s">
        <v>698</v>
      </c>
    </row>
    <row r="25" spans="3:16">
      <c r="C25">
        <v>1974</v>
      </c>
      <c r="D25" t="s">
        <v>707</v>
      </c>
      <c r="N25" t="s">
        <v>708</v>
      </c>
    </row>
    <row r="26" spans="3:16">
      <c r="C26">
        <v>1975</v>
      </c>
      <c r="D26" t="s">
        <v>709</v>
      </c>
      <c r="N26" t="s">
        <v>416</v>
      </c>
    </row>
    <row r="27" spans="3:16">
      <c r="C27">
        <v>1978</v>
      </c>
      <c r="D27" t="s">
        <v>710</v>
      </c>
      <c r="N27" t="s">
        <v>711</v>
      </c>
    </row>
    <row r="28" spans="3:16">
      <c r="C28">
        <v>1982</v>
      </c>
      <c r="D28" t="s">
        <v>712</v>
      </c>
      <c r="N28" t="s">
        <v>713</v>
      </c>
    </row>
    <row r="29" spans="3:16">
      <c r="C29">
        <v>1984</v>
      </c>
      <c r="D29" t="s">
        <v>714</v>
      </c>
      <c r="N29" t="s">
        <v>715</v>
      </c>
    </row>
    <row r="30" spans="3:16">
      <c r="C30">
        <v>1986</v>
      </c>
      <c r="D30" t="s">
        <v>716</v>
      </c>
      <c r="N30" t="s">
        <v>717</v>
      </c>
    </row>
    <row r="31" spans="3:16">
      <c r="C31">
        <v>1990</v>
      </c>
      <c r="D31" t="s">
        <v>718</v>
      </c>
      <c r="N31" t="s">
        <v>719</v>
      </c>
    </row>
    <row r="32" spans="3:16">
      <c r="C32">
        <v>1991</v>
      </c>
      <c r="D32" t="s">
        <v>720</v>
      </c>
      <c r="N32" t="s">
        <v>721</v>
      </c>
    </row>
    <row r="33" spans="3:14">
      <c r="C33">
        <v>1991</v>
      </c>
      <c r="D33" t="s">
        <v>722</v>
      </c>
    </row>
    <row r="34" spans="3:14">
      <c r="C34">
        <v>1994</v>
      </c>
      <c r="D34" t="s">
        <v>723</v>
      </c>
      <c r="N34" s="6" t="s">
        <v>724</v>
      </c>
    </row>
    <row r="35" spans="3:14">
      <c r="C35">
        <v>1994</v>
      </c>
      <c r="D35" t="s">
        <v>725</v>
      </c>
      <c r="N35" t="s">
        <v>726</v>
      </c>
    </row>
    <row r="36" spans="3:14">
      <c r="C36">
        <v>1997</v>
      </c>
      <c r="D36" t="s">
        <v>727</v>
      </c>
      <c r="N36" t="s">
        <v>728</v>
      </c>
    </row>
    <row r="37" spans="3:14">
      <c r="C37">
        <v>1999</v>
      </c>
      <c r="D37" t="s">
        <v>729</v>
      </c>
      <c r="N37" t="s">
        <v>730</v>
      </c>
    </row>
    <row r="38" spans="3:14">
      <c r="C38">
        <v>2000</v>
      </c>
      <c r="D38" t="s">
        <v>731</v>
      </c>
      <c r="N38" t="s">
        <v>732</v>
      </c>
    </row>
    <row r="39" spans="3:14">
      <c r="C39">
        <v>2001</v>
      </c>
      <c r="D39" t="s">
        <v>733</v>
      </c>
    </row>
    <row r="40" spans="3:14">
      <c r="C40">
        <v>2003</v>
      </c>
      <c r="D40" t="s">
        <v>734</v>
      </c>
    </row>
    <row r="41" spans="3:14">
      <c r="C41">
        <v>2004</v>
      </c>
      <c r="D41" t="s">
        <v>735</v>
      </c>
    </row>
    <row r="42" spans="3:14">
      <c r="C42">
        <v>2008</v>
      </c>
      <c r="D42" t="s">
        <v>736</v>
      </c>
    </row>
    <row r="43" spans="3:14">
      <c r="C43" s="22" t="s">
        <v>737</v>
      </c>
      <c r="D43" t="s">
        <v>738</v>
      </c>
    </row>
    <row r="44" spans="3:14">
      <c r="C44">
        <v>2010</v>
      </c>
      <c r="D44" t="s">
        <v>739</v>
      </c>
    </row>
    <row r="45" spans="3:14">
      <c r="C45">
        <v>2010</v>
      </c>
      <c r="D45" t="s">
        <v>740</v>
      </c>
    </row>
    <row r="46" spans="3:14">
      <c r="C46">
        <v>2015</v>
      </c>
      <c r="D46" t="s">
        <v>741</v>
      </c>
    </row>
    <row r="47" spans="3:14">
      <c r="C47">
        <v>2016</v>
      </c>
      <c r="D47" t="s">
        <v>742</v>
      </c>
    </row>
    <row r="48" spans="3:14">
      <c r="C48">
        <v>2018</v>
      </c>
      <c r="D48" t="s">
        <v>743</v>
      </c>
    </row>
    <row r="49" spans="2:18">
      <c r="C49" s="6" t="s">
        <v>744</v>
      </c>
    </row>
    <row r="50" spans="2:18">
      <c r="C50" t="s">
        <v>745</v>
      </c>
      <c r="H50" s="6" t="s">
        <v>746</v>
      </c>
      <c r="L50" s="6" t="s">
        <v>747</v>
      </c>
    </row>
    <row r="51" spans="2:18">
      <c r="C51" t="s">
        <v>748</v>
      </c>
      <c r="H51" t="s">
        <v>749</v>
      </c>
      <c r="I51" s="23">
        <f>1/4.2</f>
        <v>0.23809523809523808</v>
      </c>
      <c r="J51" t="s">
        <v>750</v>
      </c>
      <c r="L51">
        <v>2019</v>
      </c>
      <c r="M51" s="4">
        <v>4425000</v>
      </c>
    </row>
    <row r="52" spans="2:18">
      <c r="C52" t="s">
        <v>751</v>
      </c>
      <c r="H52" t="s">
        <v>752</v>
      </c>
      <c r="I52" s="23">
        <f>762/4200</f>
        <v>0.18142857142857144</v>
      </c>
      <c r="J52" t="s">
        <v>753</v>
      </c>
      <c r="L52">
        <v>2020</v>
      </c>
      <c r="M52" s="4">
        <v>3744000</v>
      </c>
      <c r="N52" s="4"/>
      <c r="O52" s="4"/>
      <c r="P52" s="4"/>
      <c r="Q52" s="4"/>
      <c r="R52" s="4"/>
    </row>
    <row r="53" spans="2:18">
      <c r="C53" t="s">
        <v>754</v>
      </c>
      <c r="H53" t="s">
        <v>755</v>
      </c>
      <c r="I53" s="23">
        <f>635/4200</f>
        <v>0.15119047619047618</v>
      </c>
      <c r="J53" t="s">
        <v>756</v>
      </c>
      <c r="L53">
        <v>2021</v>
      </c>
      <c r="M53" s="4">
        <v>3891000</v>
      </c>
    </row>
    <row r="54" spans="2:18">
      <c r="C54" t="s">
        <v>757</v>
      </c>
      <c r="H54" t="s">
        <v>758</v>
      </c>
      <c r="I54" s="23">
        <f>605/4200</f>
        <v>0.14404761904761904</v>
      </c>
      <c r="J54" t="s">
        <v>759</v>
      </c>
      <c r="L54">
        <v>2022</v>
      </c>
      <c r="M54" s="4">
        <v>3900000</v>
      </c>
    </row>
    <row r="55" spans="2:18">
      <c r="C55" t="s">
        <v>760</v>
      </c>
      <c r="H55" t="s">
        <v>761</v>
      </c>
      <c r="I55" s="23">
        <f>300/4200</f>
        <v>7.1428571428571425E-2</v>
      </c>
      <c r="J55" t="s">
        <v>762</v>
      </c>
      <c r="L55">
        <v>2023</v>
      </c>
      <c r="M55" s="4">
        <v>4200000</v>
      </c>
    </row>
    <row r="56" spans="2:18">
      <c r="C56" t="s">
        <v>763</v>
      </c>
      <c r="H56" t="s">
        <v>764</v>
      </c>
      <c r="I56" s="23">
        <f>300/4200</f>
        <v>7.1428571428571425E-2</v>
      </c>
      <c r="J56" t="s">
        <v>762</v>
      </c>
      <c r="M56" s="4"/>
    </row>
    <row r="57" spans="2:18">
      <c r="C57" t="s">
        <v>765</v>
      </c>
      <c r="H57" t="s">
        <v>268</v>
      </c>
      <c r="I57" s="23">
        <f>245/4200</f>
        <v>5.8333333333333334E-2</v>
      </c>
      <c r="J57" t="s">
        <v>766</v>
      </c>
      <c r="M57" s="4"/>
    </row>
    <row r="58" spans="2:18">
      <c r="C58" t="s">
        <v>767</v>
      </c>
      <c r="H58" t="s">
        <v>768</v>
      </c>
      <c r="I58" s="23">
        <f>200/4200</f>
        <v>4.7619047619047616E-2</v>
      </c>
      <c r="J58" t="s">
        <v>769</v>
      </c>
      <c r="M58" s="4"/>
    </row>
    <row r="59" spans="2:18">
      <c r="C59" t="s">
        <v>770</v>
      </c>
      <c r="H59" t="s">
        <v>771</v>
      </c>
      <c r="I59" s="23">
        <f>50/4200</f>
        <v>1.1904761904761904E-2</v>
      </c>
      <c r="J59" t="s">
        <v>772</v>
      </c>
      <c r="M59" s="4"/>
    </row>
    <row r="60" spans="2:18">
      <c r="C60" t="s">
        <v>773</v>
      </c>
      <c r="H60" s="6" t="s">
        <v>774</v>
      </c>
      <c r="J60" t="s">
        <v>775</v>
      </c>
      <c r="M60" s="4"/>
    </row>
    <row r="61" spans="2:18">
      <c r="B61">
        <v>2023</v>
      </c>
      <c r="C61" s="6" t="s">
        <v>776</v>
      </c>
      <c r="E61" s="6" t="s">
        <v>777</v>
      </c>
      <c r="M61" s="4"/>
    </row>
    <row r="62" spans="2:18">
      <c r="B62">
        <v>1</v>
      </c>
      <c r="C62" t="s">
        <v>711</v>
      </c>
      <c r="D62" t="s">
        <v>778</v>
      </c>
      <c r="E62" s="4">
        <v>10307395</v>
      </c>
      <c r="F62" s="16">
        <f>E62/$E$72</f>
        <v>0.18238417248454364</v>
      </c>
      <c r="M62" s="4"/>
    </row>
    <row r="63" spans="2:18">
      <c r="B63">
        <v>2</v>
      </c>
      <c r="C63" t="s">
        <v>779</v>
      </c>
      <c r="D63" t="s">
        <v>780</v>
      </c>
      <c r="E63" s="4">
        <v>9239575</v>
      </c>
      <c r="F63" s="16">
        <f t="shared" ref="F63:F71" si="0">E63/$E$72</f>
        <v>0.16348963443080208</v>
      </c>
      <c r="M63" s="4"/>
    </row>
    <row r="64" spans="2:18">
      <c r="B64">
        <v>3</v>
      </c>
      <c r="C64" t="s">
        <v>781</v>
      </c>
      <c r="D64" t="s">
        <v>680</v>
      </c>
      <c r="E64" s="4">
        <v>7302451</v>
      </c>
      <c r="F64" s="16">
        <f t="shared" si="0"/>
        <v>0.12921319913944582</v>
      </c>
      <c r="M64" s="4"/>
    </row>
    <row r="65" spans="2:11">
      <c r="B65">
        <v>4</v>
      </c>
      <c r="C65" t="s">
        <v>782</v>
      </c>
      <c r="D65" t="s">
        <v>165</v>
      </c>
      <c r="E65" s="4">
        <v>6392600</v>
      </c>
      <c r="F65" s="16">
        <f t="shared" si="0"/>
        <v>0.113113843121826</v>
      </c>
    </row>
    <row r="66" spans="2:11">
      <c r="B66">
        <v>5</v>
      </c>
      <c r="C66" t="s">
        <v>783</v>
      </c>
      <c r="D66" t="s">
        <v>784</v>
      </c>
      <c r="E66" s="4">
        <v>6188476</v>
      </c>
      <c r="F66" s="16">
        <f t="shared" si="0"/>
        <v>0.10950197156511986</v>
      </c>
    </row>
    <row r="67" spans="2:11">
      <c r="B67">
        <v>6</v>
      </c>
      <c r="C67" t="s">
        <v>715</v>
      </c>
      <c r="D67" t="s">
        <v>784</v>
      </c>
      <c r="E67" s="4">
        <v>4413545</v>
      </c>
      <c r="F67" s="16">
        <f t="shared" si="0"/>
        <v>7.8095459866270298E-2</v>
      </c>
    </row>
    <row r="68" spans="2:11">
      <c r="B68">
        <v>7</v>
      </c>
      <c r="C68" t="s">
        <v>705</v>
      </c>
      <c r="D68" t="s">
        <v>778</v>
      </c>
      <c r="E68" s="4">
        <v>4188039</v>
      </c>
      <c r="F68" s="16">
        <f t="shared" si="0"/>
        <v>7.4105244569359727E-2</v>
      </c>
    </row>
    <row r="69" spans="2:11">
      <c r="B69">
        <v>8</v>
      </c>
      <c r="C69" t="s">
        <v>719</v>
      </c>
      <c r="D69" t="s">
        <v>778</v>
      </c>
      <c r="E69" s="4">
        <v>3374271</v>
      </c>
      <c r="F69" s="16">
        <f t="shared" si="0"/>
        <v>5.9706028931033842E-2</v>
      </c>
    </row>
    <row r="70" spans="2:11">
      <c r="B70">
        <v>9</v>
      </c>
      <c r="C70" t="s">
        <v>785</v>
      </c>
      <c r="D70" t="s">
        <v>780</v>
      </c>
      <c r="E70" s="4">
        <v>2555341</v>
      </c>
      <c r="F70" s="16">
        <f t="shared" si="0"/>
        <v>4.5215474297902257E-2</v>
      </c>
    </row>
    <row r="71" spans="2:11">
      <c r="B71">
        <v>10</v>
      </c>
      <c r="C71" t="s">
        <v>786</v>
      </c>
      <c r="D71" t="s">
        <v>268</v>
      </c>
      <c r="E71" s="4">
        <v>2553052</v>
      </c>
      <c r="F71" s="16">
        <f t="shared" si="0"/>
        <v>4.5174971593696475E-2</v>
      </c>
    </row>
    <row r="72" spans="2:11">
      <c r="E72" s="4">
        <f>SUM(E62:E71)</f>
        <v>56514745</v>
      </c>
    </row>
    <row r="73" spans="2:11">
      <c r="C73" s="6" t="s">
        <v>787</v>
      </c>
      <c r="K73" s="6" t="s">
        <v>788</v>
      </c>
    </row>
    <row r="74" spans="2:11">
      <c r="C74" t="s">
        <v>711</v>
      </c>
      <c r="D74" s="23">
        <v>0.107</v>
      </c>
      <c r="K74" t="s">
        <v>789</v>
      </c>
    </row>
    <row r="75" spans="2:11">
      <c r="C75" t="s">
        <v>790</v>
      </c>
      <c r="D75" s="23">
        <v>0.06</v>
      </c>
      <c r="K75" t="s">
        <v>791</v>
      </c>
    </row>
    <row r="76" spans="2:11">
      <c r="C76" t="s">
        <v>705</v>
      </c>
      <c r="D76" s="23">
        <v>4.5999999999999999E-2</v>
      </c>
      <c r="K76" t="s">
        <v>792</v>
      </c>
    </row>
    <row r="77" spans="2:11">
      <c r="C77" t="s">
        <v>285</v>
      </c>
      <c r="D77" s="23">
        <v>4.4999999999999998E-2</v>
      </c>
      <c r="K77" t="s">
        <v>793</v>
      </c>
    </row>
    <row r="78" spans="2:11">
      <c r="C78" t="s">
        <v>715</v>
      </c>
      <c r="D78" s="23">
        <v>4.3999999999999997E-2</v>
      </c>
      <c r="K78" t="s">
        <v>794</v>
      </c>
    </row>
    <row r="79" spans="2:11">
      <c r="C79" t="s">
        <v>713</v>
      </c>
      <c r="D79" s="23">
        <v>3.9E-2</v>
      </c>
      <c r="K79" t="s">
        <v>795</v>
      </c>
    </row>
    <row r="80" spans="2:11">
      <c r="C80" t="s">
        <v>719</v>
      </c>
      <c r="D80" s="23">
        <v>3.9E-2</v>
      </c>
      <c r="K80" t="s">
        <v>796</v>
      </c>
    </row>
    <row r="81" spans="3:11">
      <c r="C81" t="s">
        <v>698</v>
      </c>
      <c r="D81" s="23">
        <v>3.5000000000000003E-2</v>
      </c>
      <c r="K81" t="s">
        <v>797</v>
      </c>
    </row>
    <row r="82" spans="3:11">
      <c r="C82" t="s">
        <v>280</v>
      </c>
      <c r="D82" s="23">
        <v>3.1E-2</v>
      </c>
      <c r="K82" t="s">
        <v>798</v>
      </c>
    </row>
    <row r="83" spans="3:11">
      <c r="C83" t="s">
        <v>799</v>
      </c>
      <c r="D83" s="23">
        <v>2.5999999999999999E-2</v>
      </c>
      <c r="K83" t="s">
        <v>800</v>
      </c>
    </row>
    <row r="84" spans="3:11">
      <c r="K84" t="s">
        <v>801</v>
      </c>
    </row>
    <row r="85" spans="3:11">
      <c r="C85" t="s">
        <v>802</v>
      </c>
      <c r="D85" s="23">
        <f>D81+D77</f>
        <v>0.08</v>
      </c>
      <c r="K85" t="s">
        <v>803</v>
      </c>
    </row>
    <row r="86" spans="3:11">
      <c r="K86" t="s">
        <v>804</v>
      </c>
    </row>
    <row r="87" spans="3:11">
      <c r="K87" t="s">
        <v>805</v>
      </c>
    </row>
    <row r="88" spans="3:11">
      <c r="K88" t="s">
        <v>806</v>
      </c>
    </row>
    <row r="90" spans="3:11">
      <c r="C90" s="6" t="s">
        <v>807</v>
      </c>
    </row>
    <row r="102" spans="3:3">
      <c r="C102" s="6" t="s">
        <v>808</v>
      </c>
    </row>
    <row r="103" spans="3:3">
      <c r="C103" t="s">
        <v>809</v>
      </c>
    </row>
    <row r="104" spans="3:3">
      <c r="C104" t="s">
        <v>668</v>
      </c>
    </row>
    <row r="106" spans="3:3">
      <c r="C106" t="s">
        <v>810</v>
      </c>
    </row>
    <row r="107" spans="3:3">
      <c r="C107" t="s">
        <v>668</v>
      </c>
    </row>
    <row r="109" spans="3:3">
      <c r="C109" t="s">
        <v>811</v>
      </c>
    </row>
    <row r="110" spans="3:3">
      <c r="C110" t="s">
        <v>668</v>
      </c>
    </row>
    <row r="112" spans="3:3">
      <c r="C112" t="s">
        <v>812</v>
      </c>
    </row>
    <row r="113" spans="3:3">
      <c r="C113" t="s">
        <v>668</v>
      </c>
    </row>
  </sheetData>
  <pageMargins left="0.7" right="0.7" top="0.75" bottom="0.75" header="0.3" footer="0.3"/>
  <ignoredErrors>
    <ignoredError sqref="F4" numberStoredAsText="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0885-D12A-49E7-A74E-24CC8A849267}">
  <dimension ref="A1:J76"/>
  <sheetViews>
    <sheetView workbookViewId="0">
      <selection activeCell="A5" sqref="A5"/>
    </sheetView>
  </sheetViews>
  <sheetFormatPr defaultRowHeight="15"/>
  <cols>
    <col min="1" max="1" width="26.42578125" bestFit="1" customWidth="1"/>
    <col min="2" max="2" width="4" bestFit="1" customWidth="1"/>
    <col min="3" max="3" width="23.140625" bestFit="1" customWidth="1"/>
    <col min="4" max="4" width="18" customWidth="1"/>
    <col min="5" max="5" width="18.140625" bestFit="1" customWidth="1"/>
    <col min="6" max="6" width="29.28515625" bestFit="1" customWidth="1"/>
    <col min="8" max="8" width="12.140625" bestFit="1" customWidth="1"/>
  </cols>
  <sheetData>
    <row r="1" spans="1:9">
      <c r="A1" s="2" t="s">
        <v>425</v>
      </c>
      <c r="B1" s="4"/>
      <c r="C1" s="4"/>
      <c r="D1" s="4"/>
      <c r="E1" s="4"/>
      <c r="F1" s="4"/>
      <c r="G1" s="4"/>
      <c r="H1" s="4"/>
    </row>
    <row r="2" spans="1:9">
      <c r="A2" s="2"/>
      <c r="B2" s="4"/>
      <c r="C2" s="4"/>
      <c r="D2" s="4"/>
      <c r="E2" s="4"/>
      <c r="F2" s="4"/>
      <c r="G2" s="4"/>
      <c r="H2" s="4"/>
    </row>
    <row r="3" spans="1:9">
      <c r="A3" s="4"/>
      <c r="B3" s="9" t="s">
        <v>426</v>
      </c>
      <c r="C3" s="4">
        <v>260</v>
      </c>
      <c r="D3" s="4"/>
      <c r="E3" s="9" t="s">
        <v>427</v>
      </c>
      <c r="F3" s="4" t="s">
        <v>314</v>
      </c>
      <c r="G3" s="4"/>
      <c r="H3" s="9" t="s">
        <v>428</v>
      </c>
      <c r="I3" s="4" t="s">
        <v>813</v>
      </c>
    </row>
    <row r="4" spans="1:9">
      <c r="A4" s="4"/>
      <c r="B4" s="9" t="s">
        <v>383</v>
      </c>
      <c r="C4" s="4">
        <v>405662</v>
      </c>
      <c r="D4" s="4"/>
      <c r="E4" s="9" t="s">
        <v>429</v>
      </c>
      <c r="F4" s="4" t="s">
        <v>315</v>
      </c>
      <c r="G4" s="4"/>
      <c r="H4" s="9" t="s">
        <v>430</v>
      </c>
      <c r="I4" s="4" t="s">
        <v>814</v>
      </c>
    </row>
    <row r="5" spans="1:9">
      <c r="A5" s="4"/>
      <c r="B5" s="9" t="s">
        <v>11</v>
      </c>
      <c r="C5" s="4">
        <f>C3*C4</f>
        <v>105472120</v>
      </c>
      <c r="D5" s="4"/>
      <c r="E5" s="9" t="s">
        <v>432</v>
      </c>
      <c r="F5" s="4" t="s">
        <v>815</v>
      </c>
      <c r="G5" s="4"/>
      <c r="H5" s="9" t="s">
        <v>677</v>
      </c>
      <c r="I5" s="4" t="s">
        <v>816</v>
      </c>
    </row>
    <row r="6" spans="1:9">
      <c r="A6" s="4"/>
      <c r="B6" s="9" t="s">
        <v>433</v>
      </c>
      <c r="C6" s="4">
        <v>2449000</v>
      </c>
      <c r="D6" s="4"/>
      <c r="E6" s="9" t="s">
        <v>434</v>
      </c>
      <c r="F6" s="4" t="s">
        <v>320</v>
      </c>
      <c r="G6" s="4"/>
      <c r="H6" s="9" t="s">
        <v>817</v>
      </c>
      <c r="I6" s="4" t="s">
        <v>818</v>
      </c>
    </row>
    <row r="7" spans="1:9">
      <c r="A7" s="4"/>
      <c r="B7" s="9" t="s">
        <v>435</v>
      </c>
      <c r="C7" s="4">
        <v>13000000</v>
      </c>
      <c r="D7" s="4"/>
      <c r="E7" s="9" t="s">
        <v>436</v>
      </c>
      <c r="F7" s="4" t="s">
        <v>317</v>
      </c>
      <c r="G7" s="4"/>
      <c r="H7" s="9" t="s">
        <v>819</v>
      </c>
      <c r="I7" s="4" t="s">
        <v>820</v>
      </c>
    </row>
    <row r="8" spans="1:9">
      <c r="A8" s="4"/>
      <c r="B8" s="9" t="s">
        <v>440</v>
      </c>
      <c r="C8" s="4">
        <f>C5+C7-C6</f>
        <v>116023120</v>
      </c>
      <c r="D8" s="4"/>
      <c r="E8" s="9" t="s">
        <v>441</v>
      </c>
      <c r="F8" s="4" t="s">
        <v>821</v>
      </c>
      <c r="G8" s="4"/>
      <c r="H8" s="9" t="s">
        <v>822</v>
      </c>
      <c r="I8" s="4" t="s">
        <v>823</v>
      </c>
    </row>
    <row r="9" spans="1:9">
      <c r="A9" s="4"/>
      <c r="B9" s="4"/>
      <c r="C9" s="4"/>
      <c r="D9" s="4"/>
      <c r="E9" s="9" t="s">
        <v>444</v>
      </c>
      <c r="F9">
        <v>1882</v>
      </c>
      <c r="G9" s="4"/>
      <c r="H9" s="9"/>
    </row>
    <row r="10" spans="1:9">
      <c r="A10" s="4"/>
      <c r="B10" s="4"/>
      <c r="C10" s="4"/>
      <c r="D10" s="4"/>
      <c r="E10" s="9" t="s">
        <v>446</v>
      </c>
      <c r="F10" s="4">
        <v>40000</v>
      </c>
      <c r="G10" s="4"/>
      <c r="H10" s="4"/>
    </row>
    <row r="12" spans="1:9">
      <c r="C12" s="6" t="s">
        <v>511</v>
      </c>
    </row>
    <row r="14" spans="1:9">
      <c r="C14" s="6" t="s">
        <v>824</v>
      </c>
      <c r="D14" s="6" t="s">
        <v>825</v>
      </c>
      <c r="F14" s="6" t="s">
        <v>826</v>
      </c>
      <c r="G14" s="6" t="s">
        <v>827</v>
      </c>
      <c r="H14" s="6" t="s">
        <v>591</v>
      </c>
    </row>
    <row r="15" spans="1:9">
      <c r="C15" t="s">
        <v>828</v>
      </c>
      <c r="D15" t="s">
        <v>594</v>
      </c>
      <c r="F15" t="s">
        <v>829</v>
      </c>
      <c r="G15">
        <v>2016</v>
      </c>
      <c r="H15" t="s">
        <v>830</v>
      </c>
    </row>
    <row r="16" spans="1:9">
      <c r="C16" t="s">
        <v>831</v>
      </c>
      <c r="D16" t="s">
        <v>594</v>
      </c>
      <c r="F16" t="s">
        <v>832</v>
      </c>
      <c r="H16" t="s">
        <v>833</v>
      </c>
    </row>
    <row r="17" spans="3:7">
      <c r="C17" t="s">
        <v>834</v>
      </c>
      <c r="D17" t="s">
        <v>594</v>
      </c>
    </row>
    <row r="18" spans="3:7">
      <c r="C18" t="s">
        <v>835</v>
      </c>
      <c r="D18" t="s">
        <v>594</v>
      </c>
      <c r="F18" s="6" t="s">
        <v>581</v>
      </c>
    </row>
    <row r="19" spans="3:7">
      <c r="C19" t="s">
        <v>836</v>
      </c>
      <c r="D19" t="s">
        <v>594</v>
      </c>
      <c r="F19">
        <v>1882</v>
      </c>
      <c r="G19" t="s">
        <v>837</v>
      </c>
    </row>
    <row r="20" spans="3:7">
      <c r="C20" t="s">
        <v>838</v>
      </c>
      <c r="D20" t="s">
        <v>594</v>
      </c>
      <c r="F20">
        <v>1911</v>
      </c>
      <c r="G20" t="s">
        <v>839</v>
      </c>
    </row>
    <row r="21" spans="3:7">
      <c r="F21">
        <v>1912</v>
      </c>
      <c r="G21" t="s">
        <v>840</v>
      </c>
    </row>
    <row r="22" spans="3:7">
      <c r="C22" s="6" t="s">
        <v>841</v>
      </c>
      <c r="F22">
        <v>1913</v>
      </c>
      <c r="G22" t="s">
        <v>842</v>
      </c>
    </row>
    <row r="23" spans="3:7">
      <c r="C23" t="s">
        <v>843</v>
      </c>
      <c r="F23">
        <v>1928</v>
      </c>
      <c r="G23" t="s">
        <v>844</v>
      </c>
    </row>
    <row r="24" spans="3:7">
      <c r="C24" t="s">
        <v>845</v>
      </c>
      <c r="F24">
        <v>1956</v>
      </c>
      <c r="G24" t="s">
        <v>846</v>
      </c>
    </row>
    <row r="25" spans="3:7">
      <c r="C25" t="s">
        <v>847</v>
      </c>
      <c r="F25">
        <v>1967</v>
      </c>
      <c r="G25" t="s">
        <v>848</v>
      </c>
    </row>
    <row r="26" spans="3:7">
      <c r="C26" t="s">
        <v>849</v>
      </c>
      <c r="F26">
        <v>1984</v>
      </c>
      <c r="G26" t="s">
        <v>850</v>
      </c>
    </row>
    <row r="27" spans="3:7">
      <c r="C27" t="s">
        <v>851</v>
      </c>
      <c r="F27">
        <v>1985</v>
      </c>
      <c r="G27" t="s">
        <v>852</v>
      </c>
    </row>
    <row r="28" spans="3:7">
      <c r="C28" t="s">
        <v>853</v>
      </c>
      <c r="F28">
        <v>1990</v>
      </c>
      <c r="G28" t="s">
        <v>854</v>
      </c>
    </row>
    <row r="29" spans="3:7">
      <c r="F29">
        <v>1993</v>
      </c>
      <c r="G29" t="s">
        <v>855</v>
      </c>
    </row>
    <row r="30" spans="3:7">
      <c r="C30" s="6" t="s">
        <v>724</v>
      </c>
      <c r="F30" s="22" t="s">
        <v>856</v>
      </c>
      <c r="G30" t="s">
        <v>857</v>
      </c>
    </row>
    <row r="31" spans="3:7">
      <c r="C31" s="25" t="s">
        <v>858</v>
      </c>
      <c r="E31" s="25" t="s">
        <v>859</v>
      </c>
      <c r="F31">
        <v>2016</v>
      </c>
      <c r="G31" t="s">
        <v>860</v>
      </c>
    </row>
    <row r="32" spans="3:7">
      <c r="C32" t="s">
        <v>861</v>
      </c>
      <c r="E32" t="s">
        <v>862</v>
      </c>
    </row>
    <row r="33" spans="1:10">
      <c r="C33" t="s">
        <v>863</v>
      </c>
      <c r="E33" t="s">
        <v>864</v>
      </c>
    </row>
    <row r="34" spans="1:10">
      <c r="C34" t="s">
        <v>865</v>
      </c>
    </row>
    <row r="35" spans="1:10">
      <c r="C35" t="s">
        <v>866</v>
      </c>
      <c r="F35" s="6" t="s">
        <v>744</v>
      </c>
      <c r="J35" s="6" t="s">
        <v>592</v>
      </c>
    </row>
    <row r="36" spans="1:10">
      <c r="C36" t="s">
        <v>867</v>
      </c>
      <c r="F36" t="s">
        <v>868</v>
      </c>
      <c r="J36" t="s">
        <v>869</v>
      </c>
    </row>
    <row r="37" spans="1:10">
      <c r="C37" t="s">
        <v>870</v>
      </c>
      <c r="F37" t="s">
        <v>871</v>
      </c>
      <c r="J37" t="s">
        <v>872</v>
      </c>
    </row>
    <row r="38" spans="1:10">
      <c r="F38" t="s">
        <v>873</v>
      </c>
      <c r="J38" t="s">
        <v>874</v>
      </c>
    </row>
    <row r="39" spans="1:10">
      <c r="C39" s="25" t="s">
        <v>875</v>
      </c>
      <c r="J39" t="s">
        <v>876</v>
      </c>
    </row>
    <row r="40" spans="1:10">
      <c r="C40" t="s">
        <v>867</v>
      </c>
      <c r="J40" t="s">
        <v>877</v>
      </c>
    </row>
    <row r="41" spans="1:10">
      <c r="C41" t="s">
        <v>878</v>
      </c>
      <c r="J41" t="s">
        <v>879</v>
      </c>
    </row>
    <row r="42" spans="1:10">
      <c r="C42" t="s">
        <v>880</v>
      </c>
      <c r="F42" s="6" t="s">
        <v>881</v>
      </c>
    </row>
    <row r="43" spans="1:10">
      <c r="C43" t="s">
        <v>882</v>
      </c>
      <c r="F43" t="s">
        <v>883</v>
      </c>
      <c r="G43" t="s">
        <v>884</v>
      </c>
    </row>
    <row r="44" spans="1:10">
      <c r="C44" t="s">
        <v>885</v>
      </c>
      <c r="F44" t="s">
        <v>886</v>
      </c>
      <c r="G44">
        <v>9.76</v>
      </c>
    </row>
    <row r="45" spans="1:10">
      <c r="C45" t="s">
        <v>887</v>
      </c>
      <c r="F45" t="s">
        <v>888</v>
      </c>
      <c r="G45">
        <v>6.53</v>
      </c>
    </row>
    <row r="46" spans="1:10">
      <c r="C46" t="s">
        <v>870</v>
      </c>
      <c r="F46" t="s">
        <v>889</v>
      </c>
      <c r="G46">
        <v>6.21</v>
      </c>
    </row>
    <row r="47" spans="1:10">
      <c r="F47" t="s">
        <v>890</v>
      </c>
      <c r="G47">
        <v>5.21</v>
      </c>
    </row>
    <row r="48" spans="1:10">
      <c r="A48" t="s">
        <v>891</v>
      </c>
      <c r="C48" s="6" t="s">
        <v>892</v>
      </c>
      <c r="F48" t="s">
        <v>893</v>
      </c>
      <c r="G48">
        <v>4.7699999999999996</v>
      </c>
    </row>
    <row r="49" spans="3:7">
      <c r="C49" t="s">
        <v>883</v>
      </c>
      <c r="D49" t="s">
        <v>894</v>
      </c>
      <c r="F49" t="s">
        <v>895</v>
      </c>
      <c r="G49">
        <v>4.0199999999999996</v>
      </c>
    </row>
    <row r="50" spans="3:7">
      <c r="C50" t="s">
        <v>886</v>
      </c>
      <c r="D50" s="4">
        <v>88679559880</v>
      </c>
      <c r="F50" t="s">
        <v>896</v>
      </c>
      <c r="G50">
        <v>3.33</v>
      </c>
    </row>
    <row r="51" spans="3:7">
      <c r="C51" t="s">
        <v>888</v>
      </c>
      <c r="D51" s="4">
        <v>59870842497</v>
      </c>
      <c r="F51" t="s">
        <v>897</v>
      </c>
      <c r="G51">
        <v>3.3</v>
      </c>
    </row>
    <row r="52" spans="3:7">
      <c r="C52" t="s">
        <v>889</v>
      </c>
      <c r="D52" s="4">
        <v>58144353860</v>
      </c>
      <c r="F52" t="s">
        <v>898</v>
      </c>
      <c r="G52">
        <v>2.83</v>
      </c>
    </row>
    <row r="53" spans="3:7">
      <c r="C53" t="s">
        <v>890</v>
      </c>
      <c r="D53" s="4">
        <v>48197229664</v>
      </c>
      <c r="F53" t="s">
        <v>899</v>
      </c>
      <c r="G53">
        <v>2.06</v>
      </c>
    </row>
    <row r="54" spans="3:7">
      <c r="C54" t="s">
        <v>893</v>
      </c>
      <c r="D54" s="4">
        <v>45264052658</v>
      </c>
      <c r="F54" t="s">
        <v>900</v>
      </c>
      <c r="G54">
        <v>51.98</v>
      </c>
    </row>
    <row r="55" spans="3:7">
      <c r="C55" t="s">
        <v>895</v>
      </c>
      <c r="D55" s="4">
        <v>36532033345</v>
      </c>
    </row>
    <row r="56" spans="3:7">
      <c r="C56" t="s">
        <v>896</v>
      </c>
      <c r="D56" s="4">
        <v>30046228814</v>
      </c>
    </row>
    <row r="57" spans="3:7">
      <c r="C57" t="s">
        <v>897</v>
      </c>
      <c r="D57" s="4">
        <v>30871545006</v>
      </c>
    </row>
    <row r="58" spans="3:7">
      <c r="C58" t="s">
        <v>898</v>
      </c>
      <c r="D58" s="4">
        <v>26575265934</v>
      </c>
    </row>
    <row r="59" spans="3:7">
      <c r="C59" t="s">
        <v>899</v>
      </c>
      <c r="D59" s="4">
        <v>20322814369</v>
      </c>
    </row>
    <row r="60" spans="3:7">
      <c r="C60" t="s">
        <v>900</v>
      </c>
      <c r="D60" s="4">
        <v>475915000000</v>
      </c>
    </row>
    <row r="76" spans="1:1">
      <c r="A76" t="s">
        <v>901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AA78B-89EC-41A9-9A7B-2A44108BA7F5}">
  <dimension ref="A1:L103"/>
  <sheetViews>
    <sheetView workbookViewId="0">
      <selection activeCell="C37" sqref="C37"/>
    </sheetView>
  </sheetViews>
  <sheetFormatPr defaultRowHeight="15"/>
  <cols>
    <col min="1" max="1" width="26.42578125" bestFit="1" customWidth="1"/>
    <col min="2" max="2" width="4" bestFit="1" customWidth="1"/>
    <col min="3" max="4" width="22.5703125" bestFit="1" customWidth="1"/>
    <col min="5" max="5" width="22.85546875" bestFit="1" customWidth="1"/>
    <col min="6" max="6" width="39.28515625" bestFit="1" customWidth="1"/>
    <col min="7" max="7" width="5.28515625" bestFit="1" customWidth="1"/>
    <col min="8" max="8" width="10.28515625" bestFit="1" customWidth="1"/>
    <col min="10" max="10" width="26.85546875" bestFit="1" customWidth="1"/>
  </cols>
  <sheetData>
    <row r="1" spans="1:11">
      <c r="A1" s="2" t="s">
        <v>425</v>
      </c>
      <c r="B1" s="4"/>
      <c r="C1" s="4"/>
      <c r="D1" s="4"/>
      <c r="E1" s="4"/>
      <c r="F1" s="4"/>
      <c r="G1" s="4"/>
      <c r="H1" s="4"/>
    </row>
    <row r="2" spans="1:11">
      <c r="A2" s="2"/>
      <c r="B2" s="4"/>
      <c r="C2" s="4"/>
      <c r="D2" s="4"/>
      <c r="E2" s="4"/>
      <c r="F2" s="4"/>
      <c r="G2" s="4"/>
      <c r="H2" s="4"/>
    </row>
    <row r="3" spans="1:11">
      <c r="A3" s="4"/>
      <c r="B3" s="9" t="s">
        <v>426</v>
      </c>
      <c r="C3" s="4">
        <v>232</v>
      </c>
      <c r="D3" s="4"/>
      <c r="E3" s="9" t="s">
        <v>427</v>
      </c>
      <c r="F3" s="4" t="s">
        <v>89</v>
      </c>
      <c r="G3" s="4"/>
      <c r="H3" s="9" t="s">
        <v>428</v>
      </c>
      <c r="I3" t="s">
        <v>92</v>
      </c>
    </row>
    <row r="4" spans="1:11">
      <c r="A4" s="4"/>
      <c r="B4" s="9" t="s">
        <v>383</v>
      </c>
      <c r="C4" s="4">
        <v>721000</v>
      </c>
      <c r="D4" s="4"/>
      <c r="E4" s="9" t="s">
        <v>429</v>
      </c>
      <c r="F4" s="4" t="s">
        <v>90</v>
      </c>
      <c r="G4" s="4"/>
      <c r="H4" s="9" t="s">
        <v>430</v>
      </c>
      <c r="I4" t="s">
        <v>902</v>
      </c>
    </row>
    <row r="5" spans="1:11">
      <c r="A5" s="4"/>
      <c r="B5" s="9" t="s">
        <v>11</v>
      </c>
      <c r="C5" s="4">
        <f>C3*C4</f>
        <v>167272000</v>
      </c>
      <c r="D5" s="4"/>
      <c r="E5" s="9" t="s">
        <v>432</v>
      </c>
      <c r="F5" s="4" t="s">
        <v>903</v>
      </c>
      <c r="G5" s="4"/>
      <c r="H5" s="9" t="s">
        <v>904</v>
      </c>
      <c r="I5" s="4" t="s">
        <v>905</v>
      </c>
    </row>
    <row r="6" spans="1:11">
      <c r="A6" s="4"/>
      <c r="B6" s="9" t="s">
        <v>433</v>
      </c>
      <c r="C6" s="4">
        <v>46530</v>
      </c>
      <c r="D6" s="4"/>
      <c r="E6" s="9" t="s">
        <v>434</v>
      </c>
      <c r="F6" s="4" t="s">
        <v>94</v>
      </c>
      <c r="G6" s="4"/>
      <c r="H6" s="9"/>
    </row>
    <row r="7" spans="1:11">
      <c r="A7" s="4"/>
      <c r="B7" s="9" t="s">
        <v>435</v>
      </c>
      <c r="C7" s="4">
        <v>47886</v>
      </c>
      <c r="D7" s="4"/>
      <c r="E7" s="9" t="s">
        <v>436</v>
      </c>
      <c r="F7" s="4" t="s">
        <v>64</v>
      </c>
      <c r="G7" s="4"/>
      <c r="H7" s="9"/>
    </row>
    <row r="8" spans="1:11">
      <c r="A8" s="4"/>
      <c r="B8" s="9" t="s">
        <v>440</v>
      </c>
      <c r="C8" s="4">
        <f>C5+C7-C6</f>
        <v>167273356</v>
      </c>
      <c r="D8" s="4"/>
      <c r="E8" s="9" t="s">
        <v>441</v>
      </c>
      <c r="F8" s="4" t="s">
        <v>906</v>
      </c>
      <c r="G8" s="4"/>
      <c r="H8" s="9"/>
    </row>
    <row r="9" spans="1:11">
      <c r="A9" s="4"/>
      <c r="B9" s="4"/>
      <c r="C9" s="4"/>
      <c r="D9" s="4"/>
      <c r="E9" s="9" t="s">
        <v>444</v>
      </c>
      <c r="F9">
        <v>1850</v>
      </c>
      <c r="G9" s="4"/>
      <c r="H9" s="9"/>
    </row>
    <row r="10" spans="1:11">
      <c r="A10" s="4"/>
      <c r="B10" s="4"/>
      <c r="C10" s="4"/>
      <c r="D10" s="4"/>
      <c r="E10" s="9" t="s">
        <v>446</v>
      </c>
      <c r="F10" s="4">
        <v>75000</v>
      </c>
      <c r="G10" s="4"/>
      <c r="H10" s="4"/>
    </row>
    <row r="12" spans="1:11">
      <c r="C12" s="6" t="s">
        <v>511</v>
      </c>
    </row>
    <row r="14" spans="1:11">
      <c r="C14" s="6" t="s">
        <v>824</v>
      </c>
      <c r="D14" s="6" t="s">
        <v>825</v>
      </c>
      <c r="F14" s="6" t="s">
        <v>826</v>
      </c>
      <c r="G14" s="6"/>
      <c r="H14" s="6" t="s">
        <v>591</v>
      </c>
      <c r="J14" s="6" t="s">
        <v>626</v>
      </c>
    </row>
    <row r="15" spans="1:11">
      <c r="C15" t="s">
        <v>907</v>
      </c>
      <c r="D15" t="s">
        <v>30</v>
      </c>
      <c r="F15" t="s">
        <v>908</v>
      </c>
      <c r="H15" t="s">
        <v>596</v>
      </c>
      <c r="J15" t="s">
        <v>909</v>
      </c>
      <c r="K15" t="s">
        <v>910</v>
      </c>
    </row>
    <row r="16" spans="1:11">
      <c r="C16" t="s">
        <v>911</v>
      </c>
      <c r="D16" t="s">
        <v>30</v>
      </c>
      <c r="F16" t="s">
        <v>912</v>
      </c>
      <c r="H16" t="s">
        <v>596</v>
      </c>
      <c r="J16" t="s">
        <v>95</v>
      </c>
      <c r="K16" t="s">
        <v>913</v>
      </c>
    </row>
    <row r="17" spans="3:12">
      <c r="C17" t="s">
        <v>914</v>
      </c>
      <c r="D17" t="s">
        <v>594</v>
      </c>
      <c r="F17" t="s">
        <v>915</v>
      </c>
      <c r="H17" t="s">
        <v>916</v>
      </c>
      <c r="J17" t="s">
        <v>917</v>
      </c>
      <c r="K17" t="s">
        <v>918</v>
      </c>
    </row>
    <row r="18" spans="3:12">
      <c r="C18" t="s">
        <v>694</v>
      </c>
      <c r="D18" t="s">
        <v>594</v>
      </c>
      <c r="F18" t="s">
        <v>919</v>
      </c>
      <c r="H18" t="s">
        <v>596</v>
      </c>
      <c r="J18" t="s">
        <v>920</v>
      </c>
      <c r="K18" t="s">
        <v>921</v>
      </c>
    </row>
    <row r="19" spans="3:12">
      <c r="C19" t="s">
        <v>922</v>
      </c>
      <c r="D19" t="s">
        <v>594</v>
      </c>
      <c r="F19" t="s">
        <v>923</v>
      </c>
      <c r="H19" t="s">
        <v>596</v>
      </c>
      <c r="J19" t="s">
        <v>924</v>
      </c>
      <c r="K19" t="s">
        <v>925</v>
      </c>
    </row>
    <row r="20" spans="3:12">
      <c r="C20" t="s">
        <v>926</v>
      </c>
      <c r="D20" t="s">
        <v>594</v>
      </c>
      <c r="F20" t="s">
        <v>927</v>
      </c>
      <c r="H20" t="s">
        <v>928</v>
      </c>
      <c r="J20" t="s">
        <v>929</v>
      </c>
      <c r="K20" t="s">
        <v>930</v>
      </c>
    </row>
    <row r="21" spans="3:12">
      <c r="C21" t="s">
        <v>931</v>
      </c>
      <c r="D21" t="s">
        <v>30</v>
      </c>
      <c r="J21" t="s">
        <v>932</v>
      </c>
    </row>
    <row r="22" spans="3:12">
      <c r="C22" t="s">
        <v>933</v>
      </c>
      <c r="D22" t="s">
        <v>594</v>
      </c>
      <c r="F22" s="6" t="s">
        <v>934</v>
      </c>
    </row>
    <row r="23" spans="3:12">
      <c r="F23" t="s">
        <v>935</v>
      </c>
      <c r="G23" t="s">
        <v>936</v>
      </c>
    </row>
    <row r="24" spans="3:12">
      <c r="C24" s="6" t="s">
        <v>937</v>
      </c>
      <c r="F24" t="s">
        <v>938</v>
      </c>
      <c r="G24" t="s">
        <v>939</v>
      </c>
    </row>
    <row r="25" spans="3:12">
      <c r="C25" t="s">
        <v>940</v>
      </c>
      <c r="D25" s="26">
        <v>150</v>
      </c>
      <c r="E25" t="s">
        <v>941</v>
      </c>
      <c r="F25" t="s">
        <v>942</v>
      </c>
      <c r="G25" t="s">
        <v>943</v>
      </c>
    </row>
    <row r="26" spans="3:12">
      <c r="C26" t="s">
        <v>944</v>
      </c>
      <c r="D26" s="26">
        <v>94</v>
      </c>
      <c r="E26" t="s">
        <v>945</v>
      </c>
      <c r="F26" t="s">
        <v>946</v>
      </c>
      <c r="G26" t="s">
        <v>947</v>
      </c>
    </row>
    <row r="27" spans="3:12">
      <c r="C27" t="s">
        <v>95</v>
      </c>
      <c r="D27" s="26">
        <v>91</v>
      </c>
      <c r="E27" t="s">
        <v>945</v>
      </c>
    </row>
    <row r="28" spans="3:12">
      <c r="C28" t="s">
        <v>917</v>
      </c>
      <c r="D28" s="26">
        <v>58</v>
      </c>
      <c r="E28" t="s">
        <v>948</v>
      </c>
    </row>
    <row r="30" spans="3:12">
      <c r="C30" s="6" t="s">
        <v>581</v>
      </c>
    </row>
    <row r="31" spans="3:12">
      <c r="C31">
        <v>1850</v>
      </c>
      <c r="D31" t="s">
        <v>949</v>
      </c>
      <c r="J31" s="6" t="s">
        <v>950</v>
      </c>
    </row>
    <row r="32" spans="3:12">
      <c r="C32">
        <v>1862</v>
      </c>
      <c r="D32" t="s">
        <v>951</v>
      </c>
      <c r="J32" t="s">
        <v>95</v>
      </c>
      <c r="K32">
        <v>385</v>
      </c>
      <c r="L32" s="16">
        <f>K32/$K$36</f>
        <v>0.46329723225030084</v>
      </c>
    </row>
    <row r="33" spans="3:12">
      <c r="C33">
        <v>1891</v>
      </c>
      <c r="D33" t="s">
        <v>952</v>
      </c>
      <c r="J33" t="s">
        <v>944</v>
      </c>
      <c r="K33">
        <v>309</v>
      </c>
      <c r="L33" s="16">
        <f t="shared" ref="L33:L35" si="0">K33/$K$36</f>
        <v>0.37184115523465705</v>
      </c>
    </row>
    <row r="34" spans="3:12">
      <c r="C34">
        <v>1915</v>
      </c>
      <c r="D34" t="s">
        <v>953</v>
      </c>
      <c r="J34" t="s">
        <v>917</v>
      </c>
      <c r="K34">
        <v>75</v>
      </c>
      <c r="L34" s="16">
        <f t="shared" si="0"/>
        <v>9.0252707581227443E-2</v>
      </c>
    </row>
    <row r="35" spans="3:12">
      <c r="C35">
        <v>1958</v>
      </c>
      <c r="D35" t="s">
        <v>954</v>
      </c>
      <c r="J35" t="s">
        <v>89</v>
      </c>
      <c r="K35">
        <v>62</v>
      </c>
      <c r="L35" s="16">
        <f t="shared" si="0"/>
        <v>7.4608904933814682E-2</v>
      </c>
    </row>
    <row r="36" spans="3:12">
      <c r="C36">
        <v>1966</v>
      </c>
      <c r="D36" t="s">
        <v>955</v>
      </c>
      <c r="K36">
        <f>SUM(K32:K35)</f>
        <v>831</v>
      </c>
    </row>
    <row r="37" spans="3:12">
      <c r="C37">
        <v>1972</v>
      </c>
      <c r="D37" t="s">
        <v>956</v>
      </c>
    </row>
    <row r="38" spans="3:12">
      <c r="C38">
        <v>1991</v>
      </c>
      <c r="D38" t="s">
        <v>957</v>
      </c>
    </row>
    <row r="39" spans="3:12">
      <c r="C39">
        <v>1995</v>
      </c>
      <c r="D39" t="s">
        <v>958</v>
      </c>
    </row>
    <row r="40" spans="3:12">
      <c r="C40">
        <v>1997</v>
      </c>
      <c r="D40" t="s">
        <v>959</v>
      </c>
    </row>
    <row r="41" spans="3:12">
      <c r="C41">
        <v>2010</v>
      </c>
      <c r="D41" t="s">
        <v>960</v>
      </c>
    </row>
    <row r="42" spans="3:12">
      <c r="C42">
        <v>2013</v>
      </c>
      <c r="D42" t="s">
        <v>961</v>
      </c>
    </row>
    <row r="43" spans="3:12">
      <c r="C43">
        <v>2021</v>
      </c>
      <c r="D43" t="s">
        <v>962</v>
      </c>
    </row>
    <row r="45" spans="3:12">
      <c r="C45" s="6" t="s">
        <v>963</v>
      </c>
    </row>
    <row r="46" spans="3:12">
      <c r="C46" t="s">
        <v>964</v>
      </c>
    </row>
    <row r="47" spans="3:12">
      <c r="C47" t="s">
        <v>965</v>
      </c>
    </row>
    <row r="48" spans="3:12">
      <c r="C48" t="s">
        <v>966</v>
      </c>
    </row>
    <row r="49" spans="3:12">
      <c r="C49" t="s">
        <v>967</v>
      </c>
    </row>
    <row r="50" spans="3:12">
      <c r="C50" t="s">
        <v>968</v>
      </c>
    </row>
    <row r="52" spans="3:12">
      <c r="C52" s="6" t="s">
        <v>744</v>
      </c>
      <c r="J52" s="6" t="s">
        <v>969</v>
      </c>
    </row>
    <row r="53" spans="3:12">
      <c r="C53" t="s">
        <v>970</v>
      </c>
      <c r="J53" t="s">
        <v>971</v>
      </c>
      <c r="K53" s="16">
        <v>0.52</v>
      </c>
      <c r="L53">
        <v>2840</v>
      </c>
    </row>
    <row r="54" spans="3:12">
      <c r="J54" t="s">
        <v>972</v>
      </c>
      <c r="K54" s="16">
        <v>0.24</v>
      </c>
      <c r="L54">
        <v>1320</v>
      </c>
    </row>
    <row r="55" spans="3:12">
      <c r="J55" t="s">
        <v>973</v>
      </c>
      <c r="K55" s="16">
        <v>0.2</v>
      </c>
      <c r="L55">
        <v>1008</v>
      </c>
    </row>
    <row r="56" spans="3:12">
      <c r="J56" t="s">
        <v>974</v>
      </c>
      <c r="K56" s="16">
        <v>0.04</v>
      </c>
      <c r="L56">
        <v>211</v>
      </c>
    </row>
    <row r="57" spans="3:12">
      <c r="L57">
        <f>SUM(L53:L56)</f>
        <v>5379</v>
      </c>
    </row>
    <row r="70" spans="3:6">
      <c r="C70" s="6" t="s">
        <v>592</v>
      </c>
    </row>
    <row r="71" spans="3:6">
      <c r="C71" s="25" t="s">
        <v>975</v>
      </c>
    </row>
    <row r="72" spans="3:6">
      <c r="C72" t="s">
        <v>976</v>
      </c>
      <c r="D72" t="s">
        <v>977</v>
      </c>
      <c r="E72" t="s">
        <v>978</v>
      </c>
      <c r="F72" t="s">
        <v>979</v>
      </c>
    </row>
    <row r="73" spans="3:6">
      <c r="C73" t="s">
        <v>980</v>
      </c>
      <c r="D73" s="26">
        <v>1700</v>
      </c>
      <c r="E73" s="26">
        <v>4070</v>
      </c>
      <c r="F73" s="23">
        <v>0.48499999999999999</v>
      </c>
    </row>
    <row r="74" spans="3:6">
      <c r="C74" t="s">
        <v>981</v>
      </c>
      <c r="D74" s="26">
        <v>2900</v>
      </c>
      <c r="E74" s="26">
        <v>6370</v>
      </c>
      <c r="F74" s="23">
        <v>0.52600000000000002</v>
      </c>
    </row>
    <row r="75" spans="3:6">
      <c r="C75" t="s">
        <v>982</v>
      </c>
      <c r="D75" s="26">
        <v>3000</v>
      </c>
      <c r="E75" s="26">
        <v>6660</v>
      </c>
      <c r="F75" s="23">
        <v>0.56999999999999995</v>
      </c>
    </row>
    <row r="76" spans="3:6">
      <c r="C76" t="s">
        <v>983</v>
      </c>
      <c r="D76" s="26">
        <v>3500</v>
      </c>
      <c r="E76" s="26">
        <v>7530</v>
      </c>
      <c r="F76" s="23">
        <v>0.443</v>
      </c>
    </row>
    <row r="77" spans="3:6">
      <c r="C77" t="s">
        <v>984</v>
      </c>
      <c r="D77" s="26">
        <v>3500</v>
      </c>
      <c r="E77" s="26">
        <v>7720</v>
      </c>
      <c r="F77" s="23">
        <v>0.33900000000000002</v>
      </c>
    </row>
    <row r="78" spans="3:6">
      <c r="C78" t="s">
        <v>985</v>
      </c>
      <c r="D78" s="26">
        <v>1700</v>
      </c>
      <c r="E78" s="26">
        <v>3990</v>
      </c>
      <c r="F78" s="23">
        <v>0.29799999999999999</v>
      </c>
    </row>
    <row r="80" spans="3:6">
      <c r="C80" s="25" t="s">
        <v>986</v>
      </c>
    </row>
    <row r="81" spans="3:6">
      <c r="C81" t="s">
        <v>987</v>
      </c>
      <c r="D81" s="26">
        <v>1400</v>
      </c>
      <c r="E81" s="26">
        <v>3630</v>
      </c>
      <c r="F81" s="23">
        <v>0.33400000000000002</v>
      </c>
    </row>
    <row r="82" spans="3:6">
      <c r="C82" t="s">
        <v>988</v>
      </c>
      <c r="D82" s="26">
        <v>1600</v>
      </c>
      <c r="E82" s="26">
        <v>3840</v>
      </c>
      <c r="F82" s="23">
        <v>0.46400000000000002</v>
      </c>
    </row>
    <row r="83" spans="3:6">
      <c r="C83" t="s">
        <v>989</v>
      </c>
      <c r="D83" s="26">
        <v>2500</v>
      </c>
      <c r="E83" s="26">
        <v>5950</v>
      </c>
      <c r="F83" s="23">
        <v>0.56899999999999995</v>
      </c>
    </row>
    <row r="84" spans="3:6">
      <c r="C84" t="s">
        <v>990</v>
      </c>
      <c r="D84" s="26">
        <v>3500</v>
      </c>
      <c r="E84" s="26">
        <v>7440</v>
      </c>
      <c r="F84" s="23">
        <v>0.54400000000000004</v>
      </c>
    </row>
    <row r="85" spans="3:6">
      <c r="C85" t="s">
        <v>991</v>
      </c>
      <c r="D85" s="26">
        <v>5000</v>
      </c>
      <c r="E85" s="26">
        <v>8900</v>
      </c>
      <c r="F85" s="23">
        <v>0.44600000000000001</v>
      </c>
    </row>
    <row r="86" spans="3:6">
      <c r="C86" t="s">
        <v>992</v>
      </c>
      <c r="D86" s="26">
        <v>6000</v>
      </c>
      <c r="E86" s="26">
        <v>11210</v>
      </c>
      <c r="F86" s="23">
        <v>0.254</v>
      </c>
    </row>
    <row r="88" spans="3:6">
      <c r="C88" s="25" t="s">
        <v>993</v>
      </c>
    </row>
    <row r="89" spans="3:6">
      <c r="C89" t="s">
        <v>994</v>
      </c>
      <c r="D89" s="16">
        <v>0.35</v>
      </c>
    </row>
    <row r="90" spans="3:6">
      <c r="C90" t="s">
        <v>995</v>
      </c>
      <c r="D90" s="16">
        <v>0.33</v>
      </c>
    </row>
    <row r="91" spans="3:6">
      <c r="C91" t="s">
        <v>996</v>
      </c>
      <c r="D91" s="16">
        <v>0.28000000000000003</v>
      </c>
    </row>
    <row r="93" spans="3:6">
      <c r="C93" s="25" t="s">
        <v>997</v>
      </c>
    </row>
    <row r="94" spans="3:6">
      <c r="C94" t="s">
        <v>998</v>
      </c>
      <c r="D94">
        <v>2.1</v>
      </c>
    </row>
    <row r="95" spans="3:6">
      <c r="C95" t="s">
        <v>999</v>
      </c>
      <c r="D95">
        <v>3.4</v>
      </c>
    </row>
    <row r="96" spans="3:6">
      <c r="C96" t="s">
        <v>1000</v>
      </c>
      <c r="D96">
        <v>4.4000000000000004</v>
      </c>
    </row>
    <row r="97" spans="3:4">
      <c r="C97" t="s">
        <v>1001</v>
      </c>
      <c r="D97">
        <v>4.5999999999999996</v>
      </c>
    </row>
    <row r="98" spans="3:4">
      <c r="C98" t="s">
        <v>1002</v>
      </c>
      <c r="D98">
        <v>3.4</v>
      </c>
    </row>
    <row r="100" spans="3:4">
      <c r="C100" t="s">
        <v>1003</v>
      </c>
    </row>
    <row r="102" spans="3:4">
      <c r="C102" t="s">
        <v>1004</v>
      </c>
    </row>
    <row r="103" spans="3:4">
      <c r="C103" t="s">
        <v>1005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15A2D-4D2F-4BD0-A27C-F5D6857C397C}">
  <dimension ref="A1:J41"/>
  <sheetViews>
    <sheetView workbookViewId="0">
      <selection activeCell="A3" sqref="A3"/>
    </sheetView>
  </sheetViews>
  <sheetFormatPr defaultRowHeight="15"/>
  <cols>
    <col min="1" max="1" width="26.42578125" bestFit="1" customWidth="1"/>
    <col min="2" max="2" width="4" bestFit="1" customWidth="1"/>
    <col min="3" max="3" width="19.5703125" bestFit="1" customWidth="1"/>
    <col min="4" max="4" width="6.85546875" bestFit="1" customWidth="1"/>
    <col min="5" max="5" width="16" bestFit="1" customWidth="1"/>
    <col min="6" max="6" width="40.140625" bestFit="1" customWidth="1"/>
    <col min="7" max="7" width="14.28515625" bestFit="1" customWidth="1"/>
    <col min="8" max="8" width="9" bestFit="1" customWidth="1"/>
    <col min="9" max="9" width="17.7109375" bestFit="1" customWidth="1"/>
    <col min="10" max="10" width="12.42578125" bestFit="1" customWidth="1"/>
  </cols>
  <sheetData>
    <row r="1" spans="1:10">
      <c r="A1" s="2" t="s">
        <v>425</v>
      </c>
      <c r="B1" s="4"/>
      <c r="C1" s="4"/>
      <c r="D1" s="4"/>
      <c r="E1" s="4"/>
      <c r="F1" s="4"/>
      <c r="G1" s="4"/>
      <c r="H1" s="4"/>
    </row>
    <row r="2" spans="1:10">
      <c r="A2" s="2"/>
      <c r="B2" s="4"/>
      <c r="C2" s="4"/>
      <c r="D2" s="4"/>
      <c r="E2" s="4"/>
      <c r="F2" s="4"/>
      <c r="G2" s="4"/>
      <c r="H2" s="4"/>
    </row>
    <row r="3" spans="1:10">
      <c r="A3" s="4"/>
      <c r="B3" s="9" t="s">
        <v>426</v>
      </c>
      <c r="C3" s="27">
        <v>3.5</v>
      </c>
      <c r="D3" s="4"/>
      <c r="E3" s="9" t="s">
        <v>427</v>
      </c>
      <c r="F3" s="4" t="s">
        <v>61</v>
      </c>
      <c r="G3" s="4"/>
      <c r="H3" s="9" t="s">
        <v>428</v>
      </c>
      <c r="I3" s="4" t="s">
        <v>1006</v>
      </c>
    </row>
    <row r="4" spans="1:10">
      <c r="A4" s="4"/>
      <c r="B4" s="9" t="s">
        <v>383</v>
      </c>
      <c r="C4" s="4">
        <v>367931</v>
      </c>
      <c r="D4" s="4"/>
      <c r="E4" s="9" t="s">
        <v>429</v>
      </c>
      <c r="F4" s="4" t="s">
        <v>62</v>
      </c>
      <c r="G4" s="4"/>
      <c r="H4" s="9" t="s">
        <v>430</v>
      </c>
      <c r="I4" s="4" t="s">
        <v>1007</v>
      </c>
    </row>
    <row r="5" spans="1:10">
      <c r="A5" s="4"/>
      <c r="B5" s="9" t="s">
        <v>11</v>
      </c>
      <c r="C5" s="4">
        <f>C3*C4</f>
        <v>1287758.5</v>
      </c>
      <c r="D5" s="4"/>
      <c r="E5" s="9" t="s">
        <v>432</v>
      </c>
      <c r="F5" s="4" t="s">
        <v>66</v>
      </c>
      <c r="G5" s="4"/>
      <c r="H5" s="9" t="s">
        <v>1008</v>
      </c>
      <c r="I5" s="4" t="s">
        <v>1009</v>
      </c>
    </row>
    <row r="6" spans="1:10">
      <c r="A6" s="4"/>
      <c r="B6" s="9" t="s">
        <v>433</v>
      </c>
      <c r="C6" s="4">
        <v>813900</v>
      </c>
      <c r="D6" s="4"/>
      <c r="E6" s="9" t="s">
        <v>434</v>
      </c>
      <c r="F6" s="4" t="s">
        <v>1010</v>
      </c>
      <c r="G6" s="4"/>
      <c r="H6" s="9" t="s">
        <v>1011</v>
      </c>
      <c r="I6" s="4" t="s">
        <v>1012</v>
      </c>
    </row>
    <row r="7" spans="1:10">
      <c r="A7" s="4"/>
      <c r="B7" s="9" t="s">
        <v>435</v>
      </c>
      <c r="C7" s="4">
        <v>2272000</v>
      </c>
      <c r="D7" s="4"/>
      <c r="E7" s="9" t="s">
        <v>436</v>
      </c>
      <c r="F7" s="4" t="s">
        <v>64</v>
      </c>
      <c r="G7" s="4"/>
      <c r="H7" s="9"/>
      <c r="I7" s="4"/>
    </row>
    <row r="8" spans="1:10">
      <c r="A8" s="4"/>
      <c r="B8" s="9" t="s">
        <v>440</v>
      </c>
      <c r="C8" s="4">
        <f>C5+C7-C6</f>
        <v>2745858.5</v>
      </c>
      <c r="D8" s="4"/>
      <c r="E8" s="9" t="s">
        <v>441</v>
      </c>
      <c r="F8" s="4" t="s">
        <v>1013</v>
      </c>
      <c r="G8" s="4"/>
      <c r="H8" s="9"/>
    </row>
    <row r="9" spans="1:10">
      <c r="A9" s="4"/>
      <c r="B9" s="4"/>
      <c r="C9" s="4"/>
      <c r="D9" s="4"/>
      <c r="E9" s="9" t="s">
        <v>444</v>
      </c>
      <c r="F9">
        <v>2012</v>
      </c>
      <c r="G9" s="4"/>
      <c r="H9" s="9"/>
    </row>
    <row r="10" spans="1:10">
      <c r="A10" s="4"/>
      <c r="B10" s="4"/>
      <c r="C10" s="4"/>
      <c r="D10" s="4"/>
      <c r="E10" s="9" t="s">
        <v>446</v>
      </c>
      <c r="F10" s="4">
        <v>3500</v>
      </c>
      <c r="G10" s="4"/>
      <c r="H10" s="4"/>
    </row>
    <row r="12" spans="1:10">
      <c r="C12" s="6" t="s">
        <v>511</v>
      </c>
    </row>
    <row r="14" spans="1:10">
      <c r="C14" s="6" t="s">
        <v>824</v>
      </c>
      <c r="D14" s="6" t="s">
        <v>825</v>
      </c>
      <c r="F14" s="6" t="s">
        <v>826</v>
      </c>
      <c r="G14" s="6" t="s">
        <v>591</v>
      </c>
      <c r="H14" s="6"/>
      <c r="I14" s="6" t="s">
        <v>626</v>
      </c>
      <c r="J14" s="6"/>
    </row>
    <row r="15" spans="1:10">
      <c r="C15" t="s">
        <v>1014</v>
      </c>
      <c r="D15" t="s">
        <v>600</v>
      </c>
      <c r="F15" t="s">
        <v>1015</v>
      </c>
      <c r="G15" t="s">
        <v>596</v>
      </c>
      <c r="I15" t="s">
        <v>1016</v>
      </c>
    </row>
    <row r="16" spans="1:10">
      <c r="C16" t="s">
        <v>168</v>
      </c>
      <c r="D16" t="s">
        <v>594</v>
      </c>
      <c r="F16" t="s">
        <v>1017</v>
      </c>
      <c r="G16" t="s">
        <v>596</v>
      </c>
      <c r="I16" t="s">
        <v>1018</v>
      </c>
    </row>
    <row r="17" spans="3:9">
      <c r="C17" t="s">
        <v>1019</v>
      </c>
      <c r="D17" t="s">
        <v>600</v>
      </c>
      <c r="F17" t="s">
        <v>1020</v>
      </c>
      <c r="G17" t="s">
        <v>1021</v>
      </c>
      <c r="I17" t="s">
        <v>1022</v>
      </c>
    </row>
    <row r="18" spans="3:9">
      <c r="C18" t="s">
        <v>1023</v>
      </c>
      <c r="D18" t="s">
        <v>594</v>
      </c>
      <c r="I18" t="s">
        <v>1024</v>
      </c>
    </row>
    <row r="19" spans="3:9">
      <c r="C19" t="s">
        <v>1025</v>
      </c>
      <c r="D19" t="s">
        <v>594</v>
      </c>
      <c r="F19" s="6" t="s">
        <v>724</v>
      </c>
      <c r="G19" s="6" t="s">
        <v>1026</v>
      </c>
      <c r="I19" t="s">
        <v>1027</v>
      </c>
    </row>
    <row r="20" spans="3:9">
      <c r="C20" t="s">
        <v>1028</v>
      </c>
      <c r="D20" t="s">
        <v>594</v>
      </c>
      <c r="F20" t="s">
        <v>1029</v>
      </c>
      <c r="G20" s="22" t="s">
        <v>1030</v>
      </c>
      <c r="I20" t="s">
        <v>1031</v>
      </c>
    </row>
    <row r="21" spans="3:9">
      <c r="C21" t="s">
        <v>1032</v>
      </c>
      <c r="D21" t="s">
        <v>594</v>
      </c>
      <c r="F21" t="s">
        <v>1033</v>
      </c>
      <c r="G21" s="26">
        <v>1300</v>
      </c>
      <c r="I21" t="s">
        <v>1034</v>
      </c>
    </row>
    <row r="22" spans="3:9">
      <c r="C22" t="s">
        <v>1035</v>
      </c>
      <c r="D22" t="s">
        <v>600</v>
      </c>
      <c r="F22" t="s">
        <v>1036</v>
      </c>
      <c r="G22" s="26">
        <v>2300</v>
      </c>
      <c r="I22" t="s">
        <v>1037</v>
      </c>
    </row>
    <row r="23" spans="3:9">
      <c r="C23" t="s">
        <v>1038</v>
      </c>
      <c r="D23" t="s">
        <v>594</v>
      </c>
      <c r="F23" t="s">
        <v>1039</v>
      </c>
      <c r="G23" s="26">
        <v>3000</v>
      </c>
      <c r="I23" t="s">
        <v>1040</v>
      </c>
    </row>
    <row r="24" spans="3:9">
      <c r="C24" t="s">
        <v>1041</v>
      </c>
      <c r="D24" t="s">
        <v>594</v>
      </c>
      <c r="F24" t="s">
        <v>1042</v>
      </c>
      <c r="G24" s="26">
        <v>3000</v>
      </c>
      <c r="I24" t="s">
        <v>1043</v>
      </c>
    </row>
    <row r="25" spans="3:9">
      <c r="F25" t="s">
        <v>1044</v>
      </c>
      <c r="I25" t="s">
        <v>1045</v>
      </c>
    </row>
    <row r="26" spans="3:9">
      <c r="C26" s="6" t="s">
        <v>581</v>
      </c>
      <c r="I26" t="s">
        <v>1046</v>
      </c>
    </row>
    <row r="27" spans="3:9">
      <c r="C27">
        <v>2012</v>
      </c>
      <c r="D27" t="s">
        <v>1047</v>
      </c>
      <c r="I27" t="s">
        <v>1048</v>
      </c>
    </row>
    <row r="28" spans="3:9">
      <c r="C28">
        <v>2013</v>
      </c>
      <c r="D28" t="s">
        <v>1049</v>
      </c>
      <c r="I28" t="s">
        <v>1050</v>
      </c>
    </row>
    <row r="29" spans="3:9">
      <c r="C29">
        <v>2014</v>
      </c>
      <c r="D29" t="s">
        <v>1051</v>
      </c>
    </row>
    <row r="30" spans="3:9">
      <c r="C30">
        <v>2018</v>
      </c>
      <c r="D30" t="s">
        <v>1052</v>
      </c>
      <c r="H30" s="6"/>
      <c r="I30" s="6"/>
    </row>
    <row r="31" spans="3:9">
      <c r="C31">
        <v>2018</v>
      </c>
      <c r="D31" t="s">
        <v>1053</v>
      </c>
      <c r="I31" s="22"/>
    </row>
    <row r="32" spans="3:9">
      <c r="C32">
        <v>2019</v>
      </c>
      <c r="D32" t="s">
        <v>1054</v>
      </c>
      <c r="I32" s="26"/>
    </row>
    <row r="33" spans="3:9">
      <c r="C33">
        <v>2019</v>
      </c>
      <c r="D33" t="s">
        <v>1055</v>
      </c>
      <c r="I33" s="26"/>
    </row>
    <row r="34" spans="3:9">
      <c r="C34">
        <v>2020</v>
      </c>
      <c r="D34" t="s">
        <v>1056</v>
      </c>
      <c r="I34" s="26"/>
    </row>
    <row r="35" spans="3:9">
      <c r="C35">
        <v>2020</v>
      </c>
      <c r="D35" t="s">
        <v>1057</v>
      </c>
      <c r="I35" s="26"/>
    </row>
    <row r="36" spans="3:9">
      <c r="C36">
        <v>2021</v>
      </c>
      <c r="D36" t="s">
        <v>1058</v>
      </c>
    </row>
    <row r="37" spans="3:9">
      <c r="C37">
        <v>2022</v>
      </c>
      <c r="D37" t="s">
        <v>1059</v>
      </c>
    </row>
    <row r="38" spans="3:9">
      <c r="C38">
        <v>2022</v>
      </c>
      <c r="D38" t="s">
        <v>1060</v>
      </c>
    </row>
    <row r="39" spans="3:9">
      <c r="C39">
        <v>2022</v>
      </c>
      <c r="D39" t="s">
        <v>1061</v>
      </c>
    </row>
    <row r="40" spans="3:9">
      <c r="C40">
        <v>2023</v>
      </c>
      <c r="D40" t="s">
        <v>1062</v>
      </c>
    </row>
    <row r="41" spans="3:9">
      <c r="C41">
        <v>2024</v>
      </c>
      <c r="D41" t="s">
        <v>1063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9796A-D90B-44DA-A0F5-59C6EA9F5035}">
  <dimension ref="A1:I89"/>
  <sheetViews>
    <sheetView zoomScaleNormal="100" workbookViewId="0">
      <selection activeCell="A4" sqref="A4"/>
    </sheetView>
  </sheetViews>
  <sheetFormatPr defaultRowHeight="15"/>
  <cols>
    <col min="1" max="1" width="26.42578125" bestFit="1" customWidth="1"/>
    <col min="2" max="2" width="5" bestFit="1" customWidth="1"/>
    <col min="3" max="3" width="36" bestFit="1" customWidth="1"/>
    <col min="4" max="4" width="12.28515625" bestFit="1" customWidth="1"/>
    <col min="5" max="5" width="16" bestFit="1" customWidth="1"/>
    <col min="6" max="6" width="12.140625" bestFit="1" customWidth="1"/>
    <col min="7" max="7" width="20.7109375" bestFit="1" customWidth="1"/>
    <col min="8" max="8" width="11.28515625" bestFit="1" customWidth="1"/>
    <col min="9" max="9" width="24.42578125" bestFit="1" customWidth="1"/>
  </cols>
  <sheetData>
    <row r="1" spans="1:9">
      <c r="A1" s="2" t="s">
        <v>425</v>
      </c>
      <c r="B1" s="4"/>
      <c r="C1" s="4"/>
      <c r="D1" s="4"/>
      <c r="E1" s="4"/>
      <c r="F1" s="4"/>
      <c r="G1" s="4"/>
      <c r="H1" s="4"/>
    </row>
    <row r="2" spans="1:9">
      <c r="A2" s="2"/>
      <c r="B2" s="4"/>
      <c r="C2" s="4"/>
      <c r="D2" s="4"/>
      <c r="E2" s="4"/>
      <c r="F2" s="4"/>
      <c r="G2" s="4"/>
      <c r="H2" s="4"/>
    </row>
    <row r="3" spans="1:9">
      <c r="A3" s="4"/>
      <c r="B3" s="9" t="s">
        <v>426</v>
      </c>
      <c r="C3" s="4">
        <v>156</v>
      </c>
      <c r="D3" s="4"/>
      <c r="E3" s="9" t="s">
        <v>427</v>
      </c>
      <c r="F3" s="4" t="s">
        <v>275</v>
      </c>
      <c r="G3" s="4"/>
      <c r="H3" s="9" t="s">
        <v>428</v>
      </c>
      <c r="I3" s="4" t="s">
        <v>278</v>
      </c>
    </row>
    <row r="4" spans="1:9">
      <c r="A4" s="4"/>
      <c r="B4" s="9" t="s">
        <v>383</v>
      </c>
      <c r="C4" s="4">
        <v>170300</v>
      </c>
      <c r="D4" s="4"/>
      <c r="E4" s="9" t="s">
        <v>429</v>
      </c>
      <c r="F4" s="4" t="s">
        <v>276</v>
      </c>
      <c r="G4" s="4"/>
      <c r="H4" s="9" t="s">
        <v>430</v>
      </c>
      <c r="I4" s="4" t="s">
        <v>1064</v>
      </c>
    </row>
    <row r="5" spans="1:9">
      <c r="A5" s="4"/>
      <c r="B5" s="9" t="s">
        <v>11</v>
      </c>
      <c r="C5" s="4">
        <f>C3*C4</f>
        <v>26566800</v>
      </c>
      <c r="D5" s="4"/>
      <c r="E5" s="9" t="s">
        <v>432</v>
      </c>
      <c r="F5" s="4" t="s">
        <v>279</v>
      </c>
      <c r="G5" s="4"/>
      <c r="H5" s="9"/>
      <c r="I5" s="4"/>
    </row>
    <row r="6" spans="1:9">
      <c r="A6" s="4"/>
      <c r="B6" s="9" t="s">
        <v>433</v>
      </c>
      <c r="C6" s="4">
        <v>776600</v>
      </c>
      <c r="D6" s="4"/>
      <c r="E6" s="9" t="s">
        <v>434</v>
      </c>
      <c r="F6" s="4" t="s">
        <v>238</v>
      </c>
      <c r="G6" s="4"/>
      <c r="H6" s="9"/>
      <c r="I6" s="4"/>
    </row>
    <row r="7" spans="1:9">
      <c r="A7" s="4"/>
      <c r="B7" s="9" t="s">
        <v>435</v>
      </c>
      <c r="C7" s="4">
        <v>3445600</v>
      </c>
      <c r="D7" s="4"/>
      <c r="E7" s="9" t="s">
        <v>436</v>
      </c>
      <c r="F7" s="4" t="s">
        <v>64</v>
      </c>
      <c r="G7" s="4"/>
      <c r="H7" s="9"/>
      <c r="I7" s="4"/>
    </row>
    <row r="8" spans="1:9">
      <c r="A8" s="4"/>
      <c r="B8" s="9" t="s">
        <v>440</v>
      </c>
      <c r="C8" s="4">
        <f>C5+C7-C6</f>
        <v>29235800</v>
      </c>
      <c r="D8" s="4"/>
      <c r="E8" s="9" t="s">
        <v>441</v>
      </c>
      <c r="F8" s="4" t="s">
        <v>1065</v>
      </c>
      <c r="G8" s="4"/>
      <c r="H8" s="9"/>
    </row>
    <row r="9" spans="1:9">
      <c r="A9" s="4"/>
      <c r="B9" s="4"/>
      <c r="C9" s="4"/>
      <c r="D9" s="4"/>
      <c r="E9" s="9" t="s">
        <v>444</v>
      </c>
      <c r="F9">
        <v>1993</v>
      </c>
      <c r="G9" s="4"/>
      <c r="H9" s="9"/>
    </row>
    <row r="10" spans="1:9">
      <c r="A10" s="4"/>
      <c r="B10" s="4"/>
      <c r="C10" s="4"/>
      <c r="D10" s="4"/>
      <c r="E10" s="9" t="s">
        <v>446</v>
      </c>
      <c r="F10" s="4">
        <v>12300</v>
      </c>
      <c r="G10" s="4"/>
      <c r="H10" s="4"/>
    </row>
    <row r="12" spans="1:9">
      <c r="C12" s="6" t="s">
        <v>511</v>
      </c>
    </row>
    <row r="14" spans="1:9">
      <c r="C14" s="6" t="s">
        <v>1066</v>
      </c>
      <c r="D14" s="6"/>
      <c r="E14" s="6"/>
      <c r="F14" s="6" t="s">
        <v>626</v>
      </c>
      <c r="G14" s="6"/>
      <c r="H14" s="6"/>
      <c r="I14" s="6"/>
    </row>
    <row r="15" spans="1:9">
      <c r="C15" t="s">
        <v>1067</v>
      </c>
      <c r="F15" t="s">
        <v>1068</v>
      </c>
    </row>
    <row r="16" spans="1:9" ht="15.75">
      <c r="C16" s="28" t="s">
        <v>1069</v>
      </c>
      <c r="F16" t="s">
        <v>1070</v>
      </c>
    </row>
    <row r="17" spans="1:9" ht="15.75">
      <c r="C17" s="28" t="s">
        <v>1071</v>
      </c>
      <c r="F17" t="s">
        <v>233</v>
      </c>
    </row>
    <row r="18" spans="1:9" ht="15.75">
      <c r="C18" s="28" t="s">
        <v>1072</v>
      </c>
      <c r="F18" t="s">
        <v>1073</v>
      </c>
    </row>
    <row r="19" spans="1:9" ht="15.75">
      <c r="C19" s="28" t="s">
        <v>1074</v>
      </c>
      <c r="F19" t="s">
        <v>1075</v>
      </c>
    </row>
    <row r="20" spans="1:9" ht="15.75">
      <c r="C20" s="28" t="s">
        <v>1076</v>
      </c>
      <c r="F20" t="s">
        <v>1077</v>
      </c>
    </row>
    <row r="21" spans="1:9" ht="15.75">
      <c r="C21" s="28"/>
      <c r="F21" t="s">
        <v>1078</v>
      </c>
    </row>
    <row r="22" spans="1:9">
      <c r="F22" t="s">
        <v>1079</v>
      </c>
    </row>
    <row r="23" spans="1:9">
      <c r="F23" t="s">
        <v>1080</v>
      </c>
    </row>
    <row r="24" spans="1:9">
      <c r="C24" s="6"/>
      <c r="D24" s="6"/>
      <c r="G24" s="6"/>
    </row>
    <row r="25" spans="1:9">
      <c r="D25" s="22"/>
      <c r="G25" s="22"/>
    </row>
    <row r="26" spans="1:9">
      <c r="G26" s="26"/>
    </row>
    <row r="27" spans="1:9">
      <c r="A27" s="7" t="s">
        <v>1081</v>
      </c>
      <c r="B27" s="6" t="s">
        <v>1082</v>
      </c>
      <c r="C27" s="6" t="s">
        <v>1083</v>
      </c>
      <c r="D27" s="6" t="s">
        <v>1084</v>
      </c>
      <c r="G27" s="6" t="s">
        <v>1085</v>
      </c>
      <c r="H27" s="6" t="s">
        <v>1086</v>
      </c>
    </row>
    <row r="28" spans="1:9">
      <c r="A28" s="29" t="s">
        <v>1087</v>
      </c>
      <c r="B28">
        <v>2013</v>
      </c>
      <c r="C28" t="s">
        <v>1088</v>
      </c>
      <c r="D28" t="s">
        <v>1089</v>
      </c>
      <c r="E28" t="s">
        <v>1090</v>
      </c>
      <c r="G28" s="26" t="s">
        <v>1091</v>
      </c>
      <c r="H28" t="s">
        <v>1092</v>
      </c>
      <c r="I28" t="s">
        <v>1093</v>
      </c>
    </row>
    <row r="29" spans="1:9">
      <c r="B29" s="29">
        <v>2018</v>
      </c>
      <c r="C29" t="s">
        <v>1094</v>
      </c>
      <c r="D29" t="s">
        <v>1095</v>
      </c>
      <c r="E29" t="s">
        <v>1096</v>
      </c>
      <c r="G29" s="26" t="s">
        <v>1097</v>
      </c>
      <c r="H29" t="s">
        <v>1098</v>
      </c>
    </row>
    <row r="30" spans="1:9">
      <c r="B30">
        <v>2004</v>
      </c>
      <c r="C30" t="s">
        <v>1099</v>
      </c>
      <c r="D30" t="s">
        <v>1100</v>
      </c>
      <c r="G30" t="s">
        <v>1101</v>
      </c>
      <c r="H30" t="s">
        <v>1102</v>
      </c>
    </row>
    <row r="31" spans="1:9">
      <c r="B31">
        <v>2012</v>
      </c>
      <c r="C31" t="s">
        <v>1103</v>
      </c>
      <c r="D31" t="s">
        <v>1104</v>
      </c>
      <c r="G31" t="s">
        <v>1105</v>
      </c>
      <c r="H31" t="s">
        <v>1106</v>
      </c>
    </row>
    <row r="32" spans="1:9">
      <c r="B32">
        <v>2008</v>
      </c>
      <c r="C32" t="s">
        <v>1107</v>
      </c>
      <c r="D32" t="s">
        <v>1108</v>
      </c>
      <c r="G32" t="s">
        <v>1109</v>
      </c>
      <c r="H32" t="s">
        <v>1110</v>
      </c>
    </row>
    <row r="33" spans="2:8">
      <c r="B33">
        <v>2002</v>
      </c>
      <c r="C33" t="s">
        <v>1111</v>
      </c>
      <c r="D33" t="s">
        <v>1112</v>
      </c>
      <c r="G33" t="s">
        <v>1113</v>
      </c>
      <c r="H33" t="s">
        <v>1114</v>
      </c>
    </row>
    <row r="34" spans="2:8">
      <c r="B34" s="7">
        <v>2019</v>
      </c>
      <c r="C34" t="s">
        <v>1115</v>
      </c>
      <c r="D34" t="s">
        <v>1116</v>
      </c>
      <c r="G34" t="s">
        <v>1117</v>
      </c>
      <c r="H34" t="s">
        <v>1118</v>
      </c>
    </row>
    <row r="35" spans="2:8">
      <c r="B35">
        <v>2010</v>
      </c>
      <c r="C35" t="s">
        <v>1105</v>
      </c>
      <c r="D35" t="s">
        <v>1119</v>
      </c>
      <c r="G35" t="s">
        <v>1120</v>
      </c>
      <c r="H35" t="s">
        <v>1121</v>
      </c>
    </row>
    <row r="36" spans="2:8">
      <c r="B36">
        <v>2001</v>
      </c>
      <c r="C36" t="s">
        <v>1122</v>
      </c>
      <c r="D36" t="s">
        <v>1123</v>
      </c>
      <c r="G36" t="s">
        <v>1124</v>
      </c>
      <c r="H36" t="s">
        <v>1125</v>
      </c>
    </row>
    <row r="37" spans="2:8">
      <c r="B37" s="7">
        <v>2019</v>
      </c>
      <c r="C37" t="s">
        <v>1126</v>
      </c>
      <c r="D37" t="s">
        <v>1127</v>
      </c>
      <c r="G37" t="s">
        <v>1128</v>
      </c>
      <c r="H37" t="s">
        <v>1129</v>
      </c>
    </row>
    <row r="38" spans="2:8">
      <c r="B38" s="29">
        <v>2018</v>
      </c>
      <c r="C38" t="s">
        <v>1130</v>
      </c>
      <c r="D38" t="s">
        <v>1131</v>
      </c>
      <c r="G38" t="s">
        <v>1132</v>
      </c>
      <c r="H38" t="s">
        <v>1133</v>
      </c>
    </row>
    <row r="39" spans="2:8">
      <c r="B39" s="7">
        <v>2021</v>
      </c>
      <c r="C39" t="s">
        <v>1134</v>
      </c>
      <c r="D39" t="s">
        <v>1131</v>
      </c>
      <c r="G39" s="6" t="s">
        <v>774</v>
      </c>
      <c r="H39" t="s">
        <v>1135</v>
      </c>
    </row>
    <row r="40" spans="2:8">
      <c r="B40">
        <v>2013</v>
      </c>
      <c r="C40" t="s">
        <v>1136</v>
      </c>
      <c r="D40" t="s">
        <v>1137</v>
      </c>
    </row>
    <row r="41" spans="2:8">
      <c r="B41" s="29">
        <v>2016</v>
      </c>
      <c r="C41" t="s">
        <v>1138</v>
      </c>
      <c r="D41" t="s">
        <v>1137</v>
      </c>
      <c r="G41" s="6" t="s">
        <v>1139</v>
      </c>
    </row>
    <row r="42" spans="2:8">
      <c r="B42" s="7">
        <v>2020</v>
      </c>
      <c r="C42" t="s">
        <v>1140</v>
      </c>
      <c r="D42" t="s">
        <v>1137</v>
      </c>
      <c r="G42" t="s">
        <v>1141</v>
      </c>
    </row>
    <row r="43" spans="2:8">
      <c r="B43" s="29">
        <v>2016</v>
      </c>
      <c r="C43" t="s">
        <v>1142</v>
      </c>
      <c r="D43" t="s">
        <v>1143</v>
      </c>
      <c r="G43" t="s">
        <v>1144</v>
      </c>
    </row>
    <row r="44" spans="2:8">
      <c r="B44">
        <v>2010</v>
      </c>
      <c r="C44" t="s">
        <v>1145</v>
      </c>
      <c r="D44" t="s">
        <v>1129</v>
      </c>
      <c r="G44" t="s">
        <v>1146</v>
      </c>
    </row>
    <row r="45" spans="2:8">
      <c r="B45">
        <v>2011</v>
      </c>
      <c r="C45" t="s">
        <v>1147</v>
      </c>
      <c r="D45" t="s">
        <v>1148</v>
      </c>
    </row>
    <row r="46" spans="2:8">
      <c r="B46">
        <v>2013</v>
      </c>
      <c r="C46" t="s">
        <v>1149</v>
      </c>
      <c r="D46" t="s">
        <v>1150</v>
      </c>
      <c r="G46" s="6" t="s">
        <v>581</v>
      </c>
    </row>
    <row r="47" spans="2:8">
      <c r="B47">
        <v>2008</v>
      </c>
      <c r="C47" t="s">
        <v>1151</v>
      </c>
      <c r="D47" t="s">
        <v>1150</v>
      </c>
      <c r="G47">
        <v>1993</v>
      </c>
      <c r="H47" t="s">
        <v>1152</v>
      </c>
    </row>
    <row r="48" spans="2:8">
      <c r="B48" s="29">
        <v>2016</v>
      </c>
      <c r="C48" t="s">
        <v>1153</v>
      </c>
      <c r="D48" t="s">
        <v>1150</v>
      </c>
      <c r="G48">
        <v>1994</v>
      </c>
      <c r="H48" t="s">
        <v>1154</v>
      </c>
    </row>
    <row r="49" spans="2:8">
      <c r="B49" s="29">
        <v>2017</v>
      </c>
      <c r="C49" t="s">
        <v>1155</v>
      </c>
      <c r="D49" t="s">
        <v>1156</v>
      </c>
      <c r="H49" t="s">
        <v>1157</v>
      </c>
    </row>
    <row r="50" spans="2:8">
      <c r="B50">
        <v>2012</v>
      </c>
      <c r="C50" t="s">
        <v>1158</v>
      </c>
      <c r="D50" t="s">
        <v>1156</v>
      </c>
      <c r="G50">
        <v>1997</v>
      </c>
      <c r="H50" t="s">
        <v>1159</v>
      </c>
    </row>
    <row r="51" spans="2:8">
      <c r="B51">
        <v>2007</v>
      </c>
      <c r="C51" t="s">
        <v>1128</v>
      </c>
      <c r="D51" t="s">
        <v>1156</v>
      </c>
      <c r="G51">
        <v>1999</v>
      </c>
      <c r="H51" t="s">
        <v>1160</v>
      </c>
    </row>
    <row r="52" spans="2:8">
      <c r="B52" s="29">
        <v>2014</v>
      </c>
      <c r="C52" t="s">
        <v>1161</v>
      </c>
      <c r="D52" t="s">
        <v>1162</v>
      </c>
      <c r="G52">
        <v>2000</v>
      </c>
      <c r="H52" t="s">
        <v>1163</v>
      </c>
    </row>
    <row r="53" spans="2:8">
      <c r="B53" s="29">
        <v>2015</v>
      </c>
      <c r="C53" t="s">
        <v>1132</v>
      </c>
      <c r="D53" t="s">
        <v>1164</v>
      </c>
      <c r="G53">
        <v>2001</v>
      </c>
      <c r="H53" t="s">
        <v>1165</v>
      </c>
    </row>
    <row r="54" spans="2:8">
      <c r="B54" s="7">
        <v>2022</v>
      </c>
      <c r="C54" t="s">
        <v>1166</v>
      </c>
      <c r="D54" t="s">
        <v>1167</v>
      </c>
      <c r="G54">
        <v>2004</v>
      </c>
      <c r="H54" t="s">
        <v>1168</v>
      </c>
    </row>
    <row r="55" spans="2:8">
      <c r="B55">
        <v>2007</v>
      </c>
      <c r="C55" t="s">
        <v>1117</v>
      </c>
      <c r="D55" t="s">
        <v>1169</v>
      </c>
      <c r="G55">
        <v>2005</v>
      </c>
      <c r="H55" t="s">
        <v>1170</v>
      </c>
    </row>
    <row r="56" spans="2:8">
      <c r="B56" s="7">
        <v>2019</v>
      </c>
      <c r="C56" t="s">
        <v>1171</v>
      </c>
      <c r="D56" t="s">
        <v>1172</v>
      </c>
      <c r="G56">
        <v>2017</v>
      </c>
      <c r="H56" t="s">
        <v>1173</v>
      </c>
    </row>
    <row r="57" spans="2:8">
      <c r="B57">
        <v>2010</v>
      </c>
      <c r="C57" t="s">
        <v>1174</v>
      </c>
      <c r="D57" t="s">
        <v>1175</v>
      </c>
      <c r="G57">
        <v>2018</v>
      </c>
      <c r="H57" t="s">
        <v>1176</v>
      </c>
    </row>
    <row r="58" spans="2:8">
      <c r="B58" s="7">
        <v>2020</v>
      </c>
      <c r="C58" t="s">
        <v>1177</v>
      </c>
      <c r="D58" t="s">
        <v>1178</v>
      </c>
      <c r="G58">
        <v>2019</v>
      </c>
      <c r="H58" t="s">
        <v>1179</v>
      </c>
    </row>
    <row r="59" spans="2:8">
      <c r="B59">
        <v>2012</v>
      </c>
      <c r="C59" t="s">
        <v>1180</v>
      </c>
      <c r="D59" t="s">
        <v>1181</v>
      </c>
      <c r="G59">
        <v>2022</v>
      </c>
      <c r="H59" t="s">
        <v>1182</v>
      </c>
    </row>
    <row r="60" spans="2:8">
      <c r="B60" s="7">
        <v>2019</v>
      </c>
      <c r="C60" t="s">
        <v>1183</v>
      </c>
      <c r="D60" t="s">
        <v>1184</v>
      </c>
    </row>
    <row r="61" spans="2:8">
      <c r="C61" s="6" t="s">
        <v>774</v>
      </c>
      <c r="D61" t="s">
        <v>1185</v>
      </c>
    </row>
    <row r="63" spans="2:8">
      <c r="C63" s="6" t="s">
        <v>1186</v>
      </c>
    </row>
    <row r="64" spans="2:8">
      <c r="C64" t="s">
        <v>1187</v>
      </c>
      <c r="D64" s="7" t="s">
        <v>276</v>
      </c>
    </row>
    <row r="65" spans="3:4">
      <c r="C65" t="s">
        <v>1188</v>
      </c>
      <c r="D65" t="s">
        <v>1070</v>
      </c>
    </row>
    <row r="66" spans="3:4">
      <c r="C66" t="s">
        <v>1189</v>
      </c>
      <c r="D66" t="s">
        <v>1070</v>
      </c>
    </row>
    <row r="67" spans="3:4">
      <c r="C67" t="s">
        <v>1190</v>
      </c>
      <c r="D67" t="s">
        <v>1191</v>
      </c>
    </row>
    <row r="68" spans="3:4">
      <c r="C68" t="s">
        <v>1192</v>
      </c>
      <c r="D68" t="s">
        <v>1070</v>
      </c>
    </row>
    <row r="69" spans="3:4">
      <c r="C69" t="s">
        <v>1193</v>
      </c>
      <c r="D69" s="7" t="s">
        <v>276</v>
      </c>
    </row>
    <row r="70" spans="3:4">
      <c r="C70" t="s">
        <v>1194</v>
      </c>
      <c r="D70" s="7" t="s">
        <v>276</v>
      </c>
    </row>
    <row r="71" spans="3:4">
      <c r="C71" t="s">
        <v>1195</v>
      </c>
      <c r="D71" t="s">
        <v>1070</v>
      </c>
    </row>
    <row r="72" spans="3:4">
      <c r="C72" t="s">
        <v>1196</v>
      </c>
      <c r="D72" t="s">
        <v>1070</v>
      </c>
    </row>
    <row r="74" spans="3:4">
      <c r="C74" s="6" t="s">
        <v>1197</v>
      </c>
    </row>
    <row r="75" spans="3:4">
      <c r="C75" t="s">
        <v>1198</v>
      </c>
      <c r="D75" t="s">
        <v>1199</v>
      </c>
    </row>
    <row r="76" spans="3:4">
      <c r="C76" s="7" t="s">
        <v>1067</v>
      </c>
      <c r="D76" t="s">
        <v>1200</v>
      </c>
    </row>
    <row r="77" spans="3:4">
      <c r="C77" t="s">
        <v>1201</v>
      </c>
      <c r="D77" t="s">
        <v>1202</v>
      </c>
    </row>
    <row r="78" spans="3:4">
      <c r="C78" s="7" t="s">
        <v>1203</v>
      </c>
      <c r="D78" t="s">
        <v>1204</v>
      </c>
    </row>
    <row r="79" spans="3:4">
      <c r="C79" s="7" t="s">
        <v>1205</v>
      </c>
      <c r="D79" t="s">
        <v>1206</v>
      </c>
    </row>
    <row r="80" spans="3:4">
      <c r="C80" t="s">
        <v>1195</v>
      </c>
      <c r="D80" t="s">
        <v>1207</v>
      </c>
    </row>
    <row r="82" spans="3:4">
      <c r="C82" s="6" t="s">
        <v>1208</v>
      </c>
      <c r="D82" s="6" t="s">
        <v>1209</v>
      </c>
    </row>
    <row r="83" spans="3:4">
      <c r="C83" t="s">
        <v>1210</v>
      </c>
      <c r="D83" t="s">
        <v>1211</v>
      </c>
    </row>
    <row r="84" spans="3:4">
      <c r="C84" t="s">
        <v>1212</v>
      </c>
      <c r="D84" t="s">
        <v>750</v>
      </c>
    </row>
    <row r="85" spans="3:4">
      <c r="C85" t="s">
        <v>1213</v>
      </c>
      <c r="D85" t="s">
        <v>750</v>
      </c>
    </row>
    <row r="86" spans="3:4">
      <c r="C86" t="s">
        <v>1214</v>
      </c>
      <c r="D86" t="s">
        <v>750</v>
      </c>
    </row>
    <row r="87" spans="3:4">
      <c r="C87" t="s">
        <v>1215</v>
      </c>
      <c r="D87" t="s">
        <v>750</v>
      </c>
    </row>
    <row r="88" spans="3:4">
      <c r="C88" t="s">
        <v>1216</v>
      </c>
    </row>
    <row r="89" spans="3:4">
      <c r="C89" t="s">
        <v>1217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D15E-B757-4006-9044-4D1B1B21B7E6}">
  <dimension ref="A1:I54"/>
  <sheetViews>
    <sheetView topLeftCell="A25" workbookViewId="0">
      <selection activeCell="D33" sqref="D33"/>
    </sheetView>
  </sheetViews>
  <sheetFormatPr defaultRowHeight="15"/>
  <cols>
    <col min="1" max="1" width="26.42578125" bestFit="1" customWidth="1"/>
    <col min="2" max="2" width="4" bestFit="1" customWidth="1"/>
    <col min="3" max="3" width="19.5703125" bestFit="1" customWidth="1"/>
    <col min="4" max="4" width="8.28515625" bestFit="1" customWidth="1"/>
    <col min="5" max="5" width="16" bestFit="1" customWidth="1"/>
    <col min="6" max="6" width="21.7109375" bestFit="1" customWidth="1"/>
    <col min="7" max="7" width="14.28515625" bestFit="1" customWidth="1"/>
    <col min="8" max="8" width="5.5703125" bestFit="1" customWidth="1"/>
    <col min="9" max="9" width="24.42578125" bestFit="1" customWidth="1"/>
  </cols>
  <sheetData>
    <row r="1" spans="1:9">
      <c r="A1" s="2" t="s">
        <v>425</v>
      </c>
      <c r="B1" s="4"/>
      <c r="C1" s="4"/>
      <c r="D1" s="4"/>
      <c r="E1" s="4"/>
      <c r="F1" s="4"/>
      <c r="G1" s="4"/>
      <c r="H1" s="4"/>
    </row>
    <row r="2" spans="1:9">
      <c r="A2" s="2"/>
      <c r="B2" s="4"/>
      <c r="C2" s="4"/>
      <c r="D2" s="4"/>
      <c r="E2" s="4"/>
      <c r="F2" s="4"/>
      <c r="G2" s="4"/>
      <c r="H2" s="4"/>
    </row>
    <row r="3" spans="1:9">
      <c r="A3" s="4"/>
      <c r="B3" s="9" t="s">
        <v>426</v>
      </c>
      <c r="C3" s="27">
        <v>58</v>
      </c>
      <c r="D3" s="4"/>
      <c r="E3" s="9" t="s">
        <v>427</v>
      </c>
      <c r="F3" s="4" t="s">
        <v>1218</v>
      </c>
      <c r="G3" s="4"/>
      <c r="H3" s="9" t="s">
        <v>428</v>
      </c>
      <c r="I3" s="4" t="s">
        <v>59</v>
      </c>
    </row>
    <row r="4" spans="1:9">
      <c r="A4" s="4"/>
      <c r="B4" s="9" t="s">
        <v>383</v>
      </c>
      <c r="C4" s="4">
        <v>1064000</v>
      </c>
      <c r="D4" s="4"/>
      <c r="E4" s="9" t="s">
        <v>429</v>
      </c>
      <c r="F4" s="4" t="s">
        <v>57</v>
      </c>
      <c r="G4" s="4"/>
      <c r="H4" s="9" t="s">
        <v>430</v>
      </c>
      <c r="I4" s="4" t="s">
        <v>1219</v>
      </c>
    </row>
    <row r="5" spans="1:9">
      <c r="A5" s="4"/>
      <c r="B5" s="9" t="s">
        <v>11</v>
      </c>
      <c r="C5" s="4">
        <f>C3*C4</f>
        <v>61712000</v>
      </c>
      <c r="D5" s="4"/>
      <c r="E5" s="9" t="s">
        <v>432</v>
      </c>
      <c r="F5" s="4" t="s">
        <v>60</v>
      </c>
      <c r="G5" s="4"/>
      <c r="H5" s="9" t="s">
        <v>1011</v>
      </c>
      <c r="I5" s="4" t="s">
        <v>1220</v>
      </c>
    </row>
    <row r="6" spans="1:9">
      <c r="A6" s="4"/>
      <c r="B6" s="9" t="s">
        <v>433</v>
      </c>
      <c r="C6" s="4">
        <v>14057</v>
      </c>
      <c r="D6" s="4"/>
      <c r="E6" s="9" t="s">
        <v>434</v>
      </c>
      <c r="F6" s="4" t="s">
        <v>94</v>
      </c>
      <c r="G6" s="4"/>
      <c r="H6" s="9" t="s">
        <v>1221</v>
      </c>
      <c r="I6" s="4" t="s">
        <v>1222</v>
      </c>
    </row>
    <row r="7" spans="1:9">
      <c r="A7" s="4"/>
      <c r="B7" s="9" t="s">
        <v>435</v>
      </c>
      <c r="C7" s="4">
        <v>9676</v>
      </c>
      <c r="D7" s="4"/>
      <c r="E7" s="9" t="s">
        <v>436</v>
      </c>
      <c r="F7" s="4" t="s">
        <v>21</v>
      </c>
      <c r="G7" s="4"/>
      <c r="H7" s="9"/>
      <c r="I7" s="4"/>
    </row>
    <row r="8" spans="1:9">
      <c r="A8" s="4"/>
      <c r="B8" s="9" t="s">
        <v>440</v>
      </c>
      <c r="C8" s="4">
        <f>C5+C7-C6</f>
        <v>61707619</v>
      </c>
      <c r="D8" s="4"/>
      <c r="E8" s="9" t="s">
        <v>441</v>
      </c>
      <c r="F8" s="4" t="s">
        <v>1223</v>
      </c>
      <c r="G8" s="4"/>
      <c r="H8" s="9"/>
    </row>
    <row r="9" spans="1:9">
      <c r="A9" s="4"/>
      <c r="B9" s="4"/>
      <c r="C9" s="4"/>
      <c r="D9" s="4"/>
      <c r="E9" s="9" t="s">
        <v>444</v>
      </c>
      <c r="F9">
        <v>1998</v>
      </c>
      <c r="G9" s="4"/>
      <c r="H9" s="9"/>
    </row>
    <row r="10" spans="1:9">
      <c r="A10" s="4"/>
      <c r="B10" s="4"/>
      <c r="C10" s="4"/>
      <c r="D10" s="4"/>
      <c r="E10" s="9" t="s">
        <v>446</v>
      </c>
      <c r="F10" s="4">
        <v>27000</v>
      </c>
      <c r="G10" s="4"/>
      <c r="H10" s="4"/>
    </row>
    <row r="12" spans="1:9">
      <c r="C12" s="6" t="s">
        <v>511</v>
      </c>
    </row>
    <row r="14" spans="1:9">
      <c r="C14" s="6" t="s">
        <v>824</v>
      </c>
      <c r="D14" s="6" t="s">
        <v>825</v>
      </c>
      <c r="F14" s="6" t="s">
        <v>826</v>
      </c>
      <c r="G14" s="6" t="s">
        <v>591</v>
      </c>
      <c r="H14" s="6"/>
      <c r="I14" s="6" t="s">
        <v>626</v>
      </c>
    </row>
    <row r="15" spans="1:9">
      <c r="C15" t="s">
        <v>1014</v>
      </c>
      <c r="D15" t="s">
        <v>600</v>
      </c>
      <c r="F15" t="s">
        <v>1224</v>
      </c>
      <c r="G15" s="22" t="s">
        <v>1225</v>
      </c>
      <c r="I15" t="s">
        <v>911</v>
      </c>
    </row>
    <row r="16" spans="1:9">
      <c r="C16" t="s">
        <v>907</v>
      </c>
      <c r="D16" t="s">
        <v>594</v>
      </c>
      <c r="F16" t="s">
        <v>1226</v>
      </c>
      <c r="G16" s="22" t="s">
        <v>1225</v>
      </c>
      <c r="I16" t="s">
        <v>1227</v>
      </c>
    </row>
    <row r="17" spans="3:9">
      <c r="C17" t="s">
        <v>1228</v>
      </c>
      <c r="D17" t="s">
        <v>594</v>
      </c>
      <c r="F17" t="s">
        <v>1229</v>
      </c>
      <c r="G17" s="22" t="s">
        <v>1230</v>
      </c>
      <c r="I17" t="s">
        <v>1231</v>
      </c>
    </row>
    <row r="18" spans="3:9">
      <c r="C18" t="s">
        <v>1232</v>
      </c>
      <c r="D18" t="s">
        <v>594</v>
      </c>
      <c r="F18" t="s">
        <v>1233</v>
      </c>
      <c r="G18" s="22" t="s">
        <v>1225</v>
      </c>
      <c r="I18" t="s">
        <v>1234</v>
      </c>
    </row>
    <row r="19" spans="3:9">
      <c r="C19" t="s">
        <v>1235</v>
      </c>
      <c r="D19" t="s">
        <v>594</v>
      </c>
      <c r="F19" t="s">
        <v>1236</v>
      </c>
      <c r="G19" s="22" t="s">
        <v>1237</v>
      </c>
      <c r="I19" t="s">
        <v>1238</v>
      </c>
    </row>
    <row r="20" spans="3:9">
      <c r="C20" t="s">
        <v>141</v>
      </c>
      <c r="D20" t="s">
        <v>594</v>
      </c>
      <c r="F20" t="s">
        <v>1239</v>
      </c>
      <c r="G20" s="22" t="s">
        <v>1240</v>
      </c>
      <c r="I20" t="s">
        <v>1241</v>
      </c>
    </row>
    <row r="21" spans="3:9">
      <c r="C21" t="s">
        <v>1242</v>
      </c>
      <c r="D21" t="s">
        <v>600</v>
      </c>
      <c r="F21" t="s">
        <v>1243</v>
      </c>
      <c r="G21" s="30" t="s">
        <v>1244</v>
      </c>
      <c r="I21" t="s">
        <v>40</v>
      </c>
    </row>
    <row r="22" spans="3:9">
      <c r="C22" t="s">
        <v>1245</v>
      </c>
      <c r="D22" t="s">
        <v>600</v>
      </c>
      <c r="F22" t="s">
        <v>1246</v>
      </c>
      <c r="G22" s="22" t="s">
        <v>1225</v>
      </c>
      <c r="I22" t="s">
        <v>140</v>
      </c>
    </row>
    <row r="23" spans="3:9">
      <c r="C23" t="s">
        <v>1247</v>
      </c>
      <c r="D23" t="s">
        <v>594</v>
      </c>
      <c r="F23" t="s">
        <v>1248</v>
      </c>
      <c r="G23" s="30" t="s">
        <v>1249</v>
      </c>
    </row>
    <row r="24" spans="3:9">
      <c r="C24" t="s">
        <v>1250</v>
      </c>
      <c r="D24" t="s">
        <v>600</v>
      </c>
      <c r="F24" t="s">
        <v>1251</v>
      </c>
      <c r="G24" s="22" t="s">
        <v>1252</v>
      </c>
    </row>
    <row r="25" spans="3:9">
      <c r="C25" t="s">
        <v>1253</v>
      </c>
      <c r="F25" t="s">
        <v>1254</v>
      </c>
      <c r="G25" s="30" t="s">
        <v>1225</v>
      </c>
    </row>
    <row r="26" spans="3:9">
      <c r="F26" t="s">
        <v>1255</v>
      </c>
      <c r="G26" s="22" t="s">
        <v>1256</v>
      </c>
    </row>
    <row r="27" spans="3:9">
      <c r="C27" s="6" t="s">
        <v>581</v>
      </c>
      <c r="G27" s="22"/>
    </row>
    <row r="28" spans="3:9">
      <c r="C28">
        <v>1998</v>
      </c>
      <c r="D28" t="s">
        <v>1257</v>
      </c>
    </row>
    <row r="29" spans="3:9">
      <c r="D29" t="s">
        <v>1258</v>
      </c>
    </row>
    <row r="30" spans="3:9">
      <c r="C30">
        <v>1999</v>
      </c>
      <c r="D30" t="s">
        <v>1259</v>
      </c>
    </row>
    <row r="31" spans="3:9">
      <c r="C31">
        <v>2000</v>
      </c>
      <c r="D31" t="s">
        <v>1260</v>
      </c>
    </row>
    <row r="32" spans="3:9">
      <c r="D32" t="s">
        <v>1261</v>
      </c>
    </row>
    <row r="33" spans="3:4">
      <c r="D33" t="s">
        <v>1262</v>
      </c>
    </row>
    <row r="34" spans="3:4">
      <c r="D34" t="s">
        <v>1263</v>
      </c>
    </row>
    <row r="35" spans="3:4">
      <c r="C35">
        <v>2001</v>
      </c>
      <c r="D35" t="s">
        <v>1264</v>
      </c>
    </row>
    <row r="36" spans="3:4">
      <c r="C36">
        <v>2002</v>
      </c>
      <c r="D36" t="s">
        <v>1265</v>
      </c>
    </row>
    <row r="37" spans="3:4">
      <c r="C37">
        <v>2005</v>
      </c>
      <c r="D37" t="s">
        <v>1266</v>
      </c>
    </row>
    <row r="38" spans="3:4">
      <c r="C38">
        <v>2008</v>
      </c>
      <c r="D38" t="s">
        <v>1267</v>
      </c>
    </row>
    <row r="39" spans="3:4">
      <c r="D39" t="s">
        <v>1268</v>
      </c>
    </row>
    <row r="40" spans="3:4">
      <c r="C40">
        <v>2010</v>
      </c>
      <c r="D40" t="s">
        <v>1269</v>
      </c>
    </row>
    <row r="41" spans="3:4">
      <c r="C41">
        <v>2011</v>
      </c>
      <c r="D41" t="s">
        <v>1270</v>
      </c>
    </row>
    <row r="42" spans="3:4">
      <c r="C42">
        <v>2012</v>
      </c>
      <c r="D42" t="s">
        <v>1271</v>
      </c>
    </row>
    <row r="43" spans="3:4">
      <c r="C43">
        <v>2013</v>
      </c>
      <c r="D43" t="s">
        <v>1272</v>
      </c>
    </row>
    <row r="44" spans="3:4">
      <c r="C44">
        <v>2014</v>
      </c>
      <c r="D44" t="s">
        <v>1273</v>
      </c>
    </row>
    <row r="45" spans="3:4">
      <c r="C45">
        <v>2015</v>
      </c>
      <c r="D45" t="s">
        <v>1274</v>
      </c>
    </row>
    <row r="46" spans="3:4">
      <c r="C46">
        <v>2018</v>
      </c>
      <c r="D46" t="s">
        <v>1275</v>
      </c>
    </row>
    <row r="47" spans="3:4">
      <c r="C47">
        <v>2019</v>
      </c>
      <c r="D47" t="s">
        <v>1276</v>
      </c>
    </row>
    <row r="48" spans="3:4">
      <c r="C48">
        <v>2020</v>
      </c>
      <c r="D48" t="s">
        <v>1277</v>
      </c>
    </row>
    <row r="49" spans="3:4">
      <c r="C49">
        <v>2021</v>
      </c>
      <c r="D49" t="s">
        <v>1278</v>
      </c>
    </row>
    <row r="50" spans="3:4">
      <c r="C50">
        <v>2022</v>
      </c>
      <c r="D50" t="s">
        <v>1279</v>
      </c>
    </row>
    <row r="51" spans="3:4">
      <c r="C51">
        <v>2023</v>
      </c>
      <c r="D51" t="s">
        <v>1280</v>
      </c>
    </row>
    <row r="52" spans="3:4">
      <c r="D52" t="s">
        <v>1281</v>
      </c>
    </row>
    <row r="53" spans="3:4">
      <c r="D53" t="s">
        <v>1282</v>
      </c>
    </row>
    <row r="54" spans="3:4">
      <c r="D54" t="s">
        <v>1283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4E594-7CD5-43B3-BB14-1DA2B1D551B5}">
  <dimension ref="A1:I27"/>
  <sheetViews>
    <sheetView topLeftCell="A7" workbookViewId="0">
      <selection activeCell="C15" sqref="C15"/>
    </sheetView>
  </sheetViews>
  <sheetFormatPr defaultRowHeight="15"/>
  <cols>
    <col min="1" max="1" width="26.42578125" bestFit="1" customWidth="1"/>
    <col min="2" max="2" width="4" bestFit="1" customWidth="1"/>
    <col min="3" max="3" width="19.5703125" bestFit="1" customWidth="1"/>
    <col min="4" max="4" width="8.28515625" bestFit="1" customWidth="1"/>
    <col min="5" max="5" width="16" bestFit="1" customWidth="1"/>
    <col min="6" max="6" width="21.7109375" bestFit="1" customWidth="1"/>
    <col min="7" max="7" width="11" bestFit="1" customWidth="1"/>
    <col min="8" max="8" width="5.5703125" bestFit="1" customWidth="1"/>
    <col min="9" max="9" width="15.85546875" bestFit="1" customWidth="1"/>
  </cols>
  <sheetData>
    <row r="1" spans="1:9">
      <c r="A1" s="2" t="s">
        <v>425</v>
      </c>
      <c r="B1" s="4"/>
      <c r="C1" s="4"/>
      <c r="D1" s="4"/>
      <c r="E1" s="4"/>
      <c r="F1" s="4"/>
      <c r="G1" s="4"/>
      <c r="H1" s="4"/>
    </row>
    <row r="2" spans="1:9">
      <c r="A2" s="2"/>
      <c r="B2" s="4"/>
      <c r="C2" s="4"/>
      <c r="D2" s="4"/>
      <c r="E2" s="4"/>
      <c r="F2" s="4"/>
      <c r="G2" s="4"/>
      <c r="H2" s="4"/>
    </row>
    <row r="3" spans="1:9">
      <c r="A3" s="4"/>
      <c r="B3" s="9" t="s">
        <v>426</v>
      </c>
      <c r="C3" s="4">
        <v>133</v>
      </c>
      <c r="D3" s="4"/>
      <c r="E3" s="9" t="s">
        <v>427</v>
      </c>
      <c r="F3" s="4" t="s">
        <v>1284</v>
      </c>
      <c r="G3" s="4"/>
      <c r="H3" s="9" t="s">
        <v>428</v>
      </c>
      <c r="I3" s="4" t="s">
        <v>1285</v>
      </c>
    </row>
    <row r="4" spans="1:9">
      <c r="A4" s="4"/>
      <c r="B4" s="9" t="s">
        <v>383</v>
      </c>
      <c r="C4" s="4">
        <v>250000</v>
      </c>
      <c r="D4" s="4"/>
      <c r="E4" s="9" t="s">
        <v>429</v>
      </c>
      <c r="F4" s="4" t="s">
        <v>419</v>
      </c>
      <c r="G4" s="4"/>
      <c r="H4" s="9" t="s">
        <v>430</v>
      </c>
      <c r="I4" s="4" t="s">
        <v>1286</v>
      </c>
    </row>
    <row r="5" spans="1:9">
      <c r="A5" s="4"/>
      <c r="B5" s="9" t="s">
        <v>11</v>
      </c>
      <c r="C5" s="4">
        <f>C3*C4</f>
        <v>33250000</v>
      </c>
      <c r="D5" s="4"/>
      <c r="E5" s="9" t="s">
        <v>432</v>
      </c>
      <c r="F5" s="4" t="s">
        <v>1287</v>
      </c>
      <c r="G5" s="4"/>
      <c r="H5" s="9" t="s">
        <v>1288</v>
      </c>
      <c r="I5" s="4" t="s">
        <v>1289</v>
      </c>
    </row>
    <row r="6" spans="1:9">
      <c r="A6" s="4"/>
      <c r="B6" s="9" t="s">
        <v>433</v>
      </c>
      <c r="C6" s="4">
        <v>11728</v>
      </c>
      <c r="D6" s="4"/>
      <c r="E6" s="9" t="s">
        <v>434</v>
      </c>
      <c r="F6" s="4" t="s">
        <v>94</v>
      </c>
      <c r="G6" s="4"/>
      <c r="H6" s="9"/>
      <c r="I6" s="4"/>
    </row>
    <row r="7" spans="1:9">
      <c r="A7" s="4"/>
      <c r="B7" s="9" t="s">
        <v>435</v>
      </c>
      <c r="C7" s="4">
        <v>20581</v>
      </c>
      <c r="D7" s="4"/>
      <c r="E7" s="9" t="s">
        <v>436</v>
      </c>
      <c r="F7" s="4" t="s">
        <v>1290</v>
      </c>
      <c r="G7" s="4"/>
      <c r="H7" s="9"/>
      <c r="I7" s="4"/>
    </row>
    <row r="8" spans="1:9">
      <c r="A8" s="4"/>
      <c r="B8" s="9" t="s">
        <v>440</v>
      </c>
      <c r="C8" s="4">
        <f>C5+C7-C6</f>
        <v>33258853</v>
      </c>
      <c r="D8" s="4"/>
      <c r="E8" s="9" t="s">
        <v>441</v>
      </c>
      <c r="F8" s="4" t="s">
        <v>1291</v>
      </c>
      <c r="G8" s="4"/>
      <c r="H8" s="9"/>
    </row>
    <row r="9" spans="1:9">
      <c r="A9" s="4"/>
      <c r="B9" s="4"/>
      <c r="C9" s="4"/>
      <c r="D9" s="4"/>
      <c r="E9" s="9" t="s">
        <v>444</v>
      </c>
      <c r="F9">
        <v>1985</v>
      </c>
      <c r="G9" s="4"/>
      <c r="H9" s="9"/>
    </row>
    <row r="10" spans="1:9">
      <c r="A10" s="4"/>
      <c r="B10" s="4"/>
      <c r="C10" s="4"/>
      <c r="D10" s="4"/>
      <c r="E10" s="9" t="s">
        <v>446</v>
      </c>
      <c r="F10" s="4">
        <v>17000</v>
      </c>
      <c r="G10" s="4"/>
      <c r="H10" s="4"/>
    </row>
    <row r="12" spans="1:9">
      <c r="C12" s="6" t="s">
        <v>511</v>
      </c>
    </row>
    <row r="14" spans="1:9">
      <c r="C14" s="6" t="s">
        <v>824</v>
      </c>
      <c r="D14" s="6" t="s">
        <v>825</v>
      </c>
      <c r="F14" s="6" t="s">
        <v>826</v>
      </c>
      <c r="G14" s="6" t="s">
        <v>591</v>
      </c>
      <c r="H14" s="6"/>
      <c r="I14" s="6" t="s">
        <v>626</v>
      </c>
    </row>
    <row r="15" spans="1:9">
      <c r="G15" s="22"/>
    </row>
    <row r="16" spans="1:9">
      <c r="G16" s="22"/>
    </row>
    <row r="17" spans="3:7">
      <c r="G17" s="22"/>
    </row>
    <row r="18" spans="3:7">
      <c r="G18" s="22"/>
    </row>
    <row r="19" spans="3:7">
      <c r="G19" s="22"/>
    </row>
    <row r="20" spans="3:7">
      <c r="G20" s="22"/>
    </row>
    <row r="21" spans="3:7">
      <c r="G21" s="30"/>
    </row>
    <row r="22" spans="3:7">
      <c r="G22" s="22"/>
    </row>
    <row r="23" spans="3:7">
      <c r="G23" s="30"/>
    </row>
    <row r="24" spans="3:7">
      <c r="G24" s="22"/>
    </row>
    <row r="25" spans="3:7">
      <c r="G25" s="30"/>
    </row>
    <row r="26" spans="3:7">
      <c r="G26" s="22"/>
    </row>
    <row r="27" spans="3:7">
      <c r="C27" s="6" t="s">
        <v>581</v>
      </c>
      <c r="G27" s="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6ED2A73D578A84494EF8B65E70120D6" ma:contentTypeVersion="9" ma:contentTypeDescription="Create a new document." ma:contentTypeScope="" ma:versionID="bc82652a37501da0bc7cf45ed23e391f">
  <xsd:schema xmlns:xsd="http://www.w3.org/2001/XMLSchema" xmlns:xs="http://www.w3.org/2001/XMLSchema" xmlns:p="http://schemas.microsoft.com/office/2006/metadata/properties" xmlns:ns3="72ea502a-fd40-4ff6-a3fc-085111ac64d8" xmlns:ns4="078abf4a-b277-4053-90ac-bc44fc811668" targetNamespace="http://schemas.microsoft.com/office/2006/metadata/properties" ma:root="true" ma:fieldsID="0f58543d3d96e439dfc90f392fbb1422" ns3:_="" ns4:_="">
    <xsd:import namespace="72ea502a-fd40-4ff6-a3fc-085111ac64d8"/>
    <xsd:import namespace="078abf4a-b277-4053-90ac-bc44fc81166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a502a-fd40-4ff6-a3fc-085111ac64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8abf4a-b277-4053-90ac-bc44fc81166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9 F n Z W K F p + c a k A A A A 9 g A A A B I A H A B D b 2 5 m a W c v U G F j a 2 F n Z S 5 4 b W w g o h g A K K A U A A A A A A A A A A A A A A A A A A A A A A A A A A A A h Y 9 B D o I w F E S v Q r q n L T U m S j 4 l h q 0 k J i b G L a k V G u F j a L H c z Y V H 8 g p i F H X n c t 6 8 x c z 9 e o N 0 a O r g o j t r W k x I R D k J N K r 2 Y L B M S O + O 4 Y K k E j a F O h W l D k Y Z b T z Y Q 0 I q 5 8 4 x Y 9 5 7 6 m e 0 7 U o m O I / Y P l 9 v V a W b g n x k 8 1 8 O D V p X o N J E w u 4 1 R g o a i S U V c 0 E 5 s A l C b v A r i H H v s / 2 B k P W 1 6 z s t N Y b Z C t g U g b 0 / y A d Q S w M E F A A C A A g A 9 F n 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R Z 2 V g o i k e 4 D g A A A B E A A A A T A B w A R m 9 y b X V s Y X M v U 2 V j d G l v b j E u b S C i G A A o o B Q A A A A A A A A A A A A A A A A A A A A A A A A A A A A r T k 0 u y c z P U w i G 0 I b W A F B L A Q I t A B Q A A g A I A P R Z 2 V i h a f n G p A A A A P Y A A A A S A A A A A A A A A A A A A A A A A A A A A A B D b 2 5 m a W c v U G F j a 2 F n Z S 5 4 b W x Q S w E C L Q A U A A I A C A D 0 W d l Y D 8 r p q 6 Q A A A D p A A A A E w A A A A A A A A A A A A A A A A D w A A A A W 0 N v b n R l b n R f V H l w Z X N d L n h t b F B L A Q I t A B Q A A g A I A P R Z 2 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D W b k V X x d z Q b p S d / S b A d n U A A A A A A I A A A A A A A N m A A D A A A A A E A A A A G J r a d X c + G C M z 4 P n x W 3 3 L H Q A A A A A B I A A A K A A A A A Q A A A A Z 0 M k I L q m + S f j 0 W 7 n 8 8 8 3 v F A A A A C 5 8 d E g E O o z C x p l D + b m 6 6 I p F 7 f 3 V 7 9 E B Q l C d H 5 C o d D a w 8 s + 9 n q X N E 1 o x b B y T Y g y w G I + Y F c O 8 g 5 3 e + I M H c n F 5 / + W z O l u 8 / M g n e s 5 1 9 t c 6 H g 3 5 h Q A A A B E 7 Q y F a 9 z g u 5 6 / m o j s V v / Y U G L G / g = = < / D a t a M a s h u p > 
</file>

<file path=customXml/item4.xml><?xml version="1.0" encoding="utf-8"?>
<p:properties xmlns:p="http://schemas.microsoft.com/office/2006/metadata/properties" xmlns:xsi="http://www.w3.org/2001/XMLSchema-instance" xmlns:pc="http://schemas.microsoft.com/office/infopath/2007/PartnerControls">
  <documentManagement>
    <_activity xmlns="72ea502a-fd40-4ff6-a3fc-085111ac64d8" xsi:nil="true"/>
  </documentManagement>
</p:properties>
</file>

<file path=customXml/itemProps1.xml><?xml version="1.0" encoding="utf-8"?>
<ds:datastoreItem xmlns:ds="http://schemas.openxmlformats.org/officeDocument/2006/customXml" ds:itemID="{3A343392-8278-43F8-87DE-A50AD87710B1}"/>
</file>

<file path=customXml/itemProps2.xml><?xml version="1.0" encoding="utf-8"?>
<ds:datastoreItem xmlns:ds="http://schemas.openxmlformats.org/officeDocument/2006/customXml" ds:itemID="{856F50A8-A037-402A-85F5-05A0C7B3475D}"/>
</file>

<file path=customXml/itemProps3.xml><?xml version="1.0" encoding="utf-8"?>
<ds:datastoreItem xmlns:ds="http://schemas.openxmlformats.org/officeDocument/2006/customXml" ds:itemID="{E3DF2DE5-BB90-4522-A897-DAE130D274CC}"/>
</file>

<file path=customXml/itemProps4.xml><?xml version="1.0" encoding="utf-8"?>
<ds:datastoreItem xmlns:ds="http://schemas.openxmlformats.org/officeDocument/2006/customXml" ds:itemID="{E6E731CB-BD7C-4690-BDF5-AB347657800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Ethan Cratchley</dc:creator>
  <cp:keywords/>
  <dc:description/>
  <cp:lastModifiedBy/>
  <cp:revision/>
  <dcterms:created xsi:type="dcterms:W3CDTF">2024-06-20T15:36:56Z</dcterms:created>
  <dcterms:modified xsi:type="dcterms:W3CDTF">2024-08-22T22:57:14Z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0x010100A6ED2A73D578A84494EF8B65E70120D6</vt:lpwstr>
  </property>
</Properties>
</file>